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61613C53-FE67-4511-91EB-A59BDB662D2B}" xr6:coauthVersionLast="44" xr6:coauthVersionMax="44" xr10:uidLastSave="{00000000-0000-0000-0000-000000000000}"/>
  <bookViews>
    <workbookView xWindow="3540" yWindow="3540"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P53" i="292" l="1"/>
  <c r="M53" i="48" l="1"/>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N75" i="325" s="1"/>
  <c r="N41"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J51" i="313"/>
  <c r="B51" i="313"/>
  <c r="M50" i="313"/>
  <c r="J50" i="313"/>
  <c r="B50" i="313"/>
  <c r="M49" i="313"/>
  <c r="J49" i="313"/>
  <c r="B49" i="313"/>
  <c r="M48" i="313"/>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N77" i="295" s="1"/>
  <c r="N41" i="295" s="1"/>
  <c r="N43"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N75" i="293" s="1"/>
  <c r="N41" i="293" s="1"/>
  <c r="N43"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J49" i="287"/>
  <c r="B49" i="287"/>
  <c r="M48" i="287"/>
  <c r="N48" i="287" s="1"/>
  <c r="J48" i="287"/>
  <c r="B48" i="287"/>
  <c r="K37" i="287"/>
  <c r="N37" i="287" s="1"/>
  <c r="B37" i="287"/>
  <c r="K36" i="287"/>
  <c r="N36" i="287" s="1"/>
  <c r="B36" i="287"/>
  <c r="K70" i="286"/>
  <c r="N70" i="286" s="1"/>
  <c r="B70" i="286"/>
  <c r="K69" i="286"/>
  <c r="N69" i="286" s="1"/>
  <c r="B69" i="286"/>
  <c r="M49" i="286"/>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J53" i="275"/>
  <c r="B53" i="275"/>
  <c r="M52" i="275"/>
  <c r="J52" i="275"/>
  <c r="B52" i="275"/>
  <c r="M51" i="275"/>
  <c r="J51" i="275"/>
  <c r="B51" i="275"/>
  <c r="M50" i="275"/>
  <c r="J50" i="275"/>
  <c r="B50" i="275"/>
  <c r="M49" i="275"/>
  <c r="J49" i="275"/>
  <c r="B49" i="275"/>
  <c r="M48" i="275"/>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N78" i="273" s="1"/>
  <c r="N41"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N91" i="260" s="1"/>
  <c r="N47"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N76" i="144" s="1"/>
  <c r="N41"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N76" i="146" s="1"/>
  <c r="N41"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N76" i="137" s="1"/>
  <c r="N41"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N76" i="136" s="1"/>
  <c r="N41"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N53" i="48"/>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3" i="279" l="1"/>
  <c r="N46" i="279" s="1"/>
  <c r="N76" i="92"/>
  <c r="N41" i="92" s="1"/>
  <c r="N76" i="96"/>
  <c r="N41" i="96" s="1"/>
  <c r="N76" i="107"/>
  <c r="N41" i="107" s="1"/>
  <c r="N75" i="133"/>
  <c r="N41" i="133" s="1"/>
  <c r="N76" i="135"/>
  <c r="N41" i="135" s="1"/>
  <c r="N83" i="221"/>
  <c r="N46" i="221" s="1"/>
  <c r="N72" i="227"/>
  <c r="N41" i="227" s="1"/>
  <c r="N75" i="289"/>
  <c r="N41" i="289" s="1"/>
  <c r="N43" i="289" s="1"/>
  <c r="N77" i="323"/>
  <c r="N77" i="328"/>
  <c r="N41" i="328" s="1"/>
  <c r="N43" i="328" s="1"/>
  <c r="N77" i="337"/>
  <c r="N41" i="337" s="1"/>
  <c r="N77" i="193"/>
  <c r="N43" i="193" s="1"/>
  <c r="N87" i="246"/>
  <c r="N45" i="246" s="1"/>
  <c r="N76" i="242"/>
  <c r="N40" i="242" s="1"/>
  <c r="N81" i="282"/>
  <c r="N44" i="282" s="1"/>
  <c r="N43" i="306"/>
  <c r="N81" i="280"/>
  <c r="N44" i="280" s="1"/>
  <c r="N76" i="26"/>
  <c r="N42" i="26" s="1"/>
  <c r="N76" i="56"/>
  <c r="N42" i="56" s="1"/>
  <c r="N43" i="56" s="1"/>
  <c r="N76" i="67"/>
  <c r="N41" i="67" s="1"/>
  <c r="N43" i="67" s="1"/>
  <c r="N78" i="67" s="1"/>
  <c r="N81" i="267"/>
  <c r="N41" i="267" s="1"/>
  <c r="N61" i="221"/>
  <c r="N51" i="275"/>
  <c r="P51" i="275"/>
  <c r="N49" i="286"/>
  <c r="N53" i="286" s="1"/>
  <c r="P49" i="286"/>
  <c r="N50" i="313"/>
  <c r="P50" i="313"/>
  <c r="N49" i="313"/>
  <c r="P49" i="313"/>
  <c r="N49" i="275"/>
  <c r="P49" i="275"/>
  <c r="N53" i="275"/>
  <c r="P53" i="275"/>
  <c r="N49" i="287"/>
  <c r="N53" i="287" s="1"/>
  <c r="P49" i="287"/>
  <c r="N48" i="313"/>
  <c r="P48" i="313"/>
  <c r="N50" i="275"/>
  <c r="P50" i="275"/>
  <c r="N48" i="275"/>
  <c r="P48" i="275"/>
  <c r="N52" i="275"/>
  <c r="P52" i="275"/>
  <c r="N52" i="292"/>
  <c r="N53" i="292" s="1"/>
  <c r="P52" i="292"/>
  <c r="N51" i="313"/>
  <c r="P51" i="313"/>
  <c r="N79" i="50"/>
  <c r="N42" i="50" s="1"/>
  <c r="N76" i="68"/>
  <c r="N41" i="68" s="1"/>
  <c r="N75" i="75"/>
  <c r="N41" i="75" s="1"/>
  <c r="N43" i="75" s="1"/>
  <c r="N76" i="80"/>
  <c r="N41" i="80" s="1"/>
  <c r="N43" i="80" s="1"/>
  <c r="N76" i="82"/>
  <c r="N41" i="82" s="1"/>
  <c r="N76" i="84"/>
  <c r="N41" i="84" s="1"/>
  <c r="N76" i="86"/>
  <c r="N41" i="86" s="1"/>
  <c r="N43" i="86" s="1"/>
  <c r="N76" i="88"/>
  <c r="N41" i="88" s="1"/>
  <c r="N43" i="88" s="1"/>
  <c r="N76" i="90"/>
  <c r="N41" i="90" s="1"/>
  <c r="N76" i="94"/>
  <c r="N41" i="94" s="1"/>
  <c r="N76" i="102"/>
  <c r="N41" i="102" s="1"/>
  <c r="N43" i="102" s="1"/>
  <c r="N76" i="105"/>
  <c r="N41" i="105" s="1"/>
  <c r="N43" i="105" s="1"/>
  <c r="N76" i="108"/>
  <c r="N41" i="108" s="1"/>
  <c r="N80" i="164"/>
  <c r="N46" i="164" s="1"/>
  <c r="N83" i="165"/>
  <c r="N49" i="165" s="1"/>
  <c r="N81" i="170"/>
  <c r="N47" i="170" s="1"/>
  <c r="N49" i="170" s="1"/>
  <c r="N81" i="176"/>
  <c r="N47" i="176" s="1"/>
  <c r="N81" i="171"/>
  <c r="N47" i="171" s="1"/>
  <c r="N81" i="178"/>
  <c r="N47" i="178" s="1"/>
  <c r="N80" i="179"/>
  <c r="N46" i="179" s="1"/>
  <c r="N80" i="180"/>
  <c r="N46" i="180" s="1"/>
  <c r="N80" i="177"/>
  <c r="N46" i="177" s="1"/>
  <c r="N80" i="181"/>
  <c r="N46" i="181" s="1"/>
  <c r="N80" i="183"/>
  <c r="N46" i="183" s="1"/>
  <c r="N48" i="183" s="1"/>
  <c r="N80" i="184"/>
  <c r="N46" i="184" s="1"/>
  <c r="N81" i="185"/>
  <c r="N47" i="185" s="1"/>
  <c r="N81" i="186"/>
  <c r="N47" i="186" s="1"/>
  <c r="N80" i="188"/>
  <c r="N46" i="188" s="1"/>
  <c r="N48" i="188" s="1"/>
  <c r="N81" i="187"/>
  <c r="N47" i="187" s="1"/>
  <c r="N76" i="231"/>
  <c r="N40" i="231" s="1"/>
  <c r="N77" i="233"/>
  <c r="N41" i="233" s="1"/>
  <c r="N76" i="243"/>
  <c r="N40" i="243" s="1"/>
  <c r="N42" i="243" s="1"/>
  <c r="N77" i="259"/>
  <c r="N41" i="259" s="1"/>
  <c r="N75" i="302"/>
  <c r="N41" i="302" s="1"/>
  <c r="N43" i="302" s="1"/>
  <c r="N53" i="325"/>
  <c r="N76" i="19"/>
  <c r="N42" i="19" s="1"/>
  <c r="N43" i="22"/>
  <c r="N76" i="24"/>
  <c r="N42" i="24" s="1"/>
  <c r="N76" i="25"/>
  <c r="N42" i="25" s="1"/>
  <c r="N43" i="25" s="1"/>
  <c r="N43" i="50"/>
  <c r="N76" i="61"/>
  <c r="N42" i="61" s="1"/>
  <c r="N76" i="64"/>
  <c r="N41" i="64" s="1"/>
  <c r="N43" i="64" s="1"/>
  <c r="N75" i="72"/>
  <c r="N41" i="72" s="1"/>
  <c r="N43" i="72" s="1"/>
  <c r="N77" i="72" s="1"/>
  <c r="L84" i="72" s="1"/>
  <c r="N75" i="74"/>
  <c r="N41" i="74" s="1"/>
  <c r="N43" i="74" s="1"/>
  <c r="N77" i="74" s="1"/>
  <c r="N76" i="79"/>
  <c r="N41" i="79" s="1"/>
  <c r="N76" i="81"/>
  <c r="N41" i="81" s="1"/>
  <c r="N76" i="83"/>
  <c r="N41" i="83" s="1"/>
  <c r="N76" i="85"/>
  <c r="N41" i="85" s="1"/>
  <c r="N43" i="85" s="1"/>
  <c r="N76" i="87"/>
  <c r="N41" i="87" s="1"/>
  <c r="N76" i="89"/>
  <c r="N41" i="89" s="1"/>
  <c r="N76" i="91"/>
  <c r="N41" i="91" s="1"/>
  <c r="N43" i="91" s="1"/>
  <c r="N76" i="100"/>
  <c r="N41" i="100" s="1"/>
  <c r="N43" i="100" s="1"/>
  <c r="N76" i="106"/>
  <c r="N41" i="106" s="1"/>
  <c r="N80" i="160"/>
  <c r="N46" i="160" s="1"/>
  <c r="N78" i="232"/>
  <c r="N41" i="232" s="1"/>
  <c r="N76" i="234"/>
  <c r="N40" i="234" s="1"/>
  <c r="N42" i="234" s="1"/>
  <c r="N81" i="244"/>
  <c r="N45" i="244" s="1"/>
  <c r="N77" i="250"/>
  <c r="N41" i="250" s="1"/>
  <c r="N77" i="254"/>
  <c r="N41" i="254" s="1"/>
  <c r="N43" i="254" s="1"/>
  <c r="N81" i="266"/>
  <c r="N41" i="266" s="1"/>
  <c r="N43" i="266" s="1"/>
  <c r="N43" i="267"/>
  <c r="N78" i="272"/>
  <c r="N41" i="272" s="1"/>
  <c r="N75" i="290"/>
  <c r="N41" i="290" s="1"/>
  <c r="N43" i="290" s="1"/>
  <c r="N77" i="294"/>
  <c r="N41" i="294" s="1"/>
  <c r="N43" i="294" s="1"/>
  <c r="N75" i="299"/>
  <c r="N41" i="299" s="1"/>
  <c r="N43" i="299" s="1"/>
  <c r="N77" i="321"/>
  <c r="N77" i="342"/>
  <c r="N41" i="342" s="1"/>
  <c r="N43" i="342" s="1"/>
  <c r="N77" i="347"/>
  <c r="N41" i="347" s="1"/>
  <c r="N43" i="347" s="1"/>
  <c r="N77" i="364"/>
  <c r="N41" i="364" s="1"/>
  <c r="N43" i="31"/>
  <c r="N76" i="63"/>
  <c r="N41" i="63" s="1"/>
  <c r="N43" i="63" s="1"/>
  <c r="N76" i="95"/>
  <c r="N41" i="95" s="1"/>
  <c r="N43" i="95" s="1"/>
  <c r="N76" i="97"/>
  <c r="N41" i="97" s="1"/>
  <c r="N76" i="99"/>
  <c r="N41" i="99" s="1"/>
  <c r="N76" i="103"/>
  <c r="N41" i="103" s="1"/>
  <c r="N43" i="103" s="1"/>
  <c r="N81" i="154"/>
  <c r="N47" i="154" s="1"/>
  <c r="N73" i="229"/>
  <c r="N40" i="229" s="1"/>
  <c r="N77" i="258"/>
  <c r="N41" i="258" s="1"/>
  <c r="N77" i="262"/>
  <c r="N41" i="262" s="1"/>
  <c r="N78" i="270"/>
  <c r="N41" i="270" s="1"/>
  <c r="N43" i="270" s="1"/>
  <c r="N78" i="271"/>
  <c r="N41" i="271" s="1"/>
  <c r="N75" i="286"/>
  <c r="N41" i="286" s="1"/>
  <c r="N43" i="286" s="1"/>
  <c r="N75" i="291"/>
  <c r="N41" i="291" s="1"/>
  <c r="N43" i="291" s="1"/>
  <c r="N77" i="334"/>
  <c r="N41" i="334" s="1"/>
  <c r="N77" i="348"/>
  <c r="N41" i="348" s="1"/>
  <c r="N43" i="348" s="1"/>
  <c r="N77" i="354"/>
  <c r="N41" i="354" s="1"/>
  <c r="N43" i="354" s="1"/>
  <c r="N77" i="363"/>
  <c r="N41" i="363" s="1"/>
  <c r="N43" i="363" s="1"/>
  <c r="N77" i="365"/>
  <c r="N41" i="365" s="1"/>
  <c r="N43" i="365" s="1"/>
  <c r="N75" i="283"/>
  <c r="N41" i="283" s="1"/>
  <c r="N75" i="292"/>
  <c r="N41" i="292" s="1"/>
  <c r="N43" i="292" s="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L64" i="160"/>
  <c r="N64" i="160" s="1"/>
  <c r="L65" i="182"/>
  <c r="N65" i="182" s="1"/>
  <c r="L58" i="305"/>
  <c r="L60" i="306"/>
  <c r="N60" i="306" s="1"/>
  <c r="N66" i="306" s="1"/>
  <c r="L66" i="268"/>
  <c r="N66" i="268" s="1"/>
  <c r="L64" i="174"/>
  <c r="N64" i="174" s="1"/>
  <c r="L65" i="158"/>
  <c r="N65" i="158" s="1"/>
  <c r="L65" i="185"/>
  <c r="L64" i="181"/>
  <c r="N64" i="181" s="1"/>
  <c r="L63" i="247"/>
  <c r="N63" i="247" s="1"/>
  <c r="N68" i="247" s="1"/>
  <c r="L59" i="79"/>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77" i="312"/>
  <c r="N41" i="312" s="1"/>
  <c r="N76" i="213"/>
  <c r="N42" i="213" s="1"/>
  <c r="N44" i="213" s="1"/>
  <c r="N77" i="253"/>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48" i="160"/>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43" i="21"/>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N43" i="92"/>
  <c r="N43" i="94"/>
  <c r="N43" i="96"/>
  <c r="I70" i="96"/>
  <c r="I71" i="96"/>
  <c r="N43" i="106"/>
  <c r="I70" i="106"/>
  <c r="I71" i="106"/>
  <c r="I70" i="107"/>
  <c r="I71" i="107"/>
  <c r="I70" i="108"/>
  <c r="I71" i="108"/>
  <c r="N43" i="134"/>
  <c r="N43" i="136"/>
  <c r="I69" i="149"/>
  <c r="I70" i="149"/>
  <c r="I70" i="148"/>
  <c r="I71" i="148"/>
  <c r="I69" i="145"/>
  <c r="I70" i="145"/>
  <c r="I69" i="144"/>
  <c r="I70" i="144"/>
  <c r="N49" i="154"/>
  <c r="I75" i="154"/>
  <c r="I76" i="154"/>
  <c r="I77" i="154"/>
  <c r="N77" i="157"/>
  <c r="N81" i="157" s="1"/>
  <c r="N47" i="157" s="1"/>
  <c r="N49" i="157" s="1"/>
  <c r="I77" i="157"/>
  <c r="N49" i="171"/>
  <c r="N48" i="179"/>
  <c r="N48" i="177"/>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N58" i="305"/>
  <c r="N64" i="305" s="1"/>
  <c r="N77" i="305" s="1"/>
  <c r="I69" i="305"/>
  <c r="I71" i="312"/>
  <c r="I72" i="312"/>
  <c r="I71" i="321"/>
  <c r="I72" i="321"/>
  <c r="N79" i="323"/>
  <c r="L85" i="323" s="1"/>
  <c r="I71" i="323"/>
  <c r="I72" i="323"/>
  <c r="I69" i="325"/>
  <c r="I70" i="325"/>
  <c r="I71" i="327"/>
  <c r="I71" i="329"/>
  <c r="I72" i="329"/>
  <c r="I71" i="332"/>
  <c r="I72" i="332"/>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90"/>
  <c r="N43" i="98"/>
  <c r="N43" i="101"/>
  <c r="N43" i="107"/>
  <c r="N43" i="108"/>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N59" i="79"/>
  <c r="N65" i="79" s="1"/>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9" i="178"/>
  <c r="N48" i="180"/>
  <c r="N48" i="181"/>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9" i="187"/>
  <c r="N42" i="231"/>
  <c r="N43" i="233"/>
  <c r="N41" i="239"/>
  <c r="N47" i="244"/>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5"/>
  <c r="N81" i="268"/>
  <c r="N41" i="268" s="1"/>
  <c r="N43" i="268" s="1"/>
  <c r="N43" i="271"/>
  <c r="N43" i="272"/>
  <c r="N46" i="280"/>
  <c r="N46" i="282"/>
  <c r="N43" i="283"/>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43" i="312"/>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78" i="37" s="1"/>
  <c r="L85" i="37" s="1"/>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90"/>
  <c r="N55" i="295"/>
  <c r="N53" i="310"/>
  <c r="N55" i="312"/>
  <c r="N55" i="314"/>
  <c r="N55" i="316"/>
  <c r="N55" i="318"/>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3"/>
  <c r="N78" i="56"/>
  <c r="L85" i="56" s="1"/>
  <c r="L85" i="51"/>
  <c r="I70" i="38"/>
  <c r="N43" i="38"/>
  <c r="L84" i="28"/>
  <c r="L83" i="28"/>
  <c r="L85" i="28"/>
  <c r="I70" i="15"/>
  <c r="N76" i="12"/>
  <c r="N42" i="12" s="1"/>
  <c r="N43" i="12" s="1"/>
  <c r="I70" i="12"/>
  <c r="N55" i="313" l="1"/>
  <c r="L83" i="7"/>
  <c r="N78" i="34"/>
  <c r="L83" i="34" s="1"/>
  <c r="N78" i="31"/>
  <c r="L83" i="31" s="1"/>
  <c r="N81" i="248"/>
  <c r="N43" i="248" s="1"/>
  <c r="N45" i="248" s="1"/>
  <c r="N78" i="25"/>
  <c r="L85" i="25" s="1"/>
  <c r="N79" i="356"/>
  <c r="L84" i="356" s="1"/>
  <c r="N79" i="306"/>
  <c r="L86" i="306" s="1"/>
  <c r="N56" i="275"/>
  <c r="N80" i="275" s="1"/>
  <c r="L83" i="78"/>
  <c r="L85" i="67"/>
  <c r="L83" i="67"/>
  <c r="L83" i="47"/>
  <c r="L82" i="289"/>
  <c r="N81" i="50"/>
  <c r="L87" i="50" s="1"/>
  <c r="N79" i="347"/>
  <c r="L84" i="347" s="1"/>
  <c r="L86" i="323"/>
  <c r="L84" i="208"/>
  <c r="L83" i="65"/>
  <c r="N78" i="39"/>
  <c r="L85" i="39" s="1"/>
  <c r="L83" i="51"/>
  <c r="N78" i="21"/>
  <c r="L85" i="21" s="1"/>
  <c r="L84" i="67"/>
  <c r="N93" i="260"/>
  <c r="L99" i="260" s="1"/>
  <c r="N78" i="43"/>
  <c r="L85" i="43" s="1"/>
  <c r="L84" i="74"/>
  <c r="L83" i="74"/>
  <c r="L84" i="78"/>
  <c r="L84" i="226"/>
  <c r="N78" i="42"/>
  <c r="L85" i="42" s="1"/>
  <c r="L84" i="253"/>
  <c r="N79" i="333"/>
  <c r="L85" i="333" s="1"/>
  <c r="L84" i="65"/>
  <c r="L82" i="74"/>
  <c r="L83" i="289"/>
  <c r="L85" i="46"/>
  <c r="L83" i="46"/>
  <c r="N78" i="38"/>
  <c r="L85" i="38" s="1"/>
  <c r="L85" i="63"/>
  <c r="L82" i="72"/>
  <c r="N79" i="363"/>
  <c r="L86" i="340"/>
  <c r="L86" i="327"/>
  <c r="L84" i="303"/>
  <c r="N77" i="75"/>
  <c r="L82"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L63" i="188"/>
  <c r="N63" i="188" s="1"/>
  <c r="N69" i="188" s="1"/>
  <c r="N82" i="188" s="1"/>
  <c r="L87" i="188" s="1"/>
  <c r="L64" i="186"/>
  <c r="N64" i="186" s="1"/>
  <c r="L64" i="185"/>
  <c r="N64"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L60" i="295"/>
  <c r="N60" i="295" s="1"/>
  <c r="N6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N66" i="294" s="1"/>
  <c r="N79"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L59" i="214"/>
  <c r="N59" i="214" s="1"/>
  <c r="N65" i="214" s="1"/>
  <c r="N78" i="214" s="1"/>
  <c r="L59" i="212"/>
  <c r="N59" i="212" s="1"/>
  <c r="N65" i="212" s="1"/>
  <c r="N78" i="212" s="1"/>
  <c r="L85" i="212" s="1"/>
  <c r="L64" i="179"/>
  <c r="N64" i="179" s="1"/>
  <c r="N69" i="179" s="1"/>
  <c r="N82" i="179" s="1"/>
  <c r="L64" i="172"/>
  <c r="N64" i="172" s="1"/>
  <c r="L67" i="165"/>
  <c r="N67" i="165" s="1"/>
  <c r="N72" i="165" s="1"/>
  <c r="N85" i="165" s="1"/>
  <c r="L91" i="165" s="1"/>
  <c r="L58" i="143"/>
  <c r="N58" i="143" s="1"/>
  <c r="N64" i="143" s="1"/>
  <c r="N78" i="143" s="1"/>
  <c r="L84" i="143" s="1"/>
  <c r="L58" i="147"/>
  <c r="N58" i="147" s="1"/>
  <c r="N64" i="147" s="1"/>
  <c r="N78" i="147" s="1"/>
  <c r="L59" i="90"/>
  <c r="N59" i="90" s="1"/>
  <c r="N65" i="90" s="1"/>
  <c r="N78" i="90" s="1"/>
  <c r="L85" i="90" s="1"/>
  <c r="L59" i="88"/>
  <c r="N59" i="88" s="1"/>
  <c r="N65" i="88" s="1"/>
  <c r="L59" i="86"/>
  <c r="N59" i="86" s="1"/>
  <c r="N65" i="86" s="1"/>
  <c r="N78" i="86" s="1"/>
  <c r="L85" i="86" s="1"/>
  <c r="L59" i="84"/>
  <c r="N59" i="84" s="1"/>
  <c r="N65" i="84" s="1"/>
  <c r="L59" i="82"/>
  <c r="N59" i="82" s="1"/>
  <c r="N6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L83" i="21"/>
  <c r="L85" i="7"/>
  <c r="N86" i="7" s="1"/>
  <c r="N88" i="7" s="1"/>
  <c r="D3" i="5" s="1"/>
  <c r="L83" i="43"/>
  <c r="L84" i="46"/>
  <c r="L84" i="339"/>
  <c r="N83" i="282"/>
  <c r="L89" i="282" s="1"/>
  <c r="N79" i="256"/>
  <c r="L84" i="256" s="1"/>
  <c r="N78" i="35"/>
  <c r="N77" i="284"/>
  <c r="L84" i="284" s="1"/>
  <c r="L88" i="218"/>
  <c r="L85" i="253"/>
  <c r="N78" i="33"/>
  <c r="L83" i="33" s="1"/>
  <c r="L84" i="64"/>
  <c r="N78" i="53"/>
  <c r="L85" i="53" s="1"/>
  <c r="N78" i="107"/>
  <c r="L85" i="107" s="1"/>
  <c r="L84" i="348"/>
  <c r="L86" i="328"/>
  <c r="N78" i="213"/>
  <c r="L83" i="213" s="1"/>
  <c r="N69" i="172"/>
  <c r="N77" i="299"/>
  <c r="L83" i="299" s="1"/>
  <c r="N78" i="84"/>
  <c r="L83" i="84" s="1"/>
  <c r="N80" i="272"/>
  <c r="L85" i="272" s="1"/>
  <c r="L85" i="32"/>
  <c r="L84" i="31"/>
  <c r="L84" i="32"/>
  <c r="N78" i="83"/>
  <c r="L83" i="83" s="1"/>
  <c r="N78" i="97"/>
  <c r="L84" i="97" s="1"/>
  <c r="N78" i="88"/>
  <c r="L85" i="88" s="1"/>
  <c r="L85" i="31"/>
  <c r="N74" i="227"/>
  <c r="L79" i="227" s="1"/>
  <c r="N70" i="186"/>
  <c r="N83" i="186" s="1"/>
  <c r="L88" i="186" s="1"/>
  <c r="N79" i="233"/>
  <c r="L84" i="233" s="1"/>
  <c r="N69" i="160"/>
  <c r="N82" i="160" s="1"/>
  <c r="N67" i="150"/>
  <c r="N79" i="261"/>
  <c r="L84" i="261" s="1"/>
  <c r="L82" i="305"/>
  <c r="L83" i="305"/>
  <c r="L83" i="25"/>
  <c r="N79" i="295"/>
  <c r="L86" i="295" s="1"/>
  <c r="L87" i="281"/>
  <c r="N78" i="243"/>
  <c r="L83" i="243" s="1"/>
  <c r="N70" i="185"/>
  <c r="N83" i="185" s="1"/>
  <c r="L90" i="185" s="1"/>
  <c r="N69" i="177"/>
  <c r="N82" i="177" s="1"/>
  <c r="L89" i="177" s="1"/>
  <c r="N70" i="171"/>
  <c r="N83" i="171" s="1"/>
  <c r="L90" i="171" s="1"/>
  <c r="N77" i="293"/>
  <c r="L84" i="293" s="1"/>
  <c r="N70" i="187"/>
  <c r="N83" i="187" s="1"/>
  <c r="L88" i="187" s="1"/>
  <c r="N70" i="176"/>
  <c r="N83" i="176" s="1"/>
  <c r="L88" i="176" s="1"/>
  <c r="N70" i="170"/>
  <c r="N83" i="170" s="1"/>
  <c r="L90" i="170" s="1"/>
  <c r="N78" i="94"/>
  <c r="L85" i="94" s="1"/>
  <c r="L85" i="128"/>
  <c r="L84" i="25"/>
  <c r="N77" i="301"/>
  <c r="L82" i="301" s="1"/>
  <c r="N70" i="268"/>
  <c r="N83" i="268" s="1"/>
  <c r="L90" i="268" s="1"/>
  <c r="N70" i="267"/>
  <c r="N83" i="267" s="1"/>
  <c r="L88" i="267" s="1"/>
  <c r="L84" i="39"/>
  <c r="N79" i="332"/>
  <c r="L84" i="332" s="1"/>
  <c r="N78" i="9"/>
  <c r="L84" i="9" s="1"/>
  <c r="N80" i="273"/>
  <c r="L86" i="273" s="1"/>
  <c r="N78" i="19"/>
  <c r="L85" i="19" s="1"/>
  <c r="N79" i="334"/>
  <c r="L84" i="334" s="1"/>
  <c r="L83" i="132"/>
  <c r="L85" i="132"/>
  <c r="L84" i="127"/>
  <c r="L82" i="127"/>
  <c r="L83" i="22"/>
  <c r="L85" i="22"/>
  <c r="L84" i="22"/>
  <c r="L83" i="130"/>
  <c r="L85" i="130"/>
  <c r="L85" i="58"/>
  <c r="L84" i="58"/>
  <c r="L84" i="34"/>
  <c r="L85" i="47"/>
  <c r="L83" i="72"/>
  <c r="L86" i="360"/>
  <c r="L86" i="348"/>
  <c r="L85" i="131"/>
  <c r="N78" i="79"/>
  <c r="L83" i="79" s="1"/>
  <c r="N78" i="68"/>
  <c r="L84" i="130"/>
  <c r="L85" i="208"/>
  <c r="N86" i="208" s="1"/>
  <c r="N88" i="208" s="1"/>
  <c r="D119" i="5" s="1"/>
  <c r="N79" i="342"/>
  <c r="L85" i="342" s="1"/>
  <c r="N78" i="40"/>
  <c r="L84" i="40" s="1"/>
  <c r="L83" i="26"/>
  <c r="L87" i="277"/>
  <c r="L86" i="277"/>
  <c r="L85" i="250"/>
  <c r="L84" i="250"/>
  <c r="N78" i="101"/>
  <c r="N78" i="61"/>
  <c r="L85" i="61" s="1"/>
  <c r="N85" i="207"/>
  <c r="L92" i="207" s="1"/>
  <c r="N78" i="45"/>
  <c r="L85" i="45" s="1"/>
  <c r="N78" i="36"/>
  <c r="N80" i="274"/>
  <c r="L86" i="274" s="1"/>
  <c r="N79" i="259"/>
  <c r="L84" i="259" s="1"/>
  <c r="N79" i="258"/>
  <c r="L86" i="258" s="1"/>
  <c r="N78" i="82"/>
  <c r="L85" i="82" s="1"/>
  <c r="N78" i="144"/>
  <c r="L85" i="144" s="1"/>
  <c r="N77" i="283"/>
  <c r="N85" i="279"/>
  <c r="N83" i="244"/>
  <c r="L90"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37"/>
  <c r="L83" i="42"/>
  <c r="L84" i="43"/>
  <c r="L84" i="57"/>
  <c r="L85" i="371"/>
  <c r="N87" i="371" s="1"/>
  <c r="N89" i="371" s="1"/>
  <c r="D293" i="5" s="1"/>
  <c r="L86" i="343"/>
  <c r="L86" i="321"/>
  <c r="L85" i="328"/>
  <c r="L84" i="323"/>
  <c r="N87" i="323" s="1"/>
  <c r="N89" i="323" s="1"/>
  <c r="D279" i="5" s="1"/>
  <c r="L86" i="250"/>
  <c r="L85" i="224"/>
  <c r="L84" i="132"/>
  <c r="L83" i="131"/>
  <c r="L83" i="127"/>
  <c r="L83" i="129"/>
  <c r="L84" i="129"/>
  <c r="L85" i="129"/>
  <c r="L84" i="52"/>
  <c r="L85" i="52"/>
  <c r="L83" i="52"/>
  <c r="N79" i="337"/>
  <c r="N75" i="229"/>
  <c r="L80" i="229" s="1"/>
  <c r="N83" i="280"/>
  <c r="N78" i="44"/>
  <c r="N86" i="11"/>
  <c r="N88" i="11" s="1"/>
  <c r="D319" i="5" s="1"/>
  <c r="L85" i="14"/>
  <c r="L85" i="16"/>
  <c r="N83" i="248"/>
  <c r="L88" i="248" s="1"/>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9" i="317" s="1"/>
  <c r="N77" i="315"/>
  <c r="N41" i="315" s="1"/>
  <c r="N43" i="315" s="1"/>
  <c r="N79" i="315" s="1"/>
  <c r="L84"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79" i="239" s="1"/>
  <c r="N81" i="162"/>
  <c r="N47" i="162" s="1"/>
  <c r="N49" i="162" s="1"/>
  <c r="N81" i="155"/>
  <c r="N47" i="155" s="1"/>
  <c r="N49" i="155" s="1"/>
  <c r="N83" i="155" s="1"/>
  <c r="L88" i="155" s="1"/>
  <c r="N77" i="150"/>
  <c r="N46" i="150" s="1"/>
  <c r="N48" i="150" s="1"/>
  <c r="N79" i="366"/>
  <c r="L85" i="366" s="1"/>
  <c r="N86" i="369"/>
  <c r="N88" i="369" s="1"/>
  <c r="D318" i="5" s="1"/>
  <c r="N77" i="318"/>
  <c r="N41" i="318" s="1"/>
  <c r="N43" i="318" s="1"/>
  <c r="N79"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8" i="145"/>
  <c r="L85" i="145" s="1"/>
  <c r="L84" i="216"/>
  <c r="L83" i="216"/>
  <c r="L83" i="128"/>
  <c r="L83" i="125"/>
  <c r="L84" i="125"/>
  <c r="L84" i="124"/>
  <c r="N86" i="63"/>
  <c r="N88" i="63" s="1"/>
  <c r="D54" i="5" s="1"/>
  <c r="L85" i="110"/>
  <c r="L86" i="364"/>
  <c r="L84" i="364"/>
  <c r="L85" i="364"/>
  <c r="L86" i="363"/>
  <c r="L84" i="363"/>
  <c r="L85" i="363"/>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N86" i="51"/>
  <c r="N88" i="51" s="1"/>
  <c r="D43" i="5" s="1"/>
  <c r="N86" i="28"/>
  <c r="N88" i="28" s="1"/>
  <c r="D20" i="5" s="1"/>
  <c r="L83" i="24"/>
  <c r="L84" i="24"/>
  <c r="L85" i="18"/>
  <c r="L83" i="18"/>
  <c r="L85" i="15"/>
  <c r="L83" i="15"/>
  <c r="N78" i="12"/>
  <c r="L85" i="12" s="1"/>
  <c r="L84" i="21" l="1"/>
  <c r="N86" i="224"/>
  <c r="N88" i="224" s="1"/>
  <c r="D185" i="5" s="1"/>
  <c r="L86" i="241"/>
  <c r="L91" i="221"/>
  <c r="N82" i="174"/>
  <c r="L89" i="174" s="1"/>
  <c r="N79" i="314"/>
  <c r="L85" i="314" s="1"/>
  <c r="L84" i="42"/>
  <c r="N86" i="42" s="1"/>
  <c r="N88" i="42" s="1"/>
  <c r="D33" i="5" s="1"/>
  <c r="L86" i="356"/>
  <c r="N85" i="303"/>
  <c r="N87" i="303" s="1"/>
  <c r="D259" i="5" s="1"/>
  <c r="L85" i="356"/>
  <c r="N87" i="327"/>
  <c r="N89" i="327" s="1"/>
  <c r="D281" i="5" s="1"/>
  <c r="L85" i="306"/>
  <c r="N86" i="131"/>
  <c r="N88" i="131" s="1"/>
  <c r="D122" i="5" s="1"/>
  <c r="L84" i="306"/>
  <c r="L88" i="50"/>
  <c r="L86" i="50"/>
  <c r="N86" i="67"/>
  <c r="N88" i="67" s="1"/>
  <c r="D58" i="5" s="1"/>
  <c r="N87" i="328"/>
  <c r="N89" i="328" s="1"/>
  <c r="D282" i="5" s="1"/>
  <c r="L85" i="213"/>
  <c r="L84" i="30"/>
  <c r="N86" i="64"/>
  <c r="N88" i="64" s="1"/>
  <c r="D55" i="5" s="1"/>
  <c r="N86" i="121"/>
  <c r="N88" i="121" s="1"/>
  <c r="D111" i="5" s="1"/>
  <c r="N86" i="123"/>
  <c r="N88" i="123" s="1"/>
  <c r="D114" i="5" s="1"/>
  <c r="N85" i="289"/>
  <c r="N87" i="289" s="1"/>
  <c r="D245" i="5" s="1"/>
  <c r="N86" i="65"/>
  <c r="N88" i="65" s="1"/>
  <c r="D56" i="5" s="1"/>
  <c r="L87" i="275"/>
  <c r="L86" i="275"/>
  <c r="L85" i="275"/>
  <c r="L84" i="346"/>
  <c r="N86" i="46"/>
  <c r="N88" i="46" s="1"/>
  <c r="D38" i="5" s="1"/>
  <c r="L86" i="347"/>
  <c r="L100" i="260"/>
  <c r="L83" i="39"/>
  <c r="N86" i="39" s="1"/>
  <c r="N88" i="39" s="1"/>
  <c r="D30" i="5" s="1"/>
  <c r="N87" i="253"/>
  <c r="N89" i="253" s="1"/>
  <c r="D213" i="5" s="1"/>
  <c r="N86" i="47"/>
  <c r="N88" i="47" s="1"/>
  <c r="D39" i="5" s="1"/>
  <c r="L83" i="102"/>
  <c r="N87" i="340"/>
  <c r="N89" i="340" s="1"/>
  <c r="D294" i="5" s="1"/>
  <c r="N86" i="43"/>
  <c r="N88" i="43" s="1"/>
  <c r="D34" i="5" s="1"/>
  <c r="L85" i="27"/>
  <c r="N86" i="27" s="1"/>
  <c r="N88" i="27" s="1"/>
  <c r="D19" i="5" s="1"/>
  <c r="L84" i="27"/>
  <c r="L90" i="282"/>
  <c r="L84" i="135"/>
  <c r="L84" i="19"/>
  <c r="L83" i="19"/>
  <c r="L83" i="30"/>
  <c r="L85" i="69"/>
  <c r="L85" i="332"/>
  <c r="N70" i="168"/>
  <c r="N83" i="168" s="1"/>
  <c r="L90" i="168" s="1"/>
  <c r="N70" i="178"/>
  <c r="N83" i="178" s="1"/>
  <c r="L88" i="178" s="1"/>
  <c r="L85" i="41"/>
  <c r="N90" i="218"/>
  <c r="N92" i="218" s="1"/>
  <c r="D180" i="5" s="1"/>
  <c r="N87" i="321"/>
  <c r="N89" i="321" s="1"/>
  <c r="D277" i="5" s="1"/>
  <c r="N86" i="226"/>
  <c r="N88" i="226" s="1"/>
  <c r="D187" i="5" s="1"/>
  <c r="N85" i="74"/>
  <c r="N87" i="74" s="1"/>
  <c r="D65" i="5" s="1"/>
  <c r="L86" i="332"/>
  <c r="N90" i="219"/>
  <c r="N92" i="219" s="1"/>
  <c r="D181" i="5" s="1"/>
  <c r="L84" i="286"/>
  <c r="L83" i="286"/>
  <c r="L83" i="298"/>
  <c r="L84" i="298"/>
  <c r="L83" i="147"/>
  <c r="L84" i="147"/>
  <c r="N86" i="21"/>
  <c r="N88" i="21" s="1"/>
  <c r="D13" i="5" s="1"/>
  <c r="N69" i="180"/>
  <c r="N82" i="180" s="1"/>
  <c r="L88" i="180" s="1"/>
  <c r="L84" i="38"/>
  <c r="L82" i="302"/>
  <c r="N79" i="311"/>
  <c r="L84" i="311" s="1"/>
  <c r="L84" i="75"/>
  <c r="L92" i="221"/>
  <c r="N93" i="221" s="1"/>
  <c r="N95" i="221" s="1"/>
  <c r="D184" i="5" s="1"/>
  <c r="L98" i="260"/>
  <c r="L85" i="105"/>
  <c r="L83" i="92"/>
  <c r="L83" i="284"/>
  <c r="L84" i="103"/>
  <c r="L85" i="92"/>
  <c r="L85" i="240"/>
  <c r="L85" i="254"/>
  <c r="N69" i="183"/>
  <c r="N82" i="183" s="1"/>
  <c r="L88" i="183" s="1"/>
  <c r="N64" i="297"/>
  <c r="N77" i="297" s="1"/>
  <c r="L82" i="297" s="1"/>
  <c r="N69" i="164"/>
  <c r="N82" i="164" s="1"/>
  <c r="L89" i="164" s="1"/>
  <c r="L87" i="232"/>
  <c r="L85" i="232"/>
  <c r="L84" i="215"/>
  <c r="L83" i="215"/>
  <c r="L85" i="100"/>
  <c r="L84" i="100"/>
  <c r="L83" i="38"/>
  <c r="L84" i="142"/>
  <c r="L83" i="75"/>
  <c r="L83" i="302"/>
  <c r="N85" i="302" s="1"/>
  <c r="N87" i="302" s="1"/>
  <c r="L85" i="241"/>
  <c r="N87" i="241" s="1"/>
  <c r="N89" i="241" s="1"/>
  <c r="D201" i="5" s="1"/>
  <c r="L82" i="284"/>
  <c r="L84" i="26"/>
  <c r="N86" i="26" s="1"/>
  <c r="N88" i="26" s="1"/>
  <c r="D18" i="5" s="1"/>
  <c r="L86" i="256"/>
  <c r="L84" i="342"/>
  <c r="L85" i="336"/>
  <c r="L83" i="59"/>
  <c r="L85" i="262"/>
  <c r="L83" i="105"/>
  <c r="N85" i="72"/>
  <c r="N87" i="72" s="1"/>
  <c r="D63" i="5" s="1"/>
  <c r="N86" i="58"/>
  <c r="N88" i="58" s="1"/>
  <c r="D49" i="5" s="1"/>
  <c r="N86" i="130"/>
  <c r="N88" i="130" s="1"/>
  <c r="D121" i="5" s="1"/>
  <c r="L82" i="286"/>
  <c r="L84" i="102"/>
  <c r="L86" i="254"/>
  <c r="N87" i="339"/>
  <c r="N89" i="339" s="1"/>
  <c r="D292" i="5" s="1"/>
  <c r="L84" i="333"/>
  <c r="L86" i="333"/>
  <c r="L85" i="142"/>
  <c r="L86" i="262"/>
  <c r="L88" i="282"/>
  <c r="N86" i="124"/>
  <c r="N88" i="124" s="1"/>
  <c r="D113" i="5" s="1"/>
  <c r="L86" i="232"/>
  <c r="L85" i="147"/>
  <c r="L85" i="138"/>
  <c r="L86" i="251"/>
  <c r="L85" i="215"/>
  <c r="L87" i="274"/>
  <c r="N87" i="343"/>
  <c r="N89" i="343" s="1"/>
  <c r="D296" i="5" s="1"/>
  <c r="L84" i="365"/>
  <c r="N86" i="132"/>
  <c r="N88" i="132" s="1"/>
  <c r="D123" i="5" s="1"/>
  <c r="L86" i="240"/>
  <c r="L86" i="365"/>
  <c r="L85" i="135"/>
  <c r="L82" i="298"/>
  <c r="L84" i="25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6" i="294"/>
  <c r="L85" i="294"/>
  <c r="L84" i="294"/>
  <c r="L83" i="96"/>
  <c r="N86" i="128"/>
  <c r="N88" i="128" s="1"/>
  <c r="D120" i="5" s="1"/>
  <c r="L84" i="213"/>
  <c r="N86" i="213" s="1"/>
  <c r="N88" i="213" s="1"/>
  <c r="D175" i="5" s="1"/>
  <c r="N78" i="60"/>
  <c r="L84" i="60" s="1"/>
  <c r="L85" i="256"/>
  <c r="N87" i="347"/>
  <c r="N89" i="347" s="1"/>
  <c r="D300" i="5" s="1"/>
  <c r="L84" i="325"/>
  <c r="L84" i="53"/>
  <c r="N86" i="34"/>
  <c r="N88" i="34" s="1"/>
  <c r="D26" i="5" s="1"/>
  <c r="L85" i="334"/>
  <c r="L85" i="59"/>
  <c r="L83" i="107"/>
  <c r="L85" i="33"/>
  <c r="N86" i="33" s="1"/>
  <c r="N88" i="33" s="1"/>
  <c r="D25" i="5" s="1"/>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90" i="155"/>
  <c r="L84" i="212"/>
  <c r="L84" i="86"/>
  <c r="L85" i="97"/>
  <c r="L90" i="245"/>
  <c r="L89" i="154"/>
  <c r="L85" i="264"/>
  <c r="L84" i="264"/>
  <c r="L86" i="261"/>
  <c r="L84" i="257"/>
  <c r="L85" i="257"/>
  <c r="L83" i="136"/>
  <c r="L82" i="293"/>
  <c r="L83" i="99"/>
  <c r="N85" i="305"/>
  <c r="N87" i="305" s="1"/>
  <c r="D261" i="5" s="1"/>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N87" i="342"/>
  <c r="N89" i="342" s="1"/>
  <c r="D295"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1" i="229"/>
  <c r="L95" i="252"/>
  <c r="L83" i="69"/>
  <c r="N86" i="69" s="1"/>
  <c r="N88" i="69" s="1"/>
  <c r="D60" i="5" s="1"/>
  <c r="L87" i="181"/>
  <c r="L83" i="145"/>
  <c r="L84" i="193"/>
  <c r="L86" i="193"/>
  <c r="L82" i="229"/>
  <c r="L90" i="248"/>
  <c r="L94" i="252"/>
  <c r="N87" i="332"/>
  <c r="N89" i="332" s="1"/>
  <c r="D286" i="5" s="1"/>
  <c r="L85" i="44"/>
  <c r="L83" i="44"/>
  <c r="L84" i="44"/>
  <c r="L84" i="337"/>
  <c r="L86" i="337"/>
  <c r="L85" i="337"/>
  <c r="L90" i="280"/>
  <c r="L88" i="280"/>
  <c r="L89" i="280"/>
  <c r="L84" i="287"/>
  <c r="L83" i="287"/>
  <c r="L82" i="287"/>
  <c r="L86" i="318"/>
  <c r="L84" i="318"/>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239"/>
  <c r="L86" i="239"/>
  <c r="L84" i="351"/>
  <c r="L86" i="351"/>
  <c r="L85" i="351"/>
  <c r="L85" i="313"/>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5" i="239"/>
  <c r="L89" i="187"/>
  <c r="L84" i="313"/>
  <c r="L84" i="330"/>
  <c r="L84" i="353"/>
  <c r="L84" i="366"/>
  <c r="L86" i="366"/>
  <c r="L84" i="307"/>
  <c r="L86" i="307"/>
  <c r="L85" i="307"/>
  <c r="L82" i="300"/>
  <c r="L84" i="300"/>
  <c r="L83" i="300"/>
  <c r="L85" i="311"/>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L87" i="164"/>
  <c r="L88" i="164"/>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24"/>
  <c r="N88" i="24" s="1"/>
  <c r="D16" i="5" s="1"/>
  <c r="N86" i="15"/>
  <c r="N88" i="15" s="1"/>
  <c r="D7" i="5" s="1"/>
  <c r="L83" i="12"/>
  <c r="L84" i="12"/>
  <c r="L86" i="314" l="1"/>
  <c r="L84" i="314"/>
  <c r="L89" i="183"/>
  <c r="L83" i="297"/>
  <c r="N89" i="50"/>
  <c r="N91" i="50" s="1"/>
  <c r="D42" i="5" s="1"/>
  <c r="L84" i="297"/>
  <c r="N86" i="105"/>
  <c r="N88" i="105" s="1"/>
  <c r="D95" i="5" s="1"/>
  <c r="L89" i="157"/>
  <c r="N87" i="256"/>
  <c r="N89" i="256" s="1"/>
  <c r="D215" i="5" s="1"/>
  <c r="L87" i="183"/>
  <c r="N87" i="356"/>
  <c r="N89" i="356" s="1"/>
  <c r="D308" i="5" s="1"/>
  <c r="N87" i="240"/>
  <c r="N89" i="240" s="1"/>
  <c r="D200" i="5" s="1"/>
  <c r="N87" i="306"/>
  <c r="N89" i="306" s="1"/>
  <c r="D262" i="5" s="1"/>
  <c r="N86" i="30"/>
  <c r="N88" i="30" s="1"/>
  <c r="D22" i="5" s="1"/>
  <c r="L86" i="311"/>
  <c r="N87" i="365"/>
  <c r="N89" i="365" s="1"/>
  <c r="D315" i="5" s="1"/>
  <c r="N86" i="102"/>
  <c r="N88" i="102" s="1"/>
  <c r="D92" i="5" s="1"/>
  <c r="N85" i="298"/>
  <c r="N87" i="298" s="1"/>
  <c r="D254" i="5" s="1"/>
  <c r="L83" i="60"/>
  <c r="N86" i="41"/>
  <c r="N88" i="41" s="1"/>
  <c r="D32" i="5" s="1"/>
  <c r="L89" i="189"/>
  <c r="N86" i="140"/>
  <c r="N88" i="140" s="1"/>
  <c r="D132" i="5" s="1"/>
  <c r="N86" i="103"/>
  <c r="N88" i="103" s="1"/>
  <c r="D93" i="5" s="1"/>
  <c r="N86" i="135"/>
  <c r="N88" i="135" s="1"/>
  <c r="D126" i="5" s="1"/>
  <c r="N87" i="346"/>
  <c r="N89" i="346" s="1"/>
  <c r="D299" i="5" s="1"/>
  <c r="L89" i="180"/>
  <c r="N90" i="180" s="1"/>
  <c r="N92" i="180" s="1"/>
  <c r="D159" i="5" s="1"/>
  <c r="N88" i="232"/>
  <c r="N90" i="232" s="1"/>
  <c r="D192" i="5" s="1"/>
  <c r="N101" i="260"/>
  <c r="N103" i="260" s="1"/>
  <c r="D219" i="5" s="1"/>
  <c r="N86" i="80"/>
  <c r="N88" i="80" s="1"/>
  <c r="D71" i="5" s="1"/>
  <c r="N82" i="227"/>
  <c r="N84" i="227" s="1"/>
  <c r="D188" i="5" s="1"/>
  <c r="N86" i="138"/>
  <c r="N88" i="138" s="1"/>
  <c r="D129" i="5" s="1"/>
  <c r="N90" i="217"/>
  <c r="N92" i="217" s="1"/>
  <c r="D179" i="5" s="1"/>
  <c r="N87" i="333"/>
  <c r="N89" i="333" s="1"/>
  <c r="D287" i="5" s="1"/>
  <c r="N88" i="275"/>
  <c r="N90" i="275" s="1"/>
  <c r="D233" i="5" s="1"/>
  <c r="N86" i="231"/>
  <c r="N88" i="231" s="1"/>
  <c r="D191" i="5" s="1"/>
  <c r="N87" i="251"/>
  <c r="N89" i="251" s="1"/>
  <c r="D211" i="5" s="1"/>
  <c r="N86" i="38"/>
  <c r="N88" i="38" s="1"/>
  <c r="D29" i="5" s="1"/>
  <c r="N87" i="254"/>
  <c r="N89" i="254" s="1"/>
  <c r="D214" i="5" s="1"/>
  <c r="N85" i="286"/>
  <c r="N87" i="286" s="1"/>
  <c r="D243" i="5" s="1"/>
  <c r="N91" i="282"/>
  <c r="N93" i="282" s="1"/>
  <c r="D239" i="5" s="1"/>
  <c r="L90" i="178"/>
  <c r="N86" i="99"/>
  <c r="N88" i="99" s="1"/>
  <c r="D89" i="5" s="1"/>
  <c r="N86" i="59"/>
  <c r="N88" i="59" s="1"/>
  <c r="D50" i="5" s="1"/>
  <c r="N85" i="325"/>
  <c r="N87" i="325" s="1"/>
  <c r="D280" i="5" s="1"/>
  <c r="N85" i="284"/>
  <c r="N87" i="284" s="1"/>
  <c r="D241" i="5" s="1"/>
  <c r="L89" i="178"/>
  <c r="N86" i="53"/>
  <c r="N88" i="53" s="1"/>
  <c r="D45" i="5" s="1"/>
  <c r="N87" i="235"/>
  <c r="N89" i="235" s="1"/>
  <c r="D195" i="5" s="1"/>
  <c r="N86" i="147"/>
  <c r="N88" i="147" s="1"/>
  <c r="D137" i="5" s="1"/>
  <c r="N91" i="249"/>
  <c r="N93" i="249" s="1"/>
  <c r="D209" i="5" s="1"/>
  <c r="N86" i="142"/>
  <c r="N88" i="142" s="1"/>
  <c r="D134" i="5" s="1"/>
  <c r="N86" i="92"/>
  <c r="N88" i="92" s="1"/>
  <c r="D83" i="5" s="1"/>
  <c r="N86" i="149"/>
  <c r="N88" i="149" s="1"/>
  <c r="D135" i="5" s="1"/>
  <c r="N87" i="264"/>
  <c r="N89" i="264" s="1"/>
  <c r="D223" i="5" s="1"/>
  <c r="N86" i="88"/>
  <c r="N88" i="88" s="1"/>
  <c r="D79" i="5" s="1"/>
  <c r="N91" i="268"/>
  <c r="N93" i="268" s="1"/>
  <c r="D227" i="5" s="1"/>
  <c r="N87" i="238"/>
  <c r="N89" i="238" s="1"/>
  <c r="D198" i="5" s="1"/>
  <c r="N85" i="75"/>
  <c r="N87" i="75" s="1"/>
  <c r="D66" i="5" s="1"/>
  <c r="N87" i="262"/>
  <c r="N89" i="262" s="1"/>
  <c r="D221" i="5" s="1"/>
  <c r="N87" i="295"/>
  <c r="N89" i="295" s="1"/>
  <c r="D251" i="5" s="1"/>
  <c r="N86" i="96"/>
  <c r="N88" i="96" s="1"/>
  <c r="D86" i="5" s="1"/>
  <c r="N87" i="336"/>
  <c r="N89" i="336" s="1"/>
  <c r="D290" i="5" s="1"/>
  <c r="N86" i="29"/>
  <c r="N88" i="29" s="1"/>
  <c r="D21" i="5" s="1"/>
  <c r="N86" i="100"/>
  <c r="N88" i="100" s="1"/>
  <c r="D90" i="5" s="1"/>
  <c r="N86" i="215"/>
  <c r="N88" i="215" s="1"/>
  <c r="D177" i="5" s="1"/>
  <c r="L87" i="189"/>
  <c r="L88" i="157"/>
  <c r="N86" i="209"/>
  <c r="N88" i="209" s="1"/>
  <c r="D131" i="5" s="1"/>
  <c r="N86" i="83"/>
  <c r="N88" i="83" s="1"/>
  <c r="D74" i="5" s="1"/>
  <c r="N88" i="274"/>
  <c r="N90" i="274" s="1"/>
  <c r="D232" i="5" s="1"/>
  <c r="N86" i="214"/>
  <c r="N88" i="214" s="1"/>
  <c r="D176"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91" i="157"/>
  <c r="N93" i="157" s="1"/>
  <c r="D145"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0" i="183" l="1"/>
  <c r="N92" i="183" s="1"/>
  <c r="D163" i="5" s="1"/>
  <c r="N91" i="158"/>
  <c r="N93" i="158" s="1"/>
  <c r="D146" i="5" s="1"/>
  <c r="N86" i="60"/>
  <c r="N88" i="60" s="1"/>
  <c r="D51" i="5" s="1"/>
  <c r="N90" i="189"/>
  <c r="N92" i="189" s="1"/>
  <c r="D169" i="5" s="1"/>
  <c r="N91" i="178"/>
  <c r="N93" i="178" s="1"/>
  <c r="D157" i="5" s="1"/>
  <c r="N90" i="172"/>
  <c r="N92" i="172" s="1"/>
  <c r="D153"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<sst xmlns="http://schemas.openxmlformats.org/spreadsheetml/2006/main" count="38555" uniqueCount="2343">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</sst>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0"/>
      <color rgb="FFFF000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2" fontId="44" fillId="7" borderId="43" xfId="0" applyNumberFormat="1" applyFont="1" applyFill="1" applyBorder="1" applyAlignment="1">
      <alignment horizontal="right"/>
    </xf>
    <xf numFmtId="164" fontId="0" fillId="0" borderId="0" xfId="0" applyNumberFormat="1" applyFill="1" applyProtection="1"/>
    <xf numFmtId="164" fontId="8" fillId="29" borderId="43" xfId="9" applyFont="1" applyFill="1" applyBorder="1" applyAlignment="1">
      <alignment horizontal="right"/>
    </xf>
    <xf numFmtId="0" fontId="8" fillId="29" borderId="32" xfId="0" applyFont="1" applyFill="1" applyBorder="1" applyAlignment="1">
      <alignment horizontal="left"/>
    </xf>
    <xf numFmtId="0" fontId="14" fillId="29" borderId="33" xfId="0" applyFont="1" applyFill="1" applyBorder="1" applyAlignment="1">
      <alignment horizontal="center"/>
    </xf>
    <xf numFmtId="164" fontId="5" fillId="3" borderId="3" xfId="9" applyFont="1" applyFill="1" applyBorder="1" applyProtection="1">
      <protection locked="0"/>
    </xf>
    <xf numFmtId="164" fontId="5" fillId="30" borderId="3" xfId="9" applyFon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0" fontId="0" fillId="25" borderId="15" xfId="2" quotePrefix="1" applyFont="1" applyFill="1" applyBorder="1" applyProtection="1"/>
    <xf numFmtId="166" fontId="0" fillId="25" borderId="15" xfId="11" applyFont="1" applyFill="1" applyBorder="1" applyProtection="1">
      <protection locked="0"/>
    </xf>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CESAR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62"/>
      <c r="B32" s="662"/>
      <c r="C32" s="662"/>
      <c r="D32" s="662"/>
      <c r="E32" s="662"/>
      <c r="F32" s="662"/>
      <c r="G32" s="662"/>
      <c r="H32" s="662"/>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62"/>
      <c r="B33" s="662"/>
      <c r="C33" s="662"/>
      <c r="D33" s="662"/>
      <c r="E33" s="662"/>
      <c r="F33" s="662"/>
      <c r="G33" s="662"/>
      <c r="H33" s="662"/>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62"/>
      <c r="B34" s="662"/>
      <c r="C34" s="662"/>
      <c r="D34" s="662"/>
      <c r="E34" s="662"/>
      <c r="F34" s="662"/>
      <c r="G34" s="662"/>
      <c r="H34" s="662"/>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62"/>
      <c r="B35" s="662"/>
      <c r="C35" s="662"/>
      <c r="D35" s="662"/>
      <c r="E35" s="662"/>
      <c r="F35" s="662"/>
      <c r="G35" s="662"/>
      <c r="H35" s="662"/>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62"/>
      <c r="B36" s="662"/>
      <c r="C36" s="662"/>
      <c r="D36" s="662"/>
      <c r="E36" s="662"/>
      <c r="F36" s="662"/>
      <c r="G36" s="662"/>
      <c r="H36" s="662"/>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62"/>
      <c r="B37" s="662"/>
      <c r="C37" s="662"/>
      <c r="D37" s="662"/>
      <c r="E37" s="662"/>
      <c r="F37" s="662"/>
      <c r="G37" s="662"/>
      <c r="H37" s="662"/>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62"/>
      <c r="B38" s="662"/>
      <c r="C38" s="662"/>
      <c r="D38" s="662"/>
      <c r="E38" s="662"/>
      <c r="F38" s="662"/>
      <c r="G38" s="662"/>
      <c r="H38" s="662"/>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activeCell="E15" sqref="E15"/>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0" customWidth="1"/>
    <col min="6" max="7" width="11.42578125" customWidth="1"/>
    <col min="8" max="8" width="1.28515625" customWidth="1"/>
    <col min="10" max="10" width="34.42578125" customWidth="1"/>
  </cols>
  <sheetData>
    <row r="1" spans="1:10" ht="96" customHeight="1" thickTop="1" thickBot="1">
      <c r="A1" s="663" t="s">
        <v>1933</v>
      </c>
      <c r="B1" s="664"/>
      <c r="C1" s="664"/>
      <c r="D1" s="665"/>
    </row>
    <row r="2" spans="1:10" ht="56.25" customHeight="1" thickTop="1" thickBot="1">
      <c r="A2" s="197" t="s">
        <v>1027</v>
      </c>
      <c r="B2" s="198" t="s">
        <v>1521</v>
      </c>
      <c r="C2" s="198" t="s">
        <v>1066</v>
      </c>
      <c r="D2" s="227" t="s">
        <v>1931</v>
      </c>
    </row>
    <row r="3" spans="1:10" ht="54" thickTop="1" thickBot="1">
      <c r="A3" s="134" t="s">
        <v>1067</v>
      </c>
      <c r="B3" s="135" t="s">
        <v>1304</v>
      </c>
      <c r="C3" s="136" t="str">
        <f>'200.1'!L31</f>
        <v>Ha</v>
      </c>
      <c r="D3" s="183">
        <f>VLOOKUP('200.1'!A88,'200.1'!A36:N107,14,FALSE)</f>
        <v>3037071.6323169591</v>
      </c>
      <c r="G3" t="s">
        <v>1064</v>
      </c>
      <c r="J3" s="1"/>
    </row>
    <row r="4" spans="1:10" ht="54" thickTop="1" thickBot="1">
      <c r="A4" s="137" t="s">
        <v>1069</v>
      </c>
      <c r="B4" s="138" t="s">
        <v>1253</v>
      </c>
      <c r="C4" s="136" t="s">
        <v>1068</v>
      </c>
      <c r="D4" s="183">
        <f>VLOOKUP('200.2'!A88,'200.2'!A37:N108,14,FALSE)</f>
        <v>291328.84720820881</v>
      </c>
      <c r="J4" s="1"/>
    </row>
    <row r="5" spans="1:10" ht="54" thickTop="1" thickBot="1">
      <c r="A5" s="137" t="s">
        <v>1070</v>
      </c>
      <c r="B5" s="138" t="s">
        <v>1254</v>
      </c>
      <c r="C5" s="139" t="s">
        <v>1071</v>
      </c>
      <c r="D5" s="183">
        <f>VLOOKUP('201.1'!A88,'201.1'!A38:N109,14,FALSE)</f>
        <v>173744.9230699297</v>
      </c>
    </row>
    <row r="6" spans="1:10" ht="54" thickTop="1" thickBot="1">
      <c r="A6" s="137" t="s">
        <v>1072</v>
      </c>
      <c r="B6" s="138" t="s">
        <v>1255</v>
      </c>
      <c r="C6" s="139" t="s">
        <v>1071</v>
      </c>
      <c r="D6" s="183">
        <f>VLOOKUP('201.2'!A88,'201.2'!A39:N110,14,FALSE)</f>
        <v>180928.25380479323</v>
      </c>
    </row>
    <row r="7" spans="1:10" ht="70.5" customHeight="1" thickTop="1" thickBot="1">
      <c r="A7" s="137" t="s">
        <v>1073</v>
      </c>
      <c r="B7" s="138" t="s">
        <v>1256</v>
      </c>
      <c r="C7" s="139" t="s">
        <v>1071</v>
      </c>
      <c r="D7" s="183">
        <f>VLOOKUP('201.3'!A88,'201.3'!A40:N111,14,FALSE)</f>
        <v>42000.693534666418</v>
      </c>
    </row>
    <row r="8" spans="1:10" ht="54" thickTop="1" thickBot="1">
      <c r="A8" s="137" t="s">
        <v>1074</v>
      </c>
      <c r="B8" s="138" t="s">
        <v>1257</v>
      </c>
      <c r="C8" s="139" t="s">
        <v>1071</v>
      </c>
      <c r="D8" s="184">
        <f>VLOOKUP('201.4'!A88,'201.4'!A41:N112,14,FALSE)</f>
        <v>65190.460122875229</v>
      </c>
    </row>
    <row r="9" spans="1:10" ht="54" thickTop="1" thickBot="1">
      <c r="A9" s="137" t="s">
        <v>1075</v>
      </c>
      <c r="B9" s="138" t="s">
        <v>1254</v>
      </c>
      <c r="C9" s="139" t="s">
        <v>1929</v>
      </c>
      <c r="D9" s="184">
        <f>VLOOKUP('201.5'!A88,'201.5'!A42:N113,14,FALSE)</f>
        <v>173744.9230699297</v>
      </c>
    </row>
    <row r="10" spans="1:10" ht="54" thickTop="1" thickBot="1">
      <c r="A10" s="137" t="s">
        <v>1076</v>
      </c>
      <c r="B10" s="138" t="s">
        <v>1255</v>
      </c>
      <c r="C10" s="139" t="s">
        <v>1929</v>
      </c>
      <c r="D10" s="184">
        <f>VLOOKUP('201.6'!A88,'201.6'!A43:N114,14,FALSE)</f>
        <v>180928.25380479323</v>
      </c>
    </row>
    <row r="11" spans="1:10" ht="54" thickTop="1" thickBot="1">
      <c r="A11" s="137" t="s">
        <v>1077</v>
      </c>
      <c r="B11" s="138" t="s">
        <v>1255</v>
      </c>
      <c r="C11" s="139" t="s">
        <v>388</v>
      </c>
      <c r="D11" s="184">
        <f>VLOOKUP('201.7'!A88,'201.7'!A44:N115,14,FALSE)</f>
        <v>178063.48065055313</v>
      </c>
    </row>
    <row r="12" spans="1:10" ht="54" thickTop="1" thickBot="1">
      <c r="A12" s="137" t="s">
        <v>1078</v>
      </c>
      <c r="B12" s="138" t="s">
        <v>1258</v>
      </c>
      <c r="C12" s="139" t="s">
        <v>233</v>
      </c>
      <c r="D12" s="184">
        <f>VLOOKUP('201.8'!A88,'201.8'!A45:N116,14,FALSE)</f>
        <v>17658.790483267785</v>
      </c>
    </row>
    <row r="13" spans="1:10" ht="54" thickTop="1" thickBot="1">
      <c r="A13" s="137" t="s">
        <v>1079</v>
      </c>
      <c r="B13" s="138" t="s">
        <v>1259</v>
      </c>
      <c r="C13" s="139" t="s">
        <v>233</v>
      </c>
      <c r="D13" s="184">
        <f>VLOOKUP('201.9'!A88,'201.9'!A46:N117,14,FALSE)</f>
        <v>17385.274644032521</v>
      </c>
    </row>
    <row r="14" spans="1:10" ht="54" thickTop="1" thickBot="1">
      <c r="A14" s="137" t="s">
        <v>1080</v>
      </c>
      <c r="B14" s="138" t="s">
        <v>1260</v>
      </c>
      <c r="C14" s="139" t="s">
        <v>144</v>
      </c>
      <c r="D14" s="184">
        <f>VLOOKUP('201.10'!A88,'201.10'!A47:N118,14,FALSE)</f>
        <v>7177.3706853213816</v>
      </c>
    </row>
    <row r="15" spans="1:10" ht="54" thickTop="1" thickBot="1">
      <c r="A15" s="137" t="s">
        <v>1081</v>
      </c>
      <c r="B15" s="138" t="s">
        <v>1261</v>
      </c>
      <c r="C15" s="139" t="s">
        <v>1082</v>
      </c>
      <c r="D15" s="184">
        <f>VLOOKUP('201.11'!A88,'201.11'!A48:N119,14,FALSE)</f>
        <v>1481.4753315123844</v>
      </c>
    </row>
    <row r="16" spans="1:10" ht="54" thickTop="1" thickBot="1">
      <c r="A16" s="137" t="s">
        <v>1083</v>
      </c>
      <c r="B16" s="138" t="s">
        <v>1262</v>
      </c>
      <c r="C16" s="139" t="s">
        <v>1929</v>
      </c>
      <c r="D16" s="184">
        <f>VLOOKUP('201.12'!A88,'201.12'!A49:N120,14,FALSE)</f>
        <v>118592.6177986065</v>
      </c>
    </row>
    <row r="17" spans="1:4" ht="64.5" thickTop="1" thickBot="1">
      <c r="A17" s="140" t="s">
        <v>1084</v>
      </c>
      <c r="B17" s="141" t="s">
        <v>1263</v>
      </c>
      <c r="C17" s="139" t="s">
        <v>1929</v>
      </c>
      <c r="D17" s="184">
        <f>VLOOKUP('201.13'!A88,'201.13'!A50:N121,14,FALSE)</f>
        <v>114282.88075262624</v>
      </c>
    </row>
    <row r="18" spans="1:4" ht="54" thickTop="1" thickBot="1">
      <c r="A18" s="137" t="s">
        <v>1085</v>
      </c>
      <c r="B18" s="138" t="s">
        <v>1264</v>
      </c>
      <c r="C18" s="139" t="s">
        <v>144</v>
      </c>
      <c r="D18" s="184">
        <f>VLOOKUP('201.14'!A88,'201.14'!A51:N122,14,FALSE)</f>
        <v>33295.244804784023</v>
      </c>
    </row>
    <row r="19" spans="1:4" ht="54" thickTop="1" thickBot="1">
      <c r="A19" s="137" t="s">
        <v>1086</v>
      </c>
      <c r="B19" s="138" t="s">
        <v>1265</v>
      </c>
      <c r="C19" s="139" t="s">
        <v>144</v>
      </c>
      <c r="D19" s="184">
        <f>VLOOKUP('201.15'!A88,'201.15'!A52:N123,14,FALSE)</f>
        <v>40523.89256417453</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99003.555415528725</v>
      </c>
    </row>
    <row r="22" spans="1:4" ht="54" thickTop="1" thickBot="1">
      <c r="A22" s="137" t="s">
        <v>1089</v>
      </c>
      <c r="B22" s="138" t="s">
        <v>1268</v>
      </c>
      <c r="C22" s="139" t="s">
        <v>1929</v>
      </c>
      <c r="D22" s="184">
        <f>VLOOKUP('201.18'!A88,'201.18'!A55:N126,14,FALSE)</f>
        <v>99003.555415528725</v>
      </c>
    </row>
    <row r="23" spans="1:4" ht="54" thickTop="1" thickBot="1">
      <c r="A23" s="137" t="s">
        <v>1090</v>
      </c>
      <c r="B23" s="138" t="s">
        <v>1269</v>
      </c>
      <c r="C23" s="139" t="s">
        <v>144</v>
      </c>
      <c r="D23" s="184">
        <f>VLOOKUP('201.19'!A88,'201.19'!A56:N127,14,FALSE)</f>
        <v>6032.6738138328365</v>
      </c>
    </row>
    <row r="24" spans="1:4" ht="54" thickTop="1" thickBot="1">
      <c r="A24" s="137" t="s">
        <v>1091</v>
      </c>
      <c r="B24" s="138" t="s">
        <v>1270</v>
      </c>
      <c r="C24" s="139" t="s">
        <v>144</v>
      </c>
      <c r="D24" s="184">
        <f>VLOOKUP('201.20'!A88,'201.20'!A57:N128,14,FALSE)</f>
        <v>816.8992968781024</v>
      </c>
    </row>
    <row r="25" spans="1:4" ht="54" thickTop="1" thickBot="1">
      <c r="A25" s="137" t="s">
        <v>1092</v>
      </c>
      <c r="B25" s="138" t="s">
        <v>1271</v>
      </c>
      <c r="C25" s="139" t="s">
        <v>144</v>
      </c>
      <c r="D25" s="184">
        <f>VLOOKUP('201.21'!A88,'201.21'!A58:N129,14,FALSE)</f>
        <v>7140.7512904089335</v>
      </c>
    </row>
    <row r="26" spans="1:4" ht="54" thickTop="1" thickBot="1">
      <c r="A26" s="137" t="s">
        <v>1509</v>
      </c>
      <c r="B26" s="138" t="s">
        <v>1497</v>
      </c>
      <c r="C26" s="139" t="s">
        <v>1929</v>
      </c>
      <c r="D26" s="184">
        <f>VLOOKUP('203.1'!A88,'203.1'!A59:N130,14,FALSE)</f>
        <v>845089.36824247404</v>
      </c>
    </row>
    <row r="27" spans="1:4" ht="54" thickTop="1" thickBot="1">
      <c r="A27" s="137" t="s">
        <v>1510</v>
      </c>
      <c r="B27" s="138" t="s">
        <v>1501</v>
      </c>
      <c r="C27" s="139" t="s">
        <v>1929</v>
      </c>
      <c r="D27" s="184">
        <f>VLOOKUP('203.2'!A88,'203.2'!A60:N131,14,FALSE)</f>
        <v>1015374.2287325509</v>
      </c>
    </row>
    <row r="28" spans="1:4" ht="54" thickTop="1" thickBot="1">
      <c r="A28" s="137" t="s">
        <v>1511</v>
      </c>
      <c r="B28" s="138" t="s">
        <v>1502</v>
      </c>
      <c r="C28" s="139" t="s">
        <v>1929</v>
      </c>
      <c r="D28" s="184">
        <f>VLOOKUP('203.3'!A88,'203.3'!A61:N132,14,FALSE)</f>
        <v>1137006.2719397484</v>
      </c>
    </row>
    <row r="29" spans="1:4" ht="54" thickTop="1" thickBot="1">
      <c r="A29" s="137" t="s">
        <v>1512</v>
      </c>
      <c r="B29" s="138" t="s">
        <v>1503</v>
      </c>
      <c r="C29" s="139" t="s">
        <v>1929</v>
      </c>
      <c r="D29" s="184">
        <f>VLOOKUP('203.4'!A88,'203.4'!A62:N133,14,FALSE)</f>
        <v>511795.68543548993</v>
      </c>
    </row>
    <row r="30" spans="1:4" ht="54" thickTop="1" thickBot="1">
      <c r="A30" s="137" t="s">
        <v>1513</v>
      </c>
      <c r="B30" s="138" t="s">
        <v>1504</v>
      </c>
      <c r="C30" s="139" t="s">
        <v>1929</v>
      </c>
      <c r="D30" s="184">
        <f>VLOOKUP('203.5'!A88,'203.5'!A63:N134,14,FALSE)</f>
        <v>591224.03007109021</v>
      </c>
    </row>
    <row r="31" spans="1:4" ht="54" thickTop="1" thickBot="1">
      <c r="A31" s="137" t="s">
        <v>1514</v>
      </c>
      <c r="B31" s="138" t="s">
        <v>1505</v>
      </c>
      <c r="C31" s="139" t="s">
        <v>1929</v>
      </c>
      <c r="D31" s="184">
        <f>VLOOKUP('203.6'!A88,'203.6'!A64:N135,14,FALSE)</f>
        <v>641769.34029374481</v>
      </c>
    </row>
    <row r="32" spans="1:4" ht="54" thickTop="1" thickBot="1">
      <c r="A32" s="137" t="s">
        <v>1515</v>
      </c>
      <c r="B32" s="138" t="s">
        <v>1506</v>
      </c>
      <c r="C32" s="139" t="s">
        <v>1929</v>
      </c>
      <c r="D32" s="184">
        <f>VLOOKUP('203.7'!A88,'203.7'!A65:N136,14,FALSE)</f>
        <v>229671.73147927696</v>
      </c>
    </row>
    <row r="33" spans="1:4" ht="54" thickTop="1" thickBot="1">
      <c r="A33" s="137" t="s">
        <v>1516</v>
      </c>
      <c r="B33" s="138" t="s">
        <v>1955</v>
      </c>
      <c r="C33" s="139" t="s">
        <v>1929</v>
      </c>
      <c r="D33" s="184">
        <f>VLOOKUP('203.8'!A88,'203.8'!A66:N137,14,FALSE)</f>
        <v>339939.61661396222</v>
      </c>
    </row>
    <row r="34" spans="1:4" ht="54" thickTop="1" thickBot="1">
      <c r="A34" s="137" t="s">
        <v>1517</v>
      </c>
      <c r="B34" s="138" t="s">
        <v>1508</v>
      </c>
      <c r="C34" s="139" t="s">
        <v>1929</v>
      </c>
      <c r="D34" s="184">
        <f>VLOOKUP('203.9'!A88,'203.9'!A67:N138,14,FALSE)</f>
        <v>360253.88321343379</v>
      </c>
    </row>
    <row r="35" spans="1:4" ht="54" thickTop="1" thickBot="1">
      <c r="A35" s="137" t="s">
        <v>1518</v>
      </c>
      <c r="B35" s="138" t="s">
        <v>1498</v>
      </c>
      <c r="C35" s="139" t="s">
        <v>1929</v>
      </c>
      <c r="D35" s="184">
        <f>VLOOKUP('203.10'!A88,'203.10'!A68:N139,14,FALSE)</f>
        <v>181060.2030149299</v>
      </c>
    </row>
    <row r="36" spans="1:4" ht="54" thickTop="1" thickBot="1">
      <c r="A36" s="137" t="s">
        <v>1519</v>
      </c>
      <c r="B36" s="138" t="s">
        <v>1499</v>
      </c>
      <c r="C36" s="139" t="s">
        <v>1929</v>
      </c>
      <c r="D36" s="184">
        <f>VLOOKUP('203.11'!A88,'203.11'!A69:N140,14,FALSE)</f>
        <v>256835.79870703304</v>
      </c>
    </row>
    <row r="37" spans="1:4" ht="54" thickTop="1" thickBot="1">
      <c r="A37" s="137" t="s">
        <v>1520</v>
      </c>
      <c r="B37" s="224" t="s">
        <v>1500</v>
      </c>
      <c r="C37" s="139" t="s">
        <v>1929</v>
      </c>
      <c r="D37" s="184">
        <f>VLOOKUP('203.12'!A88,'203.12'!A70:N141,14,FALSE)</f>
        <v>267388.66447299236</v>
      </c>
    </row>
    <row r="38" spans="1:4" ht="54" thickTop="1" thickBot="1">
      <c r="A38" s="137" t="s">
        <v>1093</v>
      </c>
      <c r="B38" s="138" t="s">
        <v>1272</v>
      </c>
      <c r="C38" s="139" t="s">
        <v>388</v>
      </c>
      <c r="D38" s="184">
        <f>VLOOKUP('210.1.1'!A88,'210.1.1'!A71:N142,14,FALSE)</f>
        <v>10713.028400405075</v>
      </c>
    </row>
    <row r="39" spans="1:4" ht="54" thickTop="1" thickBot="1">
      <c r="A39" s="137" t="s">
        <v>1094</v>
      </c>
      <c r="B39" s="138" t="s">
        <v>1273</v>
      </c>
      <c r="C39" s="139" t="s">
        <v>388</v>
      </c>
      <c r="D39" s="184">
        <f>VLOOKUP('210.1.2'!A88,'210.1.2'!A72:N143,14,FALSE)</f>
        <v>4100.1301148322682</v>
      </c>
    </row>
    <row r="40" spans="1:4" ht="54" thickTop="1" thickBot="1">
      <c r="A40" s="137" t="s">
        <v>1095</v>
      </c>
      <c r="B40" s="138" t="s">
        <v>1274</v>
      </c>
      <c r="C40" s="139" t="s">
        <v>388</v>
      </c>
      <c r="D40" s="184">
        <f>VLOOKUP('210.2.1'!A90,'210.2.1'!A73:N144,14,FALSE)</f>
        <v>28885.393438813306</v>
      </c>
    </row>
    <row r="41" spans="1:4" ht="54" thickTop="1" thickBot="1">
      <c r="A41" s="137" t="s">
        <v>1096</v>
      </c>
      <c r="B41" s="138" t="s">
        <v>1275</v>
      </c>
      <c r="C41" s="139" t="s">
        <v>388</v>
      </c>
      <c r="D41" s="184">
        <f>VLOOKUP('210.2.2'!A88,'210.2.2'!A74:N145,14,FALSE)</f>
        <v>10713.028400405075</v>
      </c>
    </row>
    <row r="42" spans="1:4" ht="54" thickTop="1" thickBot="1">
      <c r="A42" s="137" t="s">
        <v>1097</v>
      </c>
      <c r="B42" s="138" t="s">
        <v>1276</v>
      </c>
      <c r="C42" s="139" t="s">
        <v>388</v>
      </c>
      <c r="D42" s="184">
        <f>VLOOKUP('210.2.3'!A91,'210.2.3'!A91:N146,14,FALSE)</f>
        <v>22272.495153240503</v>
      </c>
    </row>
    <row r="43" spans="1:4" ht="54" thickTop="1" thickBot="1">
      <c r="A43" s="137" t="s">
        <v>1098</v>
      </c>
      <c r="B43" s="138" t="s">
        <v>1277</v>
      </c>
      <c r="C43" s="139" t="s">
        <v>388</v>
      </c>
      <c r="D43" s="184">
        <f>VLOOKUP('210.2.4'!A88,'210.2.4'!A88:N147,14,FALSE)</f>
        <v>4100.1301148322682</v>
      </c>
    </row>
    <row r="44" spans="1:4" ht="54" thickTop="1" thickBot="1">
      <c r="A44" s="137" t="s">
        <v>1099</v>
      </c>
      <c r="B44" s="138" t="s">
        <v>1278</v>
      </c>
      <c r="C44" s="139" t="s">
        <v>388</v>
      </c>
      <c r="D44" s="184">
        <f>VLOOKUP('211.1'!A88,'211.1'!A88:N148,14,FALSE)</f>
        <v>8641.9897187763381</v>
      </c>
    </row>
    <row r="45" spans="1:4" ht="54" thickTop="1" thickBot="1">
      <c r="A45" s="137" t="s">
        <v>1100</v>
      </c>
      <c r="B45" s="138" t="s">
        <v>1279</v>
      </c>
      <c r="C45" s="139" t="s">
        <v>388</v>
      </c>
      <c r="D45" s="184">
        <f>VLOOKUP('220.1'!A88,'220.1'!A88:N149,14,FALSE)</f>
        <v>13995.430940414652</v>
      </c>
    </row>
    <row r="46" spans="1:4" ht="54" thickTop="1" thickBot="1">
      <c r="A46" s="137" t="s">
        <v>1101</v>
      </c>
      <c r="B46" s="138" t="s">
        <v>1280</v>
      </c>
      <c r="C46" s="139" t="s">
        <v>388</v>
      </c>
      <c r="D46" s="184">
        <f>VLOOKUP('221.1'!A88,'221.1'!A88:N150,14,FALSE)</f>
        <v>9118.3276601926391</v>
      </c>
    </row>
    <row r="47" spans="1:4" ht="54" thickTop="1" thickBot="1">
      <c r="A47" s="137" t="s">
        <v>1102</v>
      </c>
      <c r="B47" s="138" t="s">
        <v>1281</v>
      </c>
      <c r="C47" s="139" t="s">
        <v>388</v>
      </c>
      <c r="D47" s="184">
        <f>VLOOKUP('221.2'!A88,'221.2'!A88:N151,14,FALSE)</f>
        <v>5111.4548552756532</v>
      </c>
    </row>
    <row r="48" spans="1:4" ht="64.5" thickTop="1" thickBot="1">
      <c r="A48" s="137" t="s">
        <v>1525</v>
      </c>
      <c r="B48" s="138" t="s">
        <v>1522</v>
      </c>
      <c r="C48" s="139" t="s">
        <v>233</v>
      </c>
      <c r="D48" s="184">
        <f>VLOOKUP('223.1'!A88,'223.1'!A88:N152,14,FALSE)</f>
        <v>7655.8310161027084</v>
      </c>
    </row>
    <row r="49" spans="1:4" ht="54" thickTop="1" thickBot="1">
      <c r="A49" s="137" t="s">
        <v>1526</v>
      </c>
      <c r="B49" s="138" t="s">
        <v>1523</v>
      </c>
      <c r="C49" s="139" t="s">
        <v>233</v>
      </c>
      <c r="D49" s="184">
        <f>VLOOKUP('223.2'!A88,'223.2'!A88:N153,14,FALSE)</f>
        <v>8888.4695648883408</v>
      </c>
    </row>
    <row r="50" spans="1:4" ht="54" thickTop="1" thickBot="1">
      <c r="A50" s="137" t="s">
        <v>1527</v>
      </c>
      <c r="B50" s="138" t="s">
        <v>1524</v>
      </c>
      <c r="C50" s="139" t="s">
        <v>388</v>
      </c>
      <c r="D50" s="184">
        <f>VLOOKUP('223.3.1'!A88,'223.3.1'!A88:N154,14,FALSE)</f>
        <v>50071</v>
      </c>
    </row>
    <row r="51" spans="1:4" ht="64.5" thickTop="1" thickBot="1">
      <c r="A51" s="137" t="s">
        <v>1528</v>
      </c>
      <c r="B51" s="138" t="s">
        <v>1530</v>
      </c>
      <c r="C51" s="139" t="s">
        <v>388</v>
      </c>
      <c r="D51" s="184">
        <f>VLOOKUP('223.3.2'!A88,'223.3.2'!A88:N155,14,FALSE)</f>
        <v>77883.188429161353</v>
      </c>
    </row>
    <row r="52" spans="1:4" ht="54" thickTop="1" thickBot="1">
      <c r="A52" s="137" t="s">
        <v>1529</v>
      </c>
      <c r="B52" s="138" t="s">
        <v>1531</v>
      </c>
      <c r="C52" s="139" t="s">
        <v>388</v>
      </c>
      <c r="D52" s="184">
        <f>VLOOKUP('223.3.3'!A88,'223.3.3'!A88:N156,14,FALSE)</f>
        <v>85821.37796691824</v>
      </c>
    </row>
    <row r="53" spans="1:4" ht="54" thickTop="1" thickBot="1">
      <c r="A53" s="143" t="s">
        <v>1103</v>
      </c>
      <c r="B53" s="144" t="s">
        <v>2062</v>
      </c>
      <c r="C53" s="139" t="s">
        <v>233</v>
      </c>
      <c r="D53" s="184">
        <f>VLOOKUP('230.1'!A88,'230.1'!A88:N157,14,FALSE)</f>
        <v>3094.7618784893839</v>
      </c>
    </row>
    <row r="54" spans="1:4" ht="54" thickTop="1" thickBot="1">
      <c r="A54" s="143" t="s">
        <v>1104</v>
      </c>
      <c r="B54" s="144" t="s">
        <v>1282</v>
      </c>
      <c r="C54" s="139" t="s">
        <v>233</v>
      </c>
      <c r="D54" s="184">
        <f>VLOOKUP('231.1'!A88,'231.1'!A88:N159,14,FALSE)</f>
        <v>7992.7751588134897</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13482.873672644622</v>
      </c>
    </row>
    <row r="57" spans="1:4" ht="54" thickTop="1" thickBot="1">
      <c r="A57" s="143" t="s">
        <v>1535</v>
      </c>
      <c r="B57" s="144" t="s">
        <v>1536</v>
      </c>
      <c r="C57" s="139" t="s">
        <v>233</v>
      </c>
      <c r="D57" s="184">
        <f>VLOOKUP('233.10'!A88,'233.10'!A88:N162,14,FALSE)</f>
        <v>18843.938196238909</v>
      </c>
    </row>
    <row r="58" spans="1:4" ht="54" thickTop="1" thickBot="1">
      <c r="A58" s="143" t="s">
        <v>1106</v>
      </c>
      <c r="B58" s="144" t="s">
        <v>1537</v>
      </c>
      <c r="C58" s="139" t="s">
        <v>233</v>
      </c>
      <c r="D58" s="184">
        <f>VLOOKUP('234.1'!A88,'234.1'!A88:N163,14,FALSE)</f>
        <v>1021.8695140610992</v>
      </c>
    </row>
    <row r="59" spans="1:4" ht="54" thickTop="1" thickBot="1">
      <c r="A59" s="143" t="s">
        <v>1540</v>
      </c>
      <c r="B59" s="144" t="s">
        <v>1541</v>
      </c>
      <c r="C59" s="139" t="s">
        <v>388</v>
      </c>
      <c r="D59" s="184">
        <f>VLOOKUP('235.1'!A88,'235.1'!A88:N164,14,FALSE)</f>
        <v>63861.735357128891</v>
      </c>
    </row>
    <row r="60" spans="1:4" ht="54" thickTop="1" thickBot="1">
      <c r="A60" s="145" t="s">
        <v>1542</v>
      </c>
      <c r="B60" s="144" t="s">
        <v>1543</v>
      </c>
      <c r="C60" s="139" t="s">
        <v>388</v>
      </c>
      <c r="D60" s="184">
        <f>VLOOKUP('235.10'!A88,'235.10'!A88:N165,14,FALSE)</f>
        <v>17269.735357128895</v>
      </c>
    </row>
    <row r="61" spans="1:4" ht="54" thickTop="1" thickBot="1">
      <c r="A61" s="145" t="s">
        <v>1544</v>
      </c>
      <c r="B61" s="144" t="s">
        <v>1545</v>
      </c>
      <c r="C61" s="139" t="s">
        <v>377</v>
      </c>
      <c r="D61" s="184">
        <f>VLOOKUP('235.11'!A88,'235.11'!A88:N166,14,FALSE)</f>
        <v>582.4</v>
      </c>
    </row>
    <row r="62" spans="1:4" ht="54" thickTop="1" thickBot="1">
      <c r="A62" s="145" t="s">
        <v>1546</v>
      </c>
      <c r="B62" s="144" t="s">
        <v>1957</v>
      </c>
      <c r="C62" s="139" t="s">
        <v>388</v>
      </c>
      <c r="D62" s="184">
        <f>VLOOKUP('236.1'!A88,'236.1'!A88:N167,14,FALSE)</f>
        <v>102133.73535712888</v>
      </c>
    </row>
    <row r="63" spans="1:4" ht="54" thickTop="1" thickBot="1">
      <c r="A63" s="145" t="s">
        <v>1549</v>
      </c>
      <c r="B63" s="144" t="s">
        <v>1958</v>
      </c>
      <c r="C63" s="139" t="s">
        <v>388</v>
      </c>
      <c r="D63" s="184">
        <f>VLOOKUP('236.10'!A87,'236.10'!A87:N168,14,FALSE)</f>
        <v>17269.735357128895</v>
      </c>
    </row>
    <row r="64" spans="1:4" ht="54" thickTop="1" thickBot="1">
      <c r="A64" s="145" t="s">
        <v>1550</v>
      </c>
      <c r="B64" s="146" t="s">
        <v>1551</v>
      </c>
      <c r="C64" s="180" t="s">
        <v>377</v>
      </c>
      <c r="D64" s="184">
        <f>VLOOKUP('236.11'!A88,'236.11'!A88:N169,14,FALSE)</f>
        <v>1060.8</v>
      </c>
    </row>
    <row r="65" spans="1:4" ht="54" thickTop="1" thickBot="1">
      <c r="A65" s="143" t="s">
        <v>1107</v>
      </c>
      <c r="B65" s="144" t="s">
        <v>1283</v>
      </c>
      <c r="C65" s="139" t="s">
        <v>233</v>
      </c>
      <c r="D65" s="184">
        <f>VLOOKUP('310.1'!A87,'310.1'!A87:N170,14,FALSE)</f>
        <v>1139.4662688528788</v>
      </c>
    </row>
    <row r="66" spans="1:4" ht="54" thickTop="1" thickBot="1">
      <c r="A66" s="143" t="s">
        <v>1108</v>
      </c>
      <c r="B66" s="144" t="s">
        <v>1284</v>
      </c>
      <c r="C66" s="139" t="s">
        <v>388</v>
      </c>
      <c r="D66" s="184">
        <f>VLOOKUP('311.1'!A87,'311.1'!A87:N171,14,FALSE)</f>
        <v>50105.98124306419</v>
      </c>
    </row>
    <row r="67" spans="1:4" ht="54" thickTop="1" thickBot="1">
      <c r="A67" s="143" t="s">
        <v>1109</v>
      </c>
      <c r="B67" s="144" t="s">
        <v>1285</v>
      </c>
      <c r="C67" s="139" t="s">
        <v>1082</v>
      </c>
      <c r="D67" s="184">
        <f>VLOOKUP('312.1'!A88,'312.1'!A88:N172,14,FALSE)</f>
        <v>6701.8269390706919</v>
      </c>
    </row>
    <row r="68" spans="1:4" ht="54" thickTop="1" thickBot="1">
      <c r="A68" s="143" t="s">
        <v>1110</v>
      </c>
      <c r="B68" s="144" t="s">
        <v>1286</v>
      </c>
      <c r="C68" s="139" t="s">
        <v>1082</v>
      </c>
      <c r="D68" s="184">
        <f>VLOOKUP('312.2'!A88,'312.2'!A88:N173,14,FALSE)</f>
        <v>4678.3092870487544</v>
      </c>
    </row>
    <row r="69" spans="1:4" ht="54" thickTop="1" thickBot="1">
      <c r="A69" s="143" t="s">
        <v>1111</v>
      </c>
      <c r="B69" s="144" t="s">
        <v>1287</v>
      </c>
      <c r="C69" s="139" t="s">
        <v>1548</v>
      </c>
      <c r="D69" s="184">
        <f>VLOOKUP('312.3'!A87,'312.3'!A87:N174,14,FALSE)</f>
        <v>1770.2140034954496</v>
      </c>
    </row>
    <row r="70" spans="1:4" ht="54" thickTop="1" thickBot="1">
      <c r="A70" s="143" t="s">
        <v>1112</v>
      </c>
      <c r="B70" s="144" t="s">
        <v>1288</v>
      </c>
      <c r="C70" s="139" t="s">
        <v>388</v>
      </c>
      <c r="D70" s="185">
        <f>VLOOKUP('312.4'!A88,'312.4'!A88:N175,14,FALSE)</f>
        <v>50098.604868978859</v>
      </c>
    </row>
    <row r="71" spans="1:4" ht="54" thickTop="1" thickBot="1">
      <c r="A71" s="143" t="s">
        <v>1113</v>
      </c>
      <c r="B71" s="144" t="s">
        <v>1553</v>
      </c>
      <c r="C71" s="139" t="s">
        <v>388</v>
      </c>
      <c r="D71" s="185">
        <f>VLOOKUP('320.1'!A88,'320.1'!A88:N176,14,FALSE)</f>
        <v>59651.127547867443</v>
      </c>
    </row>
    <row r="72" spans="1:4" ht="54" thickTop="1" thickBot="1">
      <c r="A72" s="143" t="s">
        <v>1114</v>
      </c>
      <c r="B72" s="144" t="s">
        <v>1554</v>
      </c>
      <c r="C72" s="139" t="s">
        <v>388</v>
      </c>
      <c r="D72" s="185">
        <f>VLOOKUP('320.2'!A88,'320.2'!A88:N177,14,FALSE)</f>
        <v>72740.71032614744</v>
      </c>
    </row>
    <row r="73" spans="1:4" ht="54" thickTop="1" thickBot="1">
      <c r="A73" s="143" t="s">
        <v>1557</v>
      </c>
      <c r="B73" s="144" t="s">
        <v>1558</v>
      </c>
      <c r="C73" s="139" t="s">
        <v>388</v>
      </c>
      <c r="D73" s="185">
        <f>VLOOKUP('320.3'!A88,'320.3'!A88:N178,14,FALSE)</f>
        <v>78435.410428600269</v>
      </c>
    </row>
    <row r="74" spans="1:4" ht="54" thickTop="1" thickBot="1">
      <c r="A74" s="143" t="s">
        <v>1559</v>
      </c>
      <c r="B74" s="144" t="s">
        <v>1560</v>
      </c>
      <c r="C74" s="139" t="s">
        <v>388</v>
      </c>
      <c r="D74" s="185">
        <f>VLOOKUP('320.4'!A88,'320.4'!A88:N179,14,FALSE)</f>
        <v>75247.586014190223</v>
      </c>
    </row>
    <row r="75" spans="1:4" ht="54" thickTop="1" thickBot="1">
      <c r="A75" s="143" t="s">
        <v>1561</v>
      </c>
      <c r="B75" s="144" t="s">
        <v>1562</v>
      </c>
      <c r="C75" s="139" t="s">
        <v>388</v>
      </c>
      <c r="D75" s="185">
        <f>VLOOKUP('320.5'!A88,'320.5'!A88:N180,14,FALSE)</f>
        <v>88337.168792470213</v>
      </c>
    </row>
    <row r="76" spans="1:4" ht="54" thickTop="1" thickBot="1">
      <c r="A76" s="143" t="s">
        <v>1563</v>
      </c>
      <c r="B76" s="144" t="s">
        <v>1564</v>
      </c>
      <c r="C76" s="139" t="s">
        <v>388</v>
      </c>
      <c r="D76" s="185">
        <f>VLOOKUP('320.6'!A88,'320.6'!A88:N181,14,FALSE)</f>
        <v>94031.868894923056</v>
      </c>
    </row>
    <row r="77" spans="1:4" ht="54" thickTop="1" thickBot="1">
      <c r="A77" s="143" t="s">
        <v>1115</v>
      </c>
      <c r="B77" s="144" t="s">
        <v>1565</v>
      </c>
      <c r="C77" s="139" t="s">
        <v>388</v>
      </c>
      <c r="D77" s="185">
        <f>VLOOKUP('330.1'!A88,'330.1'!A88:N182,14,FALSE)</f>
        <v>104212.96077151597</v>
      </c>
    </row>
    <row r="78" spans="1:4" ht="54" thickTop="1" thickBot="1">
      <c r="A78" s="145" t="s">
        <v>1116</v>
      </c>
      <c r="B78" s="144" t="s">
        <v>1566</v>
      </c>
      <c r="C78" s="139" t="s">
        <v>388</v>
      </c>
      <c r="D78" s="185">
        <f>VLOOKUP('330.2'!A88,'330.1'!A88:N183,14,FALSE)</f>
        <v>104212.96077151597</v>
      </c>
    </row>
    <row r="79" spans="1:4" ht="54" thickTop="1" thickBot="1">
      <c r="A79" s="145" t="s">
        <v>1567</v>
      </c>
      <c r="B79" s="146" t="s">
        <v>1568</v>
      </c>
      <c r="C79" s="139" t="s">
        <v>388</v>
      </c>
      <c r="D79" s="185">
        <f>VLOOKUP('330.3'!A88,'330.3'!A88:N184,14,FALSE)</f>
        <v>102719.60739117485</v>
      </c>
    </row>
    <row r="80" spans="1:4" ht="54" thickTop="1" thickBot="1">
      <c r="A80" s="145" t="s">
        <v>1569</v>
      </c>
      <c r="B80" s="146" t="s">
        <v>1570</v>
      </c>
      <c r="C80" s="139" t="s">
        <v>388</v>
      </c>
      <c r="D80" s="185">
        <f>VLOOKUP('330.4'!A88,'330.4'!A88:N185,14,FALSE)</f>
        <v>119809.41923783874</v>
      </c>
    </row>
    <row r="81" spans="1:4" ht="54" thickTop="1" thickBot="1">
      <c r="A81" s="145" t="s">
        <v>1571</v>
      </c>
      <c r="B81" s="146" t="s">
        <v>1572</v>
      </c>
      <c r="C81" s="139" t="s">
        <v>388</v>
      </c>
      <c r="D81" s="185">
        <f>VLOOKUP('330.5'!A88,'330.5'!A88:N186,14,FALSE)</f>
        <v>118316.06585749764</v>
      </c>
    </row>
    <row r="82" spans="1:4" ht="54" thickTop="1" thickBot="1">
      <c r="A82" s="145" t="s">
        <v>1573</v>
      </c>
      <c r="B82" s="146" t="s">
        <v>1574</v>
      </c>
      <c r="C82" s="139" t="s">
        <v>388</v>
      </c>
      <c r="D82" s="185">
        <f>VLOOKUP('330.6'!A88,'330.6'!A88:N187,14,FALSE)</f>
        <v>118316.06585749764</v>
      </c>
    </row>
    <row r="83" spans="1:4" ht="54" thickTop="1" thickBot="1">
      <c r="A83" s="143" t="s">
        <v>1117</v>
      </c>
      <c r="B83" s="144" t="s">
        <v>1575</v>
      </c>
      <c r="C83" s="139" t="s">
        <v>388</v>
      </c>
      <c r="D83" s="185">
        <f>VLOOKUP('340.1'!A88,'340.1'!A88:N188,14,FALSE)</f>
        <v>104037.06314311444</v>
      </c>
    </row>
    <row r="84" spans="1:4" ht="54" thickTop="1" thickBot="1">
      <c r="A84" s="143" t="s">
        <v>1118</v>
      </c>
      <c r="B84" s="144" t="s">
        <v>1576</v>
      </c>
      <c r="C84" s="139" t="s">
        <v>388</v>
      </c>
      <c r="D84" s="185">
        <f>VLOOKUP('340.2'!A88,'340.2'!A88:N190,14,FALSE)</f>
        <v>102601.14643124799</v>
      </c>
    </row>
    <row r="85" spans="1:4" ht="54" thickTop="1" thickBot="1">
      <c r="A85" s="143" t="s">
        <v>1119</v>
      </c>
      <c r="B85" s="144" t="s">
        <v>1577</v>
      </c>
      <c r="C85" s="139" t="s">
        <v>388</v>
      </c>
      <c r="D85" s="185">
        <f>VLOOKUP('340.3'!A88,'340.3'!A88:N191,14,FALSE)</f>
        <v>102601.14643124799</v>
      </c>
    </row>
    <row r="86" spans="1:4" ht="54" thickTop="1" thickBot="1">
      <c r="A86" s="143" t="s">
        <v>1578</v>
      </c>
      <c r="B86" s="144" t="s">
        <v>2127</v>
      </c>
      <c r="C86" s="139" t="s">
        <v>388</v>
      </c>
      <c r="D86" s="185">
        <f>VLOOKUP('350.1'!A88,'350.1'!A88:N192,14,FALSE)</f>
        <v>153689.00297852818</v>
      </c>
    </row>
    <row r="87" spans="1:4" ht="54" thickTop="1" thickBot="1">
      <c r="A87" s="203" t="s">
        <v>1579</v>
      </c>
      <c r="B87" s="144" t="s">
        <v>2128</v>
      </c>
      <c r="C87" s="139" t="s">
        <v>388</v>
      </c>
      <c r="D87" s="185">
        <f>VLOOKUP('350.2'!A88,'350.2'!A88:N193,14,FALSE)</f>
        <v>152195.64959818707</v>
      </c>
    </row>
    <row r="88" spans="1:4" ht="54" thickTop="1" thickBot="1">
      <c r="A88" s="145" t="s">
        <v>1580</v>
      </c>
      <c r="B88" s="146" t="s">
        <v>1581</v>
      </c>
      <c r="C88" s="139" t="s">
        <v>388</v>
      </c>
      <c r="D88" s="185">
        <f>VLOOKUP('350.3'!A88,'350.3'!A88:N194,14,FALSE)</f>
        <v>153689.00297852818</v>
      </c>
    </row>
    <row r="89" spans="1:4" ht="54" thickTop="1" thickBot="1">
      <c r="A89" s="143" t="s">
        <v>1582</v>
      </c>
      <c r="B89" s="144" t="s">
        <v>1583</v>
      </c>
      <c r="C89" s="139" t="s">
        <v>388</v>
      </c>
      <c r="D89" s="185">
        <f>VLOOKUP('350.4'!A88,'350.4'!A88:N195,14,FALSE)</f>
        <v>152195.64959818707</v>
      </c>
    </row>
    <row r="90" spans="1:4" ht="54" thickTop="1" thickBot="1">
      <c r="A90" s="145" t="s">
        <v>1584</v>
      </c>
      <c r="B90" s="146" t="s">
        <v>1585</v>
      </c>
      <c r="C90" s="139" t="s">
        <v>388</v>
      </c>
      <c r="D90" s="185">
        <f>VLOOKUP('350.10'!A88,'350.10'!A88:N196,14,FALSE)</f>
        <v>101273.00297852818</v>
      </c>
    </row>
    <row r="91" spans="1:4" ht="54" thickTop="1" thickBot="1">
      <c r="A91" s="145" t="s">
        <v>1586</v>
      </c>
      <c r="B91" s="146" t="s">
        <v>1587</v>
      </c>
      <c r="C91" s="139" t="s">
        <v>388</v>
      </c>
      <c r="D91" s="185">
        <f>VLOOKUP('350.11'!A88,'350.11'!A88:N197,14,FALSE)</f>
        <v>99779.649598187068</v>
      </c>
    </row>
    <row r="92" spans="1:4" ht="54" thickTop="1" thickBot="1">
      <c r="A92" s="145" t="s">
        <v>1588</v>
      </c>
      <c r="B92" s="146" t="s">
        <v>1589</v>
      </c>
      <c r="C92" s="139" t="s">
        <v>388</v>
      </c>
      <c r="D92" s="185">
        <f>VLOOKUP('350.12'!A88,'350.12'!A88:N198,14,FALSE)</f>
        <v>101273.00297852818</v>
      </c>
    </row>
    <row r="93" spans="1:4" ht="54" thickTop="1" thickBot="1">
      <c r="A93" s="145" t="s">
        <v>1590</v>
      </c>
      <c r="B93" s="146" t="s">
        <v>1591</v>
      </c>
      <c r="C93" s="139" t="s">
        <v>388</v>
      </c>
      <c r="D93" s="185">
        <f>VLOOKUP('350.13'!A88,'350.13'!A88:N199,14,FALSE)</f>
        <v>99779.649598187068</v>
      </c>
    </row>
    <row r="94" spans="1:4" ht="54" thickTop="1" thickBot="1">
      <c r="A94" s="143" t="s">
        <v>1592</v>
      </c>
      <c r="B94" s="144" t="s">
        <v>1593</v>
      </c>
      <c r="C94" s="139" t="s">
        <v>1082</v>
      </c>
      <c r="D94" s="185">
        <f>VLOOKUP('350.14'!A88,'350.14'!A88:N200,14,FALSE)</f>
        <v>582.4</v>
      </c>
    </row>
    <row r="95" spans="1:4" ht="54" thickTop="1" thickBot="1">
      <c r="A95" s="145" t="s">
        <v>1594</v>
      </c>
      <c r="B95" s="146" t="s">
        <v>1595</v>
      </c>
      <c r="C95" s="139" t="s">
        <v>388</v>
      </c>
      <c r="D95" s="185">
        <f>VLOOKUP('351.1'!A88,'351.1'!A88:N201,14,FALSE)</f>
        <v>152195.64959818707</v>
      </c>
    </row>
    <row r="96" spans="1:4" ht="54" thickTop="1" thickBot="1">
      <c r="A96" s="145" t="s">
        <v>1596</v>
      </c>
      <c r="B96" s="146" t="s">
        <v>1597</v>
      </c>
      <c r="C96" s="139" t="s">
        <v>388</v>
      </c>
      <c r="D96" s="185">
        <f>VLOOKUP('351.2'!A88,'351.2'!A88:N202,14,FALSE)</f>
        <v>152195.64959818707</v>
      </c>
    </row>
    <row r="97" spans="1:4" ht="54" thickTop="1" thickBot="1">
      <c r="A97" s="145" t="s">
        <v>1598</v>
      </c>
      <c r="B97" s="146" t="s">
        <v>1599</v>
      </c>
      <c r="C97" s="139" t="s">
        <v>388</v>
      </c>
      <c r="D97" s="185">
        <f>VLOOKUP('351.10'!A88,'351.10'!A88:N203,14,FALSE)</f>
        <v>99779.649598187068</v>
      </c>
    </row>
    <row r="98" spans="1:4" ht="54" thickTop="1" thickBot="1">
      <c r="A98" s="145" t="s">
        <v>1600</v>
      </c>
      <c r="B98" s="146" t="s">
        <v>1601</v>
      </c>
      <c r="C98" s="139" t="s">
        <v>388</v>
      </c>
      <c r="D98" s="185">
        <f>VLOOKUP('351.11'!A88,'351.11'!A88:N204,14,FALSE)</f>
        <v>99779.649598187068</v>
      </c>
    </row>
    <row r="99" spans="1:4" ht="54" thickTop="1" thickBot="1">
      <c r="A99" s="145" t="s">
        <v>1602</v>
      </c>
      <c r="B99" s="146" t="s">
        <v>1603</v>
      </c>
      <c r="C99" s="139" t="s">
        <v>1082</v>
      </c>
      <c r="D99" s="185">
        <f>VLOOKUP('351.12'!A88,'351.12'!A88:N205,14,FALSE)</f>
        <v>582.4</v>
      </c>
    </row>
    <row r="100" spans="1:4" ht="54" thickTop="1" thickBot="1">
      <c r="A100" s="145" t="s">
        <v>1606</v>
      </c>
      <c r="B100" s="146" t="s">
        <v>1604</v>
      </c>
      <c r="C100" s="139" t="s">
        <v>1082</v>
      </c>
      <c r="D100" s="185">
        <f>VLOOKUP('410.1'!A88,'410.1'!A88:N206,14,FALSE)</f>
        <v>1956.0229494365094</v>
      </c>
    </row>
    <row r="101" spans="1:4" ht="54" thickTop="1" thickBot="1">
      <c r="A101" s="145" t="s">
        <v>1607</v>
      </c>
      <c r="B101" s="146" t="s">
        <v>1605</v>
      </c>
      <c r="C101" s="139" t="s">
        <v>1082</v>
      </c>
      <c r="D101" s="185">
        <f>VLOOKUP('410.2'!A88,'410.2'!A88:N207,14,FALSE)</f>
        <v>1940.1418429458204</v>
      </c>
    </row>
    <row r="102" spans="1:4" ht="54" thickTop="1" thickBot="1">
      <c r="A102" s="145" t="s">
        <v>1609</v>
      </c>
      <c r="B102" s="146" t="s">
        <v>1608</v>
      </c>
      <c r="C102" s="139" t="s">
        <v>377</v>
      </c>
      <c r="D102" s="185">
        <f>VLOOKUP('410.3'!A88,'410.3'!A88:N208,14,FALSE)</f>
        <v>1924.2607364551313</v>
      </c>
    </row>
    <row r="103" spans="1:4" ht="54" thickTop="1" thickBot="1">
      <c r="A103" s="145" t="s">
        <v>1611</v>
      </c>
      <c r="B103" s="146" t="s">
        <v>1610</v>
      </c>
      <c r="C103" s="139" t="s">
        <v>1548</v>
      </c>
      <c r="D103" s="185">
        <f>VLOOKUP('411.1'!A88,'411.1'!A88:N209,14,FALSE)</f>
        <v>2297.4667389863193</v>
      </c>
    </row>
    <row r="104" spans="1:4" ht="54" thickTop="1" thickBot="1">
      <c r="A104" s="143" t="s">
        <v>1120</v>
      </c>
      <c r="B104" s="144" t="s">
        <v>2064</v>
      </c>
      <c r="C104" s="139" t="s">
        <v>1548</v>
      </c>
      <c r="D104" s="185">
        <f>VLOOKUP('411.2'!A88,'411.2'!A88:N210,14,FALSE)</f>
        <v>2742.1377207256069</v>
      </c>
    </row>
    <row r="105" spans="1:4" ht="54" thickTop="1" thickBot="1">
      <c r="A105" s="143" t="s">
        <v>1121</v>
      </c>
      <c r="B105" s="144" t="s">
        <v>2160</v>
      </c>
      <c r="C105" s="139" t="s">
        <v>1548</v>
      </c>
      <c r="D105" s="185">
        <f>VLOOKUP('411.3'!A88,'411.3'!A88:N211,14,FALSE)</f>
        <v>2448.3372506478631</v>
      </c>
    </row>
    <row r="106" spans="1:4" ht="54" thickTop="1" thickBot="1">
      <c r="A106" s="143" t="s">
        <v>1612</v>
      </c>
      <c r="B106" s="144" t="s">
        <v>2161</v>
      </c>
      <c r="C106" s="139" t="s">
        <v>1548</v>
      </c>
      <c r="D106" s="185">
        <f>VLOOKUP('411.4'!A88,'411.4'!A88:N212,14,FALSE)</f>
        <v>2248.4999939733621</v>
      </c>
    </row>
    <row r="107" spans="1:4" ht="54" thickTop="1" thickBot="1">
      <c r="A107" s="143" t="s">
        <v>1619</v>
      </c>
      <c r="B107" s="199" t="s">
        <v>1690</v>
      </c>
      <c r="C107" s="139" t="s">
        <v>1082</v>
      </c>
      <c r="D107" s="185">
        <f>VLOOKUP('413.1'!A88,'413.1'!A88:N213,14,FALSE)</f>
        <v>2646.851081781474</v>
      </c>
    </row>
    <row r="108" spans="1:4" ht="54" thickTop="1" thickBot="1">
      <c r="A108" s="143" t="s">
        <v>1621</v>
      </c>
      <c r="B108" s="144" t="s">
        <v>1691</v>
      </c>
      <c r="C108" s="139" t="s">
        <v>1082</v>
      </c>
      <c r="D108" s="185">
        <f>VLOOKUP('413.2'!A88,'413.2'!A88:N214,14,FALSE)</f>
        <v>3174.8978725968777</v>
      </c>
    </row>
    <row r="109" spans="1:4" ht="54" thickTop="1" thickBot="1">
      <c r="A109" s="143" t="s">
        <v>1623</v>
      </c>
      <c r="B109" s="144" t="s">
        <v>1692</v>
      </c>
      <c r="C109" s="139" t="s">
        <v>1082</v>
      </c>
      <c r="D109" s="185">
        <f>VLOOKUP('413.3'!A88,'413.3'!A88:N215,14,FALSE)</f>
        <v>3292.6827457361533</v>
      </c>
    </row>
    <row r="110" spans="1:4" ht="54" thickTop="1" thickBot="1">
      <c r="A110" s="143" t="s">
        <v>1122</v>
      </c>
      <c r="B110" s="144" t="s">
        <v>1289</v>
      </c>
      <c r="C110" s="139" t="s">
        <v>1082</v>
      </c>
      <c r="D110" s="185">
        <f>VLOOKUP('414.1'!A88,'414.1'!A88:N216,14,FALSE)</f>
        <v>3325.768384258422</v>
      </c>
    </row>
    <row r="111" spans="1:4" ht="54" thickTop="1" thickBot="1">
      <c r="A111" s="143" t="s">
        <v>1123</v>
      </c>
      <c r="B111" s="144" t="s">
        <v>2065</v>
      </c>
      <c r="C111" s="139" t="s">
        <v>1082</v>
      </c>
      <c r="D111" s="185">
        <f>VLOOKUP('414.2'!A88,'414.2'!A88:N217,14,FALSE)</f>
        <v>3325.768384258422</v>
      </c>
    </row>
    <row r="112" spans="1:4" ht="54" thickTop="1" thickBot="1">
      <c r="A112" s="143" t="s">
        <v>1124</v>
      </c>
      <c r="B112" s="144" t="s">
        <v>2066</v>
      </c>
      <c r="C112" s="139" t="s">
        <v>1082</v>
      </c>
      <c r="D112" s="185">
        <f>VLOOKUP('414.3'!A88,'414.3'!A88:N218,14,FALSE)</f>
        <v>3325.768384258422</v>
      </c>
    </row>
    <row r="113" spans="1:4" ht="54" thickTop="1" thickBot="1">
      <c r="A113" s="143" t="s">
        <v>1125</v>
      </c>
      <c r="B113" s="144" t="s">
        <v>1290</v>
      </c>
      <c r="C113" s="139" t="s">
        <v>1082</v>
      </c>
      <c r="D113" s="185">
        <f>VLOOKUP('414.4'!A88,'414.4'!A88:N219,14,FALSE)</f>
        <v>3184.1618513831127</v>
      </c>
    </row>
    <row r="114" spans="1:4" ht="54" thickTop="1" thickBot="1">
      <c r="A114" s="143" t="s">
        <v>1126</v>
      </c>
      <c r="B114" s="144" t="s">
        <v>1291</v>
      </c>
      <c r="C114" s="139" t="s">
        <v>1082</v>
      </c>
      <c r="D114" s="185">
        <f>VLOOKUP('414.5'!A88,'414.5'!A88:N220,14,FALSE)</f>
        <v>3049.1724462122579</v>
      </c>
    </row>
    <row r="115" spans="1:4" ht="54" thickTop="1" thickBot="1">
      <c r="A115" s="143" t="s">
        <v>1630</v>
      </c>
      <c r="B115" s="144" t="s">
        <v>2162</v>
      </c>
      <c r="C115" s="139" t="s">
        <v>1082</v>
      </c>
      <c r="D115" s="185">
        <f>VLOOKUP('414.6'!A88,'414.6'!A88:N221,14,FALSE)</f>
        <v>3726.7663231483148</v>
      </c>
    </row>
    <row r="116" spans="1:4" ht="54" thickTop="1" thickBot="1">
      <c r="A116" s="143" t="s">
        <v>1127</v>
      </c>
      <c r="B116" s="144" t="s">
        <v>2067</v>
      </c>
      <c r="C116" s="139" t="s">
        <v>1548</v>
      </c>
      <c r="D116" s="185">
        <f>VLOOKUP('415.1'!A88,'415.1'!A88:N222,14,FALSE)</f>
        <v>3325.768384258422</v>
      </c>
    </row>
    <row r="117" spans="1:4" ht="54" thickTop="1" thickBot="1">
      <c r="A117" s="143" t="s">
        <v>1128</v>
      </c>
      <c r="B117" s="144" t="s">
        <v>2164</v>
      </c>
      <c r="C117" s="139" t="s">
        <v>233</v>
      </c>
      <c r="D117" s="185">
        <f>VLOOKUP('420.1'!A87,'420.1'!A87:N223,14,FALSE)</f>
        <v>2741.3252945688241</v>
      </c>
    </row>
    <row r="118" spans="1:4" ht="54" thickTop="1" thickBot="1">
      <c r="A118" s="143" t="s">
        <v>1129</v>
      </c>
      <c r="B118" s="144" t="s">
        <v>2163</v>
      </c>
      <c r="C118" s="148" t="s">
        <v>233</v>
      </c>
      <c r="D118" s="185">
        <f>VLOOKUP('420.2 '!A88,'420.2 '!A59:N107,14,FALSE)</f>
        <v>2668.536889819834</v>
      </c>
    </row>
    <row r="119" spans="1:4" ht="54" thickTop="1" thickBot="1">
      <c r="A119" s="143" t="s">
        <v>1635</v>
      </c>
      <c r="B119" s="144" t="s">
        <v>1636</v>
      </c>
      <c r="C119" s="139" t="s">
        <v>233</v>
      </c>
      <c r="D119" s="185">
        <f>VLOOKUP('420.3'!A88,'420.3'!A88:N225,14,FALSE)</f>
        <v>1982.4402153185383</v>
      </c>
    </row>
    <row r="120" spans="1:4" ht="54" thickTop="1" thickBot="1">
      <c r="A120" s="143" t="s">
        <v>1130</v>
      </c>
      <c r="B120" s="144" t="s">
        <v>1292</v>
      </c>
      <c r="C120" s="139" t="s">
        <v>233</v>
      </c>
      <c r="D120" s="185">
        <f>VLOOKUP('421.1'!A88,'421.1'!A88:N226,14,FALSE)</f>
        <v>1846.5252153185386</v>
      </c>
    </row>
    <row r="121" spans="1:4" ht="54" thickTop="1" thickBot="1">
      <c r="A121" s="143" t="s">
        <v>1131</v>
      </c>
      <c r="B121" s="144" t="s">
        <v>1293</v>
      </c>
      <c r="C121" s="139" t="s">
        <v>233</v>
      </c>
      <c r="D121" s="185">
        <f>VLOOKUP('421.2'!A88,'421.2'!A88:N227,14,FALSE)</f>
        <v>1483.6740030603569</v>
      </c>
    </row>
    <row r="122" spans="1:4" ht="54" thickTop="1" thickBot="1">
      <c r="A122" s="143" t="s">
        <v>1132</v>
      </c>
      <c r="B122" s="144" t="s">
        <v>2068</v>
      </c>
      <c r="C122" s="139" t="s">
        <v>233</v>
      </c>
      <c r="D122" s="185">
        <f>VLOOKUP('421.3'!A88,'421.3'!A88:N228,14,FALSE)</f>
        <v>1501.5402478623819</v>
      </c>
    </row>
    <row r="123" spans="1:4" ht="54" thickTop="1" thickBot="1">
      <c r="A123" s="143" t="s">
        <v>1133</v>
      </c>
      <c r="B123" s="144" t="s">
        <v>2069</v>
      </c>
      <c r="C123" s="139" t="s">
        <v>233</v>
      </c>
      <c r="D123" s="185">
        <f>VLOOKUP('421.4'!A88,'421.4'!A88:N229,14,FALSE)</f>
        <v>1525.957449091816</v>
      </c>
    </row>
    <row r="124" spans="1:4" ht="54" thickTop="1" thickBot="1">
      <c r="A124" s="143" t="s">
        <v>1640</v>
      </c>
      <c r="B124" s="146" t="s">
        <v>1641</v>
      </c>
      <c r="C124" s="139" t="s">
        <v>233</v>
      </c>
      <c r="D124" s="185">
        <f>VLOOKUP('430.1.1'!A87,'430.1.1'!A87:N230,14,FALSE)</f>
        <v>6849.8322234532643</v>
      </c>
    </row>
    <row r="125" spans="1:4" ht="54" thickTop="1" thickBot="1">
      <c r="A125" s="143" t="s">
        <v>1642</v>
      </c>
      <c r="B125" s="144" t="s">
        <v>1643</v>
      </c>
      <c r="C125" s="139" t="s">
        <v>233</v>
      </c>
      <c r="D125" s="185">
        <f>VLOOKUP('430.1.2'!A88,'430.1.2'!A88:N231,14,FALSE)</f>
        <v>5662.3842213502239</v>
      </c>
    </row>
    <row r="126" spans="1:4" ht="54" thickTop="1" thickBot="1">
      <c r="A126" s="143" t="s">
        <v>1644</v>
      </c>
      <c r="B126" s="144" t="s">
        <v>1693</v>
      </c>
      <c r="C126" s="139" t="s">
        <v>233</v>
      </c>
      <c r="D126" s="185">
        <f>VLOOKUP('430.2.1'!A88,'430.2.1'!A88:N232,14,FALSE)</f>
        <v>6849.8322234532643</v>
      </c>
    </row>
    <row r="127" spans="1:4" ht="54" thickTop="1" thickBot="1">
      <c r="A127" s="143" t="s">
        <v>1646</v>
      </c>
      <c r="B127" s="144" t="s">
        <v>1694</v>
      </c>
      <c r="C127" s="139" t="s">
        <v>233</v>
      </c>
      <c r="D127" s="185">
        <f>VLOOKUP('430.2.2'!A88,'430.2.2'!A88:N233,14,FALSE)</f>
        <v>5662.3842213502239</v>
      </c>
    </row>
    <row r="128" spans="1:4" ht="54" thickTop="1" thickBot="1">
      <c r="A128" s="143" t="s">
        <v>1647</v>
      </c>
      <c r="B128" s="144" t="s">
        <v>1695</v>
      </c>
      <c r="C128" s="139" t="s">
        <v>233</v>
      </c>
      <c r="D128" s="185">
        <f>VLOOKUP('431.1.1'!A88,'431.1.1'!A88:N234,14,FALSE)</f>
        <v>14309.249738658582</v>
      </c>
    </row>
    <row r="129" spans="1:4" ht="54" thickTop="1" thickBot="1">
      <c r="A129" s="143" t="s">
        <v>1649</v>
      </c>
      <c r="B129" s="144" t="s">
        <v>1696</v>
      </c>
      <c r="C129" s="139" t="s">
        <v>233</v>
      </c>
      <c r="D129" s="185">
        <f>VLOOKUP('431.1.2'!A88,'431.1.2'!A88:N235,14,FALSE)</f>
        <v>11383.587268294952</v>
      </c>
    </row>
    <row r="130" spans="1:4" ht="54" thickTop="1" thickBot="1">
      <c r="A130" s="143" t="s">
        <v>1652</v>
      </c>
      <c r="B130" s="144" t="s">
        <v>1697</v>
      </c>
      <c r="C130" s="139" t="s">
        <v>233</v>
      </c>
      <c r="D130" s="185">
        <f>VLOOKUP('431.2.1'!A88,'431.2.1'!A88:N236,14,FALSE)</f>
        <v>14707.653763488328</v>
      </c>
    </row>
    <row r="131" spans="1:4" ht="54" thickTop="1" thickBot="1">
      <c r="A131" s="143" t="s">
        <v>1653</v>
      </c>
      <c r="B131" s="144" t="s">
        <v>1698</v>
      </c>
      <c r="C131" s="139" t="s">
        <v>233</v>
      </c>
      <c r="D131" s="185">
        <f>VLOOKUP('431.2.2'!A88,'431.2.2'!A88:N237,14,FALSE)</f>
        <v>11688.028079721458</v>
      </c>
    </row>
    <row r="132" spans="1:4" ht="54" thickTop="1" thickBot="1">
      <c r="A132" s="143" t="s">
        <v>1134</v>
      </c>
      <c r="B132" s="144" t="s">
        <v>1294</v>
      </c>
      <c r="C132" s="139" t="s">
        <v>233</v>
      </c>
      <c r="D132" s="185">
        <f>VLOOKUP('432.1'!A88,'432.1'!A88:N238,14,FALSE)</f>
        <v>4471.9385123082648</v>
      </c>
    </row>
    <row r="133" spans="1:4" ht="54" thickTop="1" thickBot="1">
      <c r="A133" s="143" t="s">
        <v>1135</v>
      </c>
      <c r="B133" s="144" t="s">
        <v>2070</v>
      </c>
      <c r="C133" s="139" t="s">
        <v>233</v>
      </c>
      <c r="D133" s="185">
        <f>VLOOKUP('432.2'!A88,'432.2'!A88:N239,14,FALSE)</f>
        <v>5479.8585463587679</v>
      </c>
    </row>
    <row r="134" spans="1:4" ht="54" thickTop="1" thickBot="1">
      <c r="A134" s="143" t="s">
        <v>1136</v>
      </c>
      <c r="B134" s="144" t="s">
        <v>2071</v>
      </c>
      <c r="C134" s="139" t="s">
        <v>233</v>
      </c>
      <c r="D134" s="185">
        <f>VLOOKUP('433.1'!A88,'433.1'!A88:N240,14,FALSE)</f>
        <v>4628.9000117513151</v>
      </c>
    </row>
    <row r="135" spans="1:4" ht="54" thickTop="1" thickBot="1">
      <c r="A135" s="143" t="s">
        <v>1137</v>
      </c>
      <c r="B135" s="144" t="s">
        <v>2072</v>
      </c>
      <c r="C135" s="139" t="s">
        <v>233</v>
      </c>
      <c r="D135" s="185">
        <f>VLOOKUP('433.2'!A88,'433.2'!A88:N241,14,FALSE)</f>
        <v>4336.2450647044943</v>
      </c>
    </row>
    <row r="136" spans="1:4" ht="54" thickTop="1" thickBot="1">
      <c r="A136" s="143" t="s">
        <v>1138</v>
      </c>
      <c r="B136" s="144" t="s">
        <v>2073</v>
      </c>
      <c r="C136" s="139" t="s">
        <v>233</v>
      </c>
      <c r="D136" s="185">
        <f>VLOOKUP('433.3'!A88,'433.3'!A88:N242,14,FALSE)</f>
        <v>5020.4365488182766</v>
      </c>
    </row>
    <row r="137" spans="1:4" ht="54" thickTop="1" thickBot="1">
      <c r="A137" s="143" t="s">
        <v>1139</v>
      </c>
      <c r="B137" s="144" t="s">
        <v>1295</v>
      </c>
      <c r="C137" s="139" t="s">
        <v>233</v>
      </c>
      <c r="D137" s="185">
        <f>VLOOKUP('433.4'!A88,'433.4'!A88:N243,14,FALSE)</f>
        <v>3285.0093547589854</v>
      </c>
    </row>
    <row r="138" spans="1:4" ht="54" thickTop="1" thickBot="1">
      <c r="A138" s="143" t="s">
        <v>1140</v>
      </c>
      <c r="B138" s="144" t="s">
        <v>2074</v>
      </c>
      <c r="C138" s="139" t="s">
        <v>233</v>
      </c>
      <c r="D138" s="185">
        <f>VLOOKUP('433.5'!A88,'433.5'!A88:N244,14,FALSE)</f>
        <v>4921.1619996377722</v>
      </c>
    </row>
    <row r="139" spans="1:4" ht="54" thickTop="1" thickBot="1">
      <c r="A139" s="143" t="s">
        <v>1141</v>
      </c>
      <c r="B139" s="144" t="s">
        <v>2075</v>
      </c>
      <c r="C139" s="139" t="s">
        <v>233</v>
      </c>
      <c r="D139" s="185">
        <f>VLOOKUP('433.6'!A88,'433.6'!A88:N245,14,FALSE)</f>
        <v>4618.1654745580454</v>
      </c>
    </row>
    <row r="140" spans="1:4" ht="54" thickTop="1" thickBot="1">
      <c r="A140" s="143" t="s">
        <v>1142</v>
      </c>
      <c r="B140" s="144" t="s">
        <v>2076</v>
      </c>
      <c r="C140" s="139" t="s">
        <v>233</v>
      </c>
      <c r="D140" s="185">
        <f>VLOOKUP('433.7'!A88,'433.7'!A88:N246,14,FALSE)</f>
        <v>5362.1582577316731</v>
      </c>
    </row>
    <row r="141" spans="1:4" ht="54" thickTop="1" thickBot="1">
      <c r="A141" s="143" t="s">
        <v>1143</v>
      </c>
      <c r="B141" s="144" t="s">
        <v>1296</v>
      </c>
      <c r="C141" s="139" t="s">
        <v>233</v>
      </c>
      <c r="D141" s="185">
        <f>VLOOKUP('433.8'!A88,'433.8'!A88:N247,14,FALSE)</f>
        <v>3498.5854228298576</v>
      </c>
    </row>
    <row r="142" spans="1:4" ht="54" thickTop="1" thickBot="1">
      <c r="A142" s="143" t="s">
        <v>1144</v>
      </c>
      <c r="B142" s="144" t="s">
        <v>2077</v>
      </c>
      <c r="C142" s="139" t="s">
        <v>388</v>
      </c>
      <c r="D142" s="185">
        <f>VLOOKUP('440.1'!A89,'440.1'!A89:N248,14,FALSE)</f>
        <v>192101.46736394332</v>
      </c>
    </row>
    <row r="143" spans="1:4" ht="54" thickTop="1" thickBot="1">
      <c r="A143" s="143" t="s">
        <v>1145</v>
      </c>
      <c r="B143" s="144" t="s">
        <v>2078</v>
      </c>
      <c r="C143" s="139" t="s">
        <v>388</v>
      </c>
      <c r="D143" s="185">
        <f>VLOOKUP('440.2'!A93,'440.2'!A93:N250,14,FALSE)</f>
        <v>192101.46736394332</v>
      </c>
    </row>
    <row r="144" spans="1:4" ht="54" thickTop="1" thickBot="1">
      <c r="A144" s="143" t="s">
        <v>1146</v>
      </c>
      <c r="B144" s="144" t="s">
        <v>2079</v>
      </c>
      <c r="C144" s="139" t="s">
        <v>388</v>
      </c>
      <c r="D144" s="185">
        <f>VLOOKUP('440.3'!A93,'440.3'!A93:N252,14,FALSE)</f>
        <v>192101.46736394332</v>
      </c>
    </row>
    <row r="145" spans="1:4" ht="54" thickTop="1" thickBot="1">
      <c r="A145" s="143" t="s">
        <v>1147</v>
      </c>
      <c r="B145" s="144" t="s">
        <v>1297</v>
      </c>
      <c r="C145" s="139" t="s">
        <v>388</v>
      </c>
      <c r="D145" s="185">
        <f>VLOOKUP('440.4'!A93,'440.4'!A93:N254,14,FALSE)</f>
        <v>210557.5131829101</v>
      </c>
    </row>
    <row r="146" spans="1:4" ht="54" thickTop="1" thickBot="1">
      <c r="A146" s="143" t="s">
        <v>1148</v>
      </c>
      <c r="B146" s="144" t="s">
        <v>2080</v>
      </c>
      <c r="C146" s="139" t="s">
        <v>388</v>
      </c>
      <c r="D146" s="185">
        <f>VLOOKUP('441.1'!A93,'441.1'!A93:N256,14,FALSE)</f>
        <v>192101.46736394332</v>
      </c>
    </row>
    <row r="147" spans="1:4" ht="54" thickTop="1" thickBot="1">
      <c r="A147" s="143" t="s">
        <v>1149</v>
      </c>
      <c r="B147" s="144" t="s">
        <v>2081</v>
      </c>
      <c r="C147" s="139" t="s">
        <v>388</v>
      </c>
      <c r="D147" s="185">
        <f>VLOOKUP('441.2'!A92,'441.2'!A92:N258,14,FALSE)</f>
        <v>192101.46736394332</v>
      </c>
    </row>
    <row r="148" spans="1:4" ht="54" thickTop="1" thickBot="1">
      <c r="A148" s="143" t="s">
        <v>1150</v>
      </c>
      <c r="B148" s="144" t="s">
        <v>2082</v>
      </c>
      <c r="C148" s="139" t="s">
        <v>388</v>
      </c>
      <c r="D148" s="185">
        <f>VLOOKUP('441.3'!A93,'441.3'!A93:N260,14,FALSE)</f>
        <v>192101.46736394332</v>
      </c>
    </row>
    <row r="149" spans="1:4" ht="54" thickTop="1" thickBot="1">
      <c r="A149" s="143" t="s">
        <v>1151</v>
      </c>
      <c r="B149" s="144" t="s">
        <v>2083</v>
      </c>
      <c r="C149" s="139" t="s">
        <v>388</v>
      </c>
      <c r="D149" s="185">
        <f>VLOOKUP('441.4'!A92,'441.4'!A92:N262,14,FALSE)</f>
        <v>210557.5131829101</v>
      </c>
    </row>
    <row r="150" spans="1:4" ht="54" thickTop="1" thickBot="1">
      <c r="A150" s="143" t="s">
        <v>1152</v>
      </c>
      <c r="B150" s="144" t="s">
        <v>2063</v>
      </c>
      <c r="C150" s="139" t="s">
        <v>388</v>
      </c>
      <c r="D150" s="185">
        <f>VLOOKUP('450.1'!A95,'450.1'!A95:N264,14,FALSE)</f>
        <v>223911.83800222236</v>
      </c>
    </row>
    <row r="151" spans="1:4" ht="54" thickTop="1" thickBot="1">
      <c r="A151" s="143" t="s">
        <v>1153</v>
      </c>
      <c r="B151" s="144" t="s">
        <v>2084</v>
      </c>
      <c r="C151" s="139" t="s">
        <v>388</v>
      </c>
      <c r="D151" s="185">
        <f>VLOOKUP('450.2'!A93,'450.2'!A93:N266,14,FALSE)</f>
        <v>223911.83800222236</v>
      </c>
    </row>
    <row r="152" spans="1:4" ht="54" thickTop="1" thickBot="1">
      <c r="A152" s="143" t="s">
        <v>1154</v>
      </c>
      <c r="B152" s="144" t="s">
        <v>2085</v>
      </c>
      <c r="C152" s="139" t="s">
        <v>388</v>
      </c>
      <c r="D152" s="185">
        <f>VLOOKUP('450.3'!A93,'450.3'!A93:N268,14,FALSE)</f>
        <v>223911.83800222236</v>
      </c>
    </row>
    <row r="153" spans="1:4" ht="54" thickTop="1" thickBot="1">
      <c r="A153" s="143" t="s">
        <v>1155</v>
      </c>
      <c r="B153" s="144" t="s">
        <v>2086</v>
      </c>
      <c r="C153" s="139" t="s">
        <v>388</v>
      </c>
      <c r="D153" s="185">
        <f>VLOOKUP('450.4'!A92,'450.4'!A92:N270,14,FALSE)</f>
        <v>223911.83800222236</v>
      </c>
    </row>
    <row r="154" spans="1:4" ht="63.75" customHeight="1" thickTop="1" thickBot="1">
      <c r="A154" s="143" t="s">
        <v>1156</v>
      </c>
      <c r="B154" s="144" t="s">
        <v>2087</v>
      </c>
      <c r="C154" s="139" t="s">
        <v>388</v>
      </c>
      <c r="D154" s="185">
        <f>VLOOKUP('450.5'!A92,'450.5'!A92:N272,14,FALSE)</f>
        <v>223911.83800222236</v>
      </c>
    </row>
    <row r="155" spans="1:4" ht="54" thickTop="1" thickBot="1">
      <c r="A155" s="143" t="s">
        <v>1157</v>
      </c>
      <c r="B155" s="144" t="s">
        <v>2088</v>
      </c>
      <c r="C155" s="139" t="s">
        <v>388</v>
      </c>
      <c r="D155" s="185">
        <f>VLOOKUP('450.6'!A93,'450.6'!A93:N274,14,FALSE)</f>
        <v>223911.83800222236</v>
      </c>
    </row>
    <row r="156" spans="1:4" ht="54" thickTop="1" thickBot="1">
      <c r="A156" s="143" t="s">
        <v>1158</v>
      </c>
      <c r="B156" s="144" t="s">
        <v>2089</v>
      </c>
      <c r="C156" s="139" t="s">
        <v>388</v>
      </c>
      <c r="D156" s="185">
        <f>VLOOKUP('450.7'!A93,'450.7'!A93:N275,14,FALSE)</f>
        <v>223911.83800222236</v>
      </c>
    </row>
    <row r="157" spans="1:4" ht="54" thickTop="1" thickBot="1">
      <c r="A157" s="143" t="s">
        <v>1159</v>
      </c>
      <c r="B157" s="144" t="s">
        <v>2090</v>
      </c>
      <c r="C157" s="139" t="s">
        <v>388</v>
      </c>
      <c r="D157" s="185">
        <f>VLOOKUP('450.8'!A93,'450.8'!A93:N276,14,FALSE)</f>
        <v>223911.83800222236</v>
      </c>
    </row>
    <row r="158" spans="1:4" ht="54" thickTop="1" thickBot="1">
      <c r="A158" s="143" t="s">
        <v>1668</v>
      </c>
      <c r="B158" s="144" t="s">
        <v>1699</v>
      </c>
      <c r="C158" s="139" t="s">
        <v>388</v>
      </c>
      <c r="D158" s="185">
        <f>VLOOKUP('450.10'!A92,'450.10'!A92:N277,14,FALSE)</f>
        <v>259670.40702355024</v>
      </c>
    </row>
    <row r="159" spans="1:4" ht="54" thickTop="1" thickBot="1">
      <c r="A159" s="143" t="s">
        <v>1670</v>
      </c>
      <c r="B159" s="144" t="s">
        <v>1700</v>
      </c>
      <c r="C159" s="139" t="s">
        <v>388</v>
      </c>
      <c r="D159" s="185">
        <f>VLOOKUP('450.11'!A92,'450.11'!A92:N278,14,FALSE)</f>
        <v>259670.40702355024</v>
      </c>
    </row>
    <row r="160" spans="1:4" ht="54" thickTop="1" thickBot="1">
      <c r="A160" s="143" t="s">
        <v>1672</v>
      </c>
      <c r="B160" s="144" t="s">
        <v>1701</v>
      </c>
      <c r="C160" s="139" t="s">
        <v>388</v>
      </c>
      <c r="D160" s="185">
        <f>VLOOKUP('450.12'!A92,'450.11'!A92:N279,14,FALSE)</f>
        <v>259670.40702355024</v>
      </c>
    </row>
    <row r="161" spans="1:4" ht="54" thickTop="1" thickBot="1">
      <c r="A161" s="143" t="s">
        <v>1160</v>
      </c>
      <c r="B161" s="144" t="s">
        <v>2091</v>
      </c>
      <c r="C161" s="139" t="s">
        <v>388</v>
      </c>
      <c r="D161" s="185">
        <f>VLOOKUP('451.1'!A92,'451.1'!A92:N280,14,FALSE)</f>
        <v>223911.83800222236</v>
      </c>
    </row>
    <row r="162" spans="1:4" ht="54" thickTop="1" thickBot="1">
      <c r="A162" s="143" t="s">
        <v>1161</v>
      </c>
      <c r="B162" s="144" t="s">
        <v>2092</v>
      </c>
      <c r="C162" s="139" t="s">
        <v>388</v>
      </c>
      <c r="D162" s="185">
        <f>VLOOKUP('451.2'!A93,'451.2'!A93:N281,14,FALSE)</f>
        <v>223911.83800222236</v>
      </c>
    </row>
    <row r="163" spans="1:4" ht="54" thickTop="1" thickBot="1">
      <c r="A163" s="143" t="s">
        <v>1162</v>
      </c>
      <c r="B163" s="144" t="s">
        <v>2093</v>
      </c>
      <c r="C163" s="139" t="s">
        <v>388</v>
      </c>
      <c r="D163" s="185">
        <f>VLOOKUP('451.3'!A92,'451.3'!A92:N282,14,FALSE)</f>
        <v>223911.83800222236</v>
      </c>
    </row>
    <row r="164" spans="1:4" ht="54" thickTop="1" thickBot="1">
      <c r="A164" s="143" t="s">
        <v>1163</v>
      </c>
      <c r="B164" s="144" t="s">
        <v>2094</v>
      </c>
      <c r="C164" s="139" t="s">
        <v>388</v>
      </c>
      <c r="D164" s="185">
        <f>VLOOKUP('451.4'!A92,'451.4'!A92:N283,14,FALSE)</f>
        <v>259670.40702355024</v>
      </c>
    </row>
    <row r="165" spans="1:4" ht="54" thickTop="1" thickBot="1">
      <c r="A165" s="143" t="s">
        <v>1164</v>
      </c>
      <c r="B165" s="144" t="s">
        <v>2095</v>
      </c>
      <c r="C165" s="139" t="s">
        <v>388</v>
      </c>
      <c r="D165" s="185">
        <f>VLOOKUP('452.1'!A93,'452.1'!A93:N284,14,FALSE)</f>
        <v>223911.83800222236</v>
      </c>
    </row>
    <row r="166" spans="1:4" ht="54" thickTop="1" thickBot="1">
      <c r="A166" s="143" t="s">
        <v>1165</v>
      </c>
      <c r="B166" s="144" t="s">
        <v>2096</v>
      </c>
      <c r="C166" s="139" t="s">
        <v>388</v>
      </c>
      <c r="D166" s="185">
        <f>VLOOKUP('452.2'!A93,'452.2'!A93:N285,14,FALSE)</f>
        <v>223911.83800222236</v>
      </c>
    </row>
    <row r="167" spans="1:4" ht="54" thickTop="1" thickBot="1">
      <c r="A167" s="143" t="s">
        <v>1166</v>
      </c>
      <c r="B167" s="144" t="s">
        <v>2097</v>
      </c>
      <c r="C167" s="139" t="s">
        <v>388</v>
      </c>
      <c r="D167" s="185">
        <f>VLOOKUP('452.3'!A92,'452.3'!A92:N286,14,FALSE)</f>
        <v>223911.83800222236</v>
      </c>
    </row>
    <row r="168" spans="1:4" ht="54" thickTop="1" thickBot="1">
      <c r="A168" s="143" t="s">
        <v>1167</v>
      </c>
      <c r="B168" s="144" t="s">
        <v>2098</v>
      </c>
      <c r="C168" s="139" t="s">
        <v>388</v>
      </c>
      <c r="D168" s="185">
        <f>VLOOKUP('452.4'!A93,'452.4'!A93:N287,14,FALSE)</f>
        <v>223911.83800222236</v>
      </c>
    </row>
    <row r="169" spans="1:4" ht="54" thickTop="1" thickBot="1">
      <c r="A169" s="143" t="s">
        <v>1168</v>
      </c>
      <c r="B169" s="144" t="s">
        <v>1298</v>
      </c>
      <c r="C169" s="139" t="s">
        <v>388</v>
      </c>
      <c r="D169" s="185">
        <f>VLOOKUP('453.1'!A92,'453.1'!A92:N288,14,FALSE)</f>
        <v>223641.52742615168</v>
      </c>
    </row>
    <row r="170" spans="1:4" ht="54" thickTop="1" thickBot="1">
      <c r="A170" s="143" t="s">
        <v>1169</v>
      </c>
      <c r="B170" s="144" t="s">
        <v>2099</v>
      </c>
      <c r="C170" s="139" t="s">
        <v>233</v>
      </c>
      <c r="D170" s="185">
        <f>VLOOKUP('460.1'!A87,'460.1'!A87:N289,14,FALSE)</f>
        <v>5654.4075402987564</v>
      </c>
    </row>
    <row r="171" spans="1:4" ht="54" thickTop="1" thickBot="1">
      <c r="A171" s="204" t="s">
        <v>2123</v>
      </c>
      <c r="B171" s="144" t="s">
        <v>2179</v>
      </c>
      <c r="C171" s="139" t="s">
        <v>233</v>
      </c>
      <c r="D171" s="185">
        <f>VLOOKUP('460.2'!A87,'460.2'!A87:N290,14,FALSE)</f>
        <v>2827.2037701493782</v>
      </c>
    </row>
    <row r="172" spans="1:4" ht="51.75" customHeight="1" thickTop="1" thickBot="1">
      <c r="A172" s="143" t="s">
        <v>1170</v>
      </c>
      <c r="B172" s="144" t="s">
        <v>1299</v>
      </c>
      <c r="C172" s="139" t="s">
        <v>388</v>
      </c>
      <c r="D172" s="185">
        <f>VLOOKUP('461.1'!A87,'461.1'!A87:N291,14,FALSE)</f>
        <v>82803.945675788695</v>
      </c>
    </row>
    <row r="173" spans="1:4" ht="54" thickTop="1" thickBot="1">
      <c r="A173" s="143" t="s">
        <v>1171</v>
      </c>
      <c r="B173" s="144" t="s">
        <v>1300</v>
      </c>
      <c r="C173" s="139" t="s">
        <v>388</v>
      </c>
      <c r="D173" s="185">
        <f>VLOOKUP('461.2'!A89,'461.2'!A89:N294,14,FALSE)</f>
        <v>101771.19735406917</v>
      </c>
    </row>
    <row r="174" spans="1:4" ht="54" thickTop="1" thickBot="1">
      <c r="A174" s="143" t="s">
        <v>1682</v>
      </c>
      <c r="B174" s="144" t="s">
        <v>2184</v>
      </c>
      <c r="C174" s="139" t="s">
        <v>388</v>
      </c>
      <c r="D174" s="185">
        <f>VLOOKUP('462.1.1'!A88,'462.1.1'!A88:N293,14,FALSE)</f>
        <v>122728.2814474691</v>
      </c>
    </row>
    <row r="175" spans="1:4" ht="54" thickTop="1" thickBot="1">
      <c r="A175" s="143" t="s">
        <v>1683</v>
      </c>
      <c r="B175" s="144" t="s">
        <v>2185</v>
      </c>
      <c r="C175" s="139" t="s">
        <v>388</v>
      </c>
      <c r="D175" s="185">
        <f>VLOOKUP('462.1.2'!A88,'462.1.2'!A88:N294,14,FALSE)</f>
        <v>124120.5814474691</v>
      </c>
    </row>
    <row r="176" spans="1:4" ht="54" thickTop="1" thickBot="1">
      <c r="A176" s="143" t="s">
        <v>1684</v>
      </c>
      <c r="B176" s="144" t="s">
        <v>2188</v>
      </c>
      <c r="C176" s="139" t="s">
        <v>388</v>
      </c>
      <c r="D176" s="185">
        <f>VLOOKUP('462.2.1'!A88,'462.2.1'!A88:N295,14,FALSE)</f>
        <v>135056.66161412746</v>
      </c>
    </row>
    <row r="177" spans="1:4" ht="54" thickTop="1" thickBot="1">
      <c r="A177" s="143" t="s">
        <v>1685</v>
      </c>
      <c r="B177" s="144" t="s">
        <v>2189</v>
      </c>
      <c r="C177" s="139" t="s">
        <v>388</v>
      </c>
      <c r="D177" s="185">
        <f>VLOOKUP('462.2.2'!A88,'462.2.2'!A88:N296,14,FALSE)</f>
        <v>136448.96161412747</v>
      </c>
    </row>
    <row r="178" spans="1:4" ht="54" thickTop="1" thickBot="1">
      <c r="A178" s="143" t="s">
        <v>1172</v>
      </c>
      <c r="B178" s="144" t="s">
        <v>1702</v>
      </c>
      <c r="C178" s="139" t="s">
        <v>233</v>
      </c>
      <c r="D178" s="185">
        <f>VLOOKUP('464.1'!A88,'464.1'!A88:N297,14,FALSE)</f>
        <v>6868.2401669610372</v>
      </c>
    </row>
    <row r="179" spans="1:4" ht="54" thickTop="1" thickBot="1">
      <c r="A179" s="143" t="s">
        <v>1173</v>
      </c>
      <c r="B179" s="144" t="s">
        <v>1703</v>
      </c>
      <c r="C179" s="139" t="s">
        <v>388</v>
      </c>
      <c r="D179" s="185">
        <f>VLOOKUP('465.1'!A92,'465.1'!A92:N298,14,FALSE)</f>
        <v>86723.946445111535</v>
      </c>
    </row>
    <row r="180" spans="1:4" ht="54" thickTop="1" thickBot="1">
      <c r="A180" s="143" t="s">
        <v>1686</v>
      </c>
      <c r="B180" s="144" t="s">
        <v>1704</v>
      </c>
      <c r="C180" s="139" t="s">
        <v>388</v>
      </c>
      <c r="D180" s="185">
        <f>VLOOKUP('465.2'!A92,'465.2'!A92:N299,14,FALSE)</f>
        <v>25875.972350564538</v>
      </c>
    </row>
    <row r="181" spans="1:4" ht="54" thickTop="1" thickBot="1">
      <c r="A181" s="143" t="s">
        <v>1174</v>
      </c>
      <c r="B181" s="144" t="s">
        <v>1705</v>
      </c>
      <c r="C181" s="139" t="s">
        <v>144</v>
      </c>
      <c r="D181" s="185">
        <f>VLOOKUP('466.1'!A92,'466.1'!A92:N300,14,FALSE)</f>
        <v>3284.606283885832</v>
      </c>
    </row>
    <row r="182" spans="1:4" ht="54" thickTop="1" thickBot="1">
      <c r="A182" s="143" t="s">
        <v>1175</v>
      </c>
      <c r="B182" s="144" t="s">
        <v>1706</v>
      </c>
      <c r="C182" s="139" t="s">
        <v>144</v>
      </c>
      <c r="D182" s="185">
        <f>VLOOKUP('466.2'!A96,'466.2'!A96:N301,14,FALSE)</f>
        <v>3727.6795223942022</v>
      </c>
    </row>
    <row r="183" spans="1:4" ht="54" thickTop="1" thickBot="1">
      <c r="A183" s="145" t="s">
        <v>1176</v>
      </c>
      <c r="B183" s="146" t="s">
        <v>1819</v>
      </c>
      <c r="C183" s="139" t="s">
        <v>388</v>
      </c>
      <c r="D183" s="185">
        <f>VLOOKUP('500.1'!A95,'500.1'!A95:N302,14,FALSE)</f>
        <v>778752.48475068738</v>
      </c>
    </row>
    <row r="184" spans="1:4" ht="54" thickTop="1" thickBot="1">
      <c r="A184" s="143" t="s">
        <v>1708</v>
      </c>
      <c r="B184" s="144" t="s">
        <v>1820</v>
      </c>
      <c r="C184" s="139" t="s">
        <v>388</v>
      </c>
      <c r="D184" s="185">
        <f>VLOOKUP('500.2'!A95,'500.2'!A95:N303,14,FALSE)</f>
        <v>797299.71139903297</v>
      </c>
    </row>
    <row r="185" spans="1:4" ht="57.75" thickTop="1" thickBot="1">
      <c r="A185" s="143" t="s">
        <v>1177</v>
      </c>
      <c r="B185" s="144" t="s">
        <v>1959</v>
      </c>
      <c r="C185" s="139" t="s">
        <v>377</v>
      </c>
      <c r="D185" s="185">
        <f>VLOOKUP('501.1'!A88,'501.1'!A88:N304,14,FALSE)</f>
        <v>873.46085698788636</v>
      </c>
    </row>
    <row r="186" spans="1:4" ht="57.75" thickTop="1" thickBot="1">
      <c r="A186" s="143" t="s">
        <v>1710</v>
      </c>
      <c r="B186" s="144" t="s">
        <v>1960</v>
      </c>
      <c r="C186" s="139" t="s">
        <v>377</v>
      </c>
      <c r="D186" s="185">
        <f>VLOOKUP('501.10'!A88,'501.10'!A88:N305,14,FALSE)</f>
        <v>992.56915566805264</v>
      </c>
    </row>
    <row r="187" spans="1:4" ht="57.75" thickTop="1" thickBot="1">
      <c r="A187" s="143" t="s">
        <v>1711</v>
      </c>
      <c r="B187" s="144" t="s">
        <v>1961</v>
      </c>
      <c r="C187" s="139" t="s">
        <v>377</v>
      </c>
      <c r="D187" s="185">
        <f>VLOOKUP('501.20'!A88,'501.20'!A88:N306,14,FALSE)</f>
        <v>582.4</v>
      </c>
    </row>
    <row r="188" spans="1:4" ht="54" thickTop="1" thickBot="1">
      <c r="A188" s="143" t="s">
        <v>1712</v>
      </c>
      <c r="B188" s="144" t="s">
        <v>1821</v>
      </c>
      <c r="C188" s="139" t="s">
        <v>388</v>
      </c>
      <c r="D188" s="185">
        <f>VLOOKUP('505.1'!A84,'505.1'!A84:N307,14,FALSE)</f>
        <v>695550.72268070234</v>
      </c>
    </row>
    <row r="189" spans="1:4" ht="54" thickTop="1" thickBot="1">
      <c r="A189" s="143" t="s">
        <v>1178</v>
      </c>
      <c r="B189" s="144" t="s">
        <v>1822</v>
      </c>
      <c r="C189" s="139" t="s">
        <v>233</v>
      </c>
      <c r="D189" s="185">
        <f>VLOOKUP('510.1'!A84,'510.1'!A84:N308,14,FALSE)</f>
        <v>84955.222372299148</v>
      </c>
    </row>
    <row r="190" spans="1:4" ht="54" thickTop="1" thickBot="1">
      <c r="A190" s="143" t="s">
        <v>1716</v>
      </c>
      <c r="B190" s="144" t="s">
        <v>1301</v>
      </c>
      <c r="C190" s="139" t="s">
        <v>388</v>
      </c>
      <c r="D190" s="185">
        <f>VLOOKUP('600.1.1'!A85,'600.1.1'!A85:N311,14,FALSE)</f>
        <v>20127.335053293231</v>
      </c>
    </row>
    <row r="191" spans="1:4" ht="54" thickTop="1" thickBot="1">
      <c r="A191" s="143" t="s">
        <v>1717</v>
      </c>
      <c r="B191" s="144" t="s">
        <v>1823</v>
      </c>
      <c r="C191" s="139" t="s">
        <v>388</v>
      </c>
      <c r="D191" s="185">
        <f>VLOOKUP('600.2.1'!A88,'600.2.1'!A88:N310,14,FALSE)</f>
        <v>101541.93160027955</v>
      </c>
    </row>
    <row r="192" spans="1:4" ht="54" thickTop="1" thickBot="1">
      <c r="A192" s="143" t="s">
        <v>1718</v>
      </c>
      <c r="B192" s="144" t="s">
        <v>1824</v>
      </c>
      <c r="C192" s="139" t="s">
        <v>388</v>
      </c>
      <c r="D192" s="185">
        <f>VLOOKUP('600.2.2'!A90,'600.2.2'!A90:N312,14,FALSE)</f>
        <v>144078.56294939999</v>
      </c>
    </row>
    <row r="193" spans="1:4" ht="54" thickTop="1" thickBot="1">
      <c r="A193" s="143" t="s">
        <v>1719</v>
      </c>
      <c r="B193" s="144" t="s">
        <v>1825</v>
      </c>
      <c r="C193" s="139" t="s">
        <v>388</v>
      </c>
      <c r="D193" s="185">
        <f>VLOOKUP('600.2.3'!A89,'600.2.3'!A89:N312,14,FALSE)</f>
        <v>18402.765580265197</v>
      </c>
    </row>
    <row r="194" spans="1:4" ht="54" thickTop="1" thickBot="1">
      <c r="A194" s="143" t="s">
        <v>1720</v>
      </c>
      <c r="B194" s="144" t="s">
        <v>1826</v>
      </c>
      <c r="C194" s="139" t="s">
        <v>388</v>
      </c>
      <c r="D194" s="185">
        <f>VLOOKUP('600.2.4'!A88,'600.2.4'!A88:N312,14,FALSE)</f>
        <v>24685.656191399612</v>
      </c>
    </row>
    <row r="195" spans="1:4" ht="54" thickTop="1" thickBot="1">
      <c r="A195" s="143" t="s">
        <v>1179</v>
      </c>
      <c r="B195" s="144" t="s">
        <v>2200</v>
      </c>
      <c r="C195" s="139" t="s">
        <v>388</v>
      </c>
      <c r="D195" s="185">
        <f>VLOOKUP('610.1'!A89,'610.1'!A89:N314,14,FALSE)</f>
        <v>55167.711709188639</v>
      </c>
    </row>
    <row r="196" spans="1:4" ht="54" thickTop="1" thickBot="1">
      <c r="A196" s="143" t="s">
        <v>1180</v>
      </c>
      <c r="B196" s="144" t="s">
        <v>1827</v>
      </c>
      <c r="C196" s="139" t="s">
        <v>388</v>
      </c>
      <c r="D196" s="185">
        <f>VLOOKUP('610.2'!A89,'610.2'!A89:N315,14,FALSE)</f>
        <v>52313.503474390818</v>
      </c>
    </row>
    <row r="197" spans="1:4" ht="54" thickTop="1" thickBot="1">
      <c r="A197" s="143" t="s">
        <v>1722</v>
      </c>
      <c r="B197" s="144" t="s">
        <v>1828</v>
      </c>
      <c r="C197" s="139" t="s">
        <v>388</v>
      </c>
      <c r="D197" s="185">
        <f>VLOOKUP('610.3'!A89,'610.3'!A89:N316,14,FALSE)</f>
        <v>82461.004953327734</v>
      </c>
    </row>
    <row r="198" spans="1:4" ht="54" thickTop="1" thickBot="1">
      <c r="A198" s="143" t="s">
        <v>1724</v>
      </c>
      <c r="B198" s="144" t="s">
        <v>1829</v>
      </c>
      <c r="C198" s="139" t="s">
        <v>388</v>
      </c>
      <c r="D198" s="185">
        <f>VLOOKUP('610.4'!A89,'610.4'!A89:N317,14,FALSE)</f>
        <v>90263.260229649066</v>
      </c>
    </row>
    <row r="199" spans="1:4" ht="54" thickTop="1" thickBot="1">
      <c r="A199" s="143" t="s">
        <v>1726</v>
      </c>
      <c r="B199" s="144" t="s">
        <v>1302</v>
      </c>
      <c r="C199" s="139" t="s">
        <v>388</v>
      </c>
      <c r="D199" s="185">
        <f>VLOOKUP('610.5'!A89,'610.5'!A89:N318,14,FALSE)</f>
        <v>79501.625764095996</v>
      </c>
    </row>
    <row r="200" spans="1:4" ht="54" thickTop="1" thickBot="1">
      <c r="A200" s="143" t="s">
        <v>1728</v>
      </c>
      <c r="B200" s="144" t="s">
        <v>1830</v>
      </c>
      <c r="C200" s="139" t="s">
        <v>388</v>
      </c>
      <c r="D200" s="185">
        <f>VLOOKUP('610.6'!A89,'610.6'!A89:N319,14,FALSE)</f>
        <v>123890.61679163773</v>
      </c>
    </row>
    <row r="201" spans="1:4" ht="54" thickTop="1" thickBot="1">
      <c r="A201" s="143" t="s">
        <v>1730</v>
      </c>
      <c r="B201" s="144" t="s">
        <v>1831</v>
      </c>
      <c r="C201" s="139" t="s">
        <v>388</v>
      </c>
      <c r="D201" s="185">
        <f>VLOOKUP('610.7'!A89,'610.7'!A89:N320,14,FALSE)</f>
        <v>87957.280036321405</v>
      </c>
    </row>
    <row r="202" spans="1:4" ht="54" thickTop="1" thickBot="1">
      <c r="A202" s="143" t="s">
        <v>1181</v>
      </c>
      <c r="B202" s="144" t="s">
        <v>1832</v>
      </c>
      <c r="C202" s="139" t="s">
        <v>144</v>
      </c>
      <c r="D202" s="185">
        <f>VLOOKUP('620.1'!A88,'620.1'!A88:N321,14,FALSE)</f>
        <v>319425.95294936572</v>
      </c>
    </row>
    <row r="203" spans="1:4" ht="54" thickTop="1" thickBot="1">
      <c r="A203" s="143" t="s">
        <v>1182</v>
      </c>
      <c r="B203" s="144" t="s">
        <v>1962</v>
      </c>
      <c r="C203" s="139" t="s">
        <v>144</v>
      </c>
      <c r="D203" s="185">
        <f>VLOOKUP('620.2'!A88,'620.2'!A88:N322,14,FALSE)</f>
        <v>319425.95294936572</v>
      </c>
    </row>
    <row r="204" spans="1:4" ht="54" thickTop="1" thickBot="1">
      <c r="A204" s="143" t="s">
        <v>1183</v>
      </c>
      <c r="B204" s="144" t="s">
        <v>1833</v>
      </c>
      <c r="C204" s="139" t="s">
        <v>1929</v>
      </c>
      <c r="D204" s="185">
        <f>VLOOKUP('620.3'!A93,'620.3'!A93:N323,14,FALSE)</f>
        <v>86605791.45026809</v>
      </c>
    </row>
    <row r="205" spans="1:4" ht="54" thickTop="1" thickBot="1">
      <c r="A205" s="143" t="s">
        <v>1734</v>
      </c>
      <c r="B205" s="144" t="s">
        <v>1834</v>
      </c>
      <c r="C205" s="139" t="s">
        <v>144</v>
      </c>
      <c r="D205" s="185">
        <f>VLOOKUP('621.1.1'!A95,'621.1.1'!A95:N325,14,FALSE)</f>
        <v>2219033.2634055917</v>
      </c>
    </row>
    <row r="206" spans="1:4" ht="54" thickTop="1" thickBot="1">
      <c r="A206" s="143" t="s">
        <v>1736</v>
      </c>
      <c r="B206" s="144" t="s">
        <v>1835</v>
      </c>
      <c r="C206" s="139" t="s">
        <v>144</v>
      </c>
      <c r="D206" s="185">
        <f>VLOOKUP('621.1.2'!A99,'621.1.2'!A99:N326,14,FALSE)</f>
        <v>3649338.4801039677</v>
      </c>
    </row>
    <row r="207" spans="1:4" ht="54" thickTop="1" thickBot="1">
      <c r="A207" s="143" t="s">
        <v>1184</v>
      </c>
      <c r="B207" s="144" t="s">
        <v>1836</v>
      </c>
      <c r="C207" s="139" t="s">
        <v>388</v>
      </c>
      <c r="D207" s="185">
        <f>VLOOKUP('621.2'!A89,'621.2'!A89:N326,14,FALSE)</f>
        <v>2577424.3929878045</v>
      </c>
    </row>
    <row r="208" spans="1:4" ht="54" thickTop="1" thickBot="1">
      <c r="A208" s="143" t="s">
        <v>1185</v>
      </c>
      <c r="B208" s="144" t="s">
        <v>1837</v>
      </c>
      <c r="C208" s="139" t="s">
        <v>144</v>
      </c>
      <c r="D208" s="185">
        <f>VLOOKUP('621.3'!A93,'621.3'!A93:N327,14,FALSE)</f>
        <v>77871970.080590919</v>
      </c>
    </row>
    <row r="209" spans="1:4" ht="54" thickTop="1" thickBot="1">
      <c r="A209" s="143" t="s">
        <v>1186</v>
      </c>
      <c r="B209" s="144" t="s">
        <v>1838</v>
      </c>
      <c r="C209" s="139" t="s">
        <v>388</v>
      </c>
      <c r="D209" s="185">
        <f>VLOOKUP('621.4'!A93,'621.4'!A93:N328,14,FALSE)</f>
        <v>71697288.190424889</v>
      </c>
    </row>
    <row r="210" spans="1:4" ht="54" thickTop="1" thickBot="1">
      <c r="A210" s="143" t="s">
        <v>1187</v>
      </c>
      <c r="B210" s="144" t="s">
        <v>1839</v>
      </c>
      <c r="C210" s="139" t="s">
        <v>144</v>
      </c>
      <c r="D210" s="185">
        <f>VLOOKUP('621.5'!A89,'621.5'!A89:N329,14,FALSE)</f>
        <v>3704811.0451359255</v>
      </c>
    </row>
    <row r="211" spans="1:4" ht="54" thickTop="1" thickBot="1">
      <c r="A211" s="143" t="s">
        <v>1740</v>
      </c>
      <c r="B211" s="144" t="s">
        <v>1840</v>
      </c>
      <c r="C211" s="139" t="s">
        <v>144</v>
      </c>
      <c r="D211" s="185">
        <f>VLOOKUP('621.5.1'!A89,'621.5.1'!A89:N330,14,FALSE)</f>
        <v>567008.51870198629</v>
      </c>
    </row>
    <row r="212" spans="1:4" ht="54" thickTop="1" thickBot="1">
      <c r="A212" s="143" t="s">
        <v>1188</v>
      </c>
      <c r="B212" s="144" t="s">
        <v>1841</v>
      </c>
      <c r="C212" s="139" t="s">
        <v>1929</v>
      </c>
      <c r="D212" s="185">
        <f>VLOOKUP('621.6'!A98,'621.6'!A98:N331,14,FALSE)</f>
        <v>80259533.518948793</v>
      </c>
    </row>
    <row r="213" spans="1:4" ht="54" thickTop="1" thickBot="1">
      <c r="A213" s="143" t="s">
        <v>1815</v>
      </c>
      <c r="B213" s="144" t="s">
        <v>1842</v>
      </c>
      <c r="C213" s="139" t="s">
        <v>1929</v>
      </c>
      <c r="D213" s="185">
        <f>VLOOKUP('621.7'!A89,'621.7'!A89:N332,14,FALSE)</f>
        <v>2677435.6702494971</v>
      </c>
    </row>
    <row r="214" spans="1:4" ht="54" thickTop="1" thickBot="1">
      <c r="A214" s="143" t="s">
        <v>1189</v>
      </c>
      <c r="B214" s="144" t="s">
        <v>2100</v>
      </c>
      <c r="C214" s="139" t="s">
        <v>233</v>
      </c>
      <c r="D214" s="185">
        <f>VLOOKUP('622.1'!A89,'622.1'!A89:N333,14,FALSE)</f>
        <v>84375.636774589861</v>
      </c>
    </row>
    <row r="215" spans="1:4" ht="54" thickTop="1" thickBot="1">
      <c r="A215" s="143" t="s">
        <v>1190</v>
      </c>
      <c r="B215" s="144" t="s">
        <v>1843</v>
      </c>
      <c r="C215" s="139" t="s">
        <v>233</v>
      </c>
      <c r="D215" s="185">
        <f>VLOOKUP('622.2'!A89,'622.2'!A89:N335,14,FALSE)</f>
        <v>442613.38159200532</v>
      </c>
    </row>
    <row r="216" spans="1:4" ht="54" thickTop="1" thickBot="1">
      <c r="A216" s="143" t="s">
        <v>1191</v>
      </c>
      <c r="B216" s="144" t="s">
        <v>1844</v>
      </c>
      <c r="C216" s="139" t="s">
        <v>233</v>
      </c>
      <c r="D216" s="185">
        <f>VLOOKUP('622.3'!A89,'622.3'!A89:N336,14,FALSE)</f>
        <v>795503.95145027421</v>
      </c>
    </row>
    <row r="217" spans="1:4" ht="54" thickTop="1" thickBot="1">
      <c r="A217" s="143" t="s">
        <v>1192</v>
      </c>
      <c r="B217" s="144" t="s">
        <v>1845</v>
      </c>
      <c r="C217" s="139" t="s">
        <v>233</v>
      </c>
      <c r="D217" s="185">
        <f>VLOOKUP('622.4'!A89,'622.4'!A89:N337,14,FALSE)</f>
        <v>781554.45070779242</v>
      </c>
    </row>
    <row r="218" spans="1:4" ht="54" thickTop="1" thickBot="1">
      <c r="A218" s="143" t="s">
        <v>1193</v>
      </c>
      <c r="B218" s="144" t="s">
        <v>1846</v>
      </c>
      <c r="C218" s="139" t="s">
        <v>144</v>
      </c>
      <c r="D218" s="185">
        <f>VLOOKUP('622.5'!A89,'622.5'!A89:N338,14,FALSE)</f>
        <v>78145.290142217156</v>
      </c>
    </row>
    <row r="219" spans="1:4" ht="54" thickTop="1" thickBot="1">
      <c r="A219" s="143" t="s">
        <v>1194</v>
      </c>
      <c r="B219" s="144" t="s">
        <v>1847</v>
      </c>
      <c r="C219" s="139" t="s">
        <v>144</v>
      </c>
      <c r="D219" s="185">
        <f>VLOOKUP('623.1'!A103,'623.1'!A103:N339,14,FALSE)</f>
        <v>435223.4415235013</v>
      </c>
    </row>
    <row r="220" spans="1:4" ht="54" thickTop="1" thickBot="1">
      <c r="A220" s="143" t="s">
        <v>1195</v>
      </c>
      <c r="B220" s="144" t="s">
        <v>1303</v>
      </c>
      <c r="C220" s="139" t="s">
        <v>2101</v>
      </c>
      <c r="D220" s="185">
        <f>VLOOKUP('623.2'!A89,'623.2'!A89:N340,14,FALSE)</f>
        <v>2996012.5399335567</v>
      </c>
    </row>
    <row r="221" spans="1:4" ht="54" thickTop="1" thickBot="1">
      <c r="A221" s="143" t="s">
        <v>1196</v>
      </c>
      <c r="B221" s="144" t="s">
        <v>2220</v>
      </c>
      <c r="C221" s="139" t="s">
        <v>388</v>
      </c>
      <c r="D221" s="185">
        <f>VLOOKUP('630.1'!A89,'630.1'!A89:N341,14,FALSE)</f>
        <v>1075368.3745250604</v>
      </c>
    </row>
    <row r="222" spans="1:4" ht="54" thickTop="1" thickBot="1">
      <c r="A222" s="143" t="s">
        <v>1197</v>
      </c>
      <c r="B222" s="144" t="s">
        <v>2221</v>
      </c>
      <c r="C222" s="139" t="s">
        <v>388</v>
      </c>
      <c r="D222" s="185">
        <f>VLOOKUP('630.2'!A89,'630.2'!A89:N342,14,FALSE)</f>
        <v>1044851.5968505945</v>
      </c>
    </row>
    <row r="223" spans="1:4" ht="54" thickTop="1" thickBot="1">
      <c r="A223" s="143" t="s">
        <v>1198</v>
      </c>
      <c r="B223" s="144" t="s">
        <v>2222</v>
      </c>
      <c r="C223" s="139" t="s">
        <v>388</v>
      </c>
      <c r="D223" s="185">
        <f>VLOOKUP('630.3'!A89,'630.3'!A89:N343,14,FALSE)</f>
        <v>727678.372980288</v>
      </c>
    </row>
    <row r="224" spans="1:4" ht="54" thickTop="1" thickBot="1">
      <c r="A224" s="143" t="s">
        <v>1199</v>
      </c>
      <c r="B224" s="144" t="s">
        <v>2223</v>
      </c>
      <c r="C224" s="139" t="s">
        <v>388</v>
      </c>
      <c r="D224" s="185">
        <f>VLOOKUP('630.4'!A89,'630.4'!A89:N344,14,FALSE)</f>
        <v>612245.75639739144</v>
      </c>
    </row>
    <row r="225" spans="1:4" ht="54" thickTop="1" thickBot="1">
      <c r="A225" s="143" t="s">
        <v>1200</v>
      </c>
      <c r="B225" s="144" t="s">
        <v>2224</v>
      </c>
      <c r="C225" s="139" t="s">
        <v>388</v>
      </c>
      <c r="D225" s="185">
        <f>VLOOKUP('630.5'!A93,'630.5'!A93:N345,14,FALSE)</f>
        <v>461654.01221084909</v>
      </c>
    </row>
    <row r="226" spans="1:4" ht="54" thickTop="1" thickBot="1">
      <c r="A226" s="143" t="s">
        <v>1201</v>
      </c>
      <c r="B226" s="144" t="s">
        <v>2225</v>
      </c>
      <c r="C226" s="139" t="s">
        <v>388</v>
      </c>
      <c r="D226" s="185">
        <f>VLOOKUP('630.6'!A93,'630.6'!A89:N346,14,FALSE)</f>
        <v>393082.36673023133</v>
      </c>
    </row>
    <row r="227" spans="1:4" ht="54" thickTop="1" thickBot="1">
      <c r="A227" s="143" t="s">
        <v>1202</v>
      </c>
      <c r="B227" s="144" t="s">
        <v>2226</v>
      </c>
      <c r="C227" s="139" t="s">
        <v>388</v>
      </c>
      <c r="D227" s="185">
        <f>VLOOKUP('630.7'!A93,'630.7'!A90:N347,14,FALSE)</f>
        <v>281526.46605684987</v>
      </c>
    </row>
    <row r="228" spans="1:4" ht="54" thickTop="1" thickBot="1">
      <c r="A228" s="143" t="s">
        <v>1203</v>
      </c>
      <c r="B228" s="144" t="s">
        <v>1848</v>
      </c>
      <c r="C228" s="139" t="s">
        <v>144</v>
      </c>
      <c r="D228" s="185">
        <f>VLOOKUP('632.1'!A90,'632.1'!A90:N349,14,FALSE)</f>
        <v>360722.66089834354</v>
      </c>
    </row>
    <row r="229" spans="1:4" ht="54" thickTop="1" thickBot="1">
      <c r="A229" s="143" t="s">
        <v>1743</v>
      </c>
      <c r="B229" s="144" t="s">
        <v>1849</v>
      </c>
      <c r="C229" s="139" t="s">
        <v>144</v>
      </c>
      <c r="D229" s="185">
        <f>VLOOKUP('632.2'!A90,'632.2'!A90:N350,14,FALSE)</f>
        <v>367686.37522399891</v>
      </c>
    </row>
    <row r="230" spans="1:4" ht="54" thickTop="1" thickBot="1">
      <c r="A230" s="143" t="s">
        <v>1746</v>
      </c>
      <c r="B230" s="144" t="s">
        <v>1850</v>
      </c>
      <c r="C230" s="139" t="s">
        <v>377</v>
      </c>
      <c r="D230" s="185">
        <f>VLOOKUP('640.1'!A90,'640.1'!A90:N351,14,FALSE)</f>
        <v>5491.2150128416652</v>
      </c>
    </row>
    <row r="231" spans="1:4" ht="54" thickTop="1" thickBot="1">
      <c r="A231" s="143" t="s">
        <v>1747</v>
      </c>
      <c r="B231" s="144" t="s">
        <v>1851</v>
      </c>
      <c r="C231" s="139" t="s">
        <v>377</v>
      </c>
      <c r="D231" s="185">
        <f>VLOOKUP('640.2'!A90,'640.2'!A90:N352,14,FALSE)</f>
        <v>6081.7936604641573</v>
      </c>
    </row>
    <row r="232" spans="1:4" ht="54" thickTop="1" thickBot="1">
      <c r="A232" s="143" t="s">
        <v>1204</v>
      </c>
      <c r="B232" s="144" t="s">
        <v>1852</v>
      </c>
      <c r="C232" s="139" t="s">
        <v>1748</v>
      </c>
      <c r="D232" s="185">
        <f>VLOOKUP('641.1'!A90,'641.1'!A90:N353,14,FALSE)</f>
        <v>1929.0208470536954</v>
      </c>
    </row>
    <row r="233" spans="1:4" ht="54" thickTop="1" thickBot="1">
      <c r="A233" s="143" t="s">
        <v>1205</v>
      </c>
      <c r="B233" s="144" t="s">
        <v>1852</v>
      </c>
      <c r="C233" s="139" t="s">
        <v>377</v>
      </c>
      <c r="D233" s="185">
        <f>VLOOKUP('641.2'!A90,'641.2'!A90:N354,14,FALSE)</f>
        <v>44891.503289288368</v>
      </c>
    </row>
    <row r="234" spans="1:4" ht="54" thickTop="1" thickBot="1">
      <c r="A234" s="143" t="s">
        <v>1206</v>
      </c>
      <c r="B234" s="144" t="s">
        <v>1853</v>
      </c>
      <c r="C234" s="139" t="s">
        <v>1929</v>
      </c>
      <c r="D234" s="185">
        <f>VLOOKUP('642.1'!A90,'642.1'!A90:N355,14,FALSE)</f>
        <v>541996.06464877515</v>
      </c>
    </row>
    <row r="235" spans="1:4" ht="54" thickTop="1" thickBot="1">
      <c r="A235" s="143" t="s">
        <v>1207</v>
      </c>
      <c r="B235" s="144" t="s">
        <v>1854</v>
      </c>
      <c r="C235" s="139" t="s">
        <v>144</v>
      </c>
      <c r="D235" s="185">
        <f>VLOOKUP('642.2'!A90,'642.2'!A90:N356,14,FALSE)</f>
        <v>49269.913870450509</v>
      </c>
    </row>
    <row r="236" spans="1:4" ht="54" thickTop="1" thickBot="1">
      <c r="A236" s="143" t="s">
        <v>1208</v>
      </c>
      <c r="B236" s="144" t="s">
        <v>1855</v>
      </c>
      <c r="C236" s="139" t="s">
        <v>377</v>
      </c>
      <c r="D236" s="185">
        <f>VLOOKUP('650.1'!A95,'650.1'!A95:N358,14,FALSE)</f>
        <v>11647.761582404562</v>
      </c>
    </row>
    <row r="237" spans="1:4" ht="54" thickTop="1" thickBot="1">
      <c r="A237" s="143" t="s">
        <v>1209</v>
      </c>
      <c r="B237" s="144" t="s">
        <v>2233</v>
      </c>
      <c r="C237" s="139" t="s">
        <v>377</v>
      </c>
      <c r="D237" s="185">
        <f>VLOOKUP('650.2'!A93,'650.2'!A93:N359,14,FALSE)</f>
        <v>9694.5232053583895</v>
      </c>
    </row>
    <row r="238" spans="1:4" ht="54" thickTop="1" thickBot="1">
      <c r="A238" s="143" t="s">
        <v>1210</v>
      </c>
      <c r="B238" s="144" t="s">
        <v>1856</v>
      </c>
      <c r="C238" s="139" t="s">
        <v>377</v>
      </c>
      <c r="D238" s="209">
        <f>VLOOKUP('650.3'!A90,'650.3'!A90:N360,14,FALSE)</f>
        <v>0.53640463339426436</v>
      </c>
    </row>
    <row r="239" spans="1:4" ht="54" thickTop="1" thickBot="1">
      <c r="A239" s="143" t="s">
        <v>1211</v>
      </c>
      <c r="B239" s="144" t="s">
        <v>2237</v>
      </c>
      <c r="C239" s="139" t="s">
        <v>377</v>
      </c>
      <c r="D239" s="185">
        <f>VLOOKUP('650.4'!A93,'650.4'!A93:N361,14,FALSE)</f>
        <v>4417.0605745138364</v>
      </c>
    </row>
    <row r="240" spans="1:4" ht="57.75" thickTop="1" thickBot="1">
      <c r="A240" s="143" t="s">
        <v>1212</v>
      </c>
      <c r="B240" s="144" t="s">
        <v>1857</v>
      </c>
      <c r="C240" s="139" t="s">
        <v>233</v>
      </c>
      <c r="D240" s="185">
        <f>VLOOKUP('660.1'!A87,'660.1'!A87:N362,14,FALSE)</f>
        <v>318206.99793136981</v>
      </c>
    </row>
    <row r="241" spans="1:4" ht="76.5" thickTop="1" thickBot="1">
      <c r="A241" s="143" t="s">
        <v>1213</v>
      </c>
      <c r="B241" s="144" t="s">
        <v>1964</v>
      </c>
      <c r="C241" s="139" t="s">
        <v>144</v>
      </c>
      <c r="D241" s="185">
        <f>VLOOKUP('660.2'!A87,'660.2'!A87:N363,14,FALSE)</f>
        <v>366664.90567523771</v>
      </c>
    </row>
    <row r="242" spans="1:4" ht="54" thickTop="1" thickBot="1">
      <c r="A242" s="143" t="s">
        <v>1761</v>
      </c>
      <c r="B242" s="144" t="s">
        <v>1858</v>
      </c>
      <c r="C242" s="139" t="s">
        <v>144</v>
      </c>
      <c r="D242" s="185">
        <f>VLOOKUP('661.1'!A87,'661.1'!A87:N364,14,FALSE)</f>
        <v>659028.0352977328</v>
      </c>
    </row>
    <row r="243" spans="1:4" ht="54" thickTop="1" thickBot="1">
      <c r="A243" s="143" t="s">
        <v>1214</v>
      </c>
      <c r="B243" s="144" t="s">
        <v>1859</v>
      </c>
      <c r="C243" s="139" t="s">
        <v>144</v>
      </c>
      <c r="D243" s="185">
        <f>VLOOKUP('662.1'!A87,'662.1'!A87:N365,14,FALSE)</f>
        <v>431942.77410250285</v>
      </c>
    </row>
    <row r="244" spans="1:4" ht="54" thickTop="1" thickBot="1">
      <c r="A244" s="143" t="s">
        <v>1215</v>
      </c>
      <c r="B244" s="144" t="s">
        <v>1860</v>
      </c>
      <c r="C244" s="139" t="s">
        <v>144</v>
      </c>
      <c r="D244" s="185">
        <f>VLOOKUP('662.2'!A87,'662.2'!A87:N366,14,FALSE)</f>
        <v>410702.06266501179</v>
      </c>
    </row>
    <row r="245" spans="1:4" ht="54" thickTop="1" thickBot="1">
      <c r="A245" s="143" t="s">
        <v>1762</v>
      </c>
      <c r="B245" s="144" t="s">
        <v>1861</v>
      </c>
      <c r="C245" s="139" t="s">
        <v>144</v>
      </c>
      <c r="D245" s="185">
        <f>VLOOKUP('663.1'!A87,'663.1'!A87:N367,14,FALSE)</f>
        <v>27215.680129028122</v>
      </c>
    </row>
    <row r="246" spans="1:4" ht="54" thickTop="1" thickBot="1">
      <c r="A246" s="143" t="s">
        <v>1216</v>
      </c>
      <c r="B246" s="144" t="s">
        <v>1862</v>
      </c>
      <c r="C246" s="139" t="s">
        <v>388</v>
      </c>
      <c r="D246" s="185">
        <f>VLOOKUP('670.1'!A87,'670.1'!A87:N368,14,FALSE)</f>
        <v>256862.30177400215</v>
      </c>
    </row>
    <row r="247" spans="1:4" ht="54" thickTop="1" thickBot="1">
      <c r="A247" s="143" t="s">
        <v>1217</v>
      </c>
      <c r="B247" s="144" t="s">
        <v>1863</v>
      </c>
      <c r="C247" s="139" t="s">
        <v>388</v>
      </c>
      <c r="D247" s="185">
        <f>VLOOKUP('670.2'!A87,'670.2'!A87:N369,14,FALSE)</f>
        <v>292146.81183246052</v>
      </c>
    </row>
    <row r="248" spans="1:4" ht="54" thickTop="1" thickBot="1">
      <c r="A248" s="143" t="s">
        <v>1764</v>
      </c>
      <c r="B248" s="144" t="s">
        <v>1864</v>
      </c>
      <c r="C248" s="139" t="s">
        <v>388</v>
      </c>
      <c r="D248" s="185">
        <f>VLOOKUP('670.3'!A87,'670.3'!A87:N370,14,FALSE)</f>
        <v>301120.2987124701</v>
      </c>
    </row>
    <row r="249" spans="1:4" ht="54" thickTop="1" thickBot="1">
      <c r="A249" s="143" t="s">
        <v>1765</v>
      </c>
      <c r="B249" s="144" t="s">
        <v>1865</v>
      </c>
      <c r="C249" s="139" t="s">
        <v>388</v>
      </c>
      <c r="D249" s="185">
        <f>VLOOKUP('670.4'!A87,'670.4'!A87:N371,14,FALSE)</f>
        <v>302417.25574254309</v>
      </c>
    </row>
    <row r="250" spans="1:4" ht="54" thickTop="1" thickBot="1">
      <c r="A250" s="143" t="s">
        <v>1766</v>
      </c>
      <c r="B250" s="144" t="s">
        <v>1866</v>
      </c>
      <c r="C250" s="139" t="s">
        <v>388</v>
      </c>
      <c r="D250" s="185">
        <f>VLOOKUP('670.5'!A89,'670.5'!A89:N372,14,FALSE)</f>
        <v>319151.27043850586</v>
      </c>
    </row>
    <row r="251" spans="1:4" ht="54" thickTop="1" thickBot="1">
      <c r="A251" s="143" t="s">
        <v>1218</v>
      </c>
      <c r="B251" s="144" t="s">
        <v>1867</v>
      </c>
      <c r="C251" s="139" t="s">
        <v>388</v>
      </c>
      <c r="D251" s="185">
        <f>VLOOKUP('671.1'!A89,'671.1'!A89:N373,14,FALSE)</f>
        <v>500950.11583991814</v>
      </c>
    </row>
    <row r="252" spans="1:4" ht="54" thickTop="1" thickBot="1">
      <c r="A252" s="143" t="s">
        <v>1219</v>
      </c>
      <c r="B252" s="144" t="s">
        <v>1868</v>
      </c>
      <c r="C252" s="139" t="s">
        <v>144</v>
      </c>
      <c r="D252" s="185">
        <f>VLOOKUP('671.2'!A89,'671.2'!A89:N374,14,FALSE)</f>
        <v>47767.551885123074</v>
      </c>
    </row>
    <row r="253" spans="1:4" ht="54" thickTop="1" thickBot="1">
      <c r="A253" s="143" t="s">
        <v>1767</v>
      </c>
      <c r="B253" s="144" t="s">
        <v>1869</v>
      </c>
      <c r="C253" s="139" t="s">
        <v>388</v>
      </c>
      <c r="D253" s="185">
        <f>VLOOKUP('671.3'!A87,'671.3'!A87:N375,14,FALSE)</f>
        <v>537324.33341311105</v>
      </c>
    </row>
    <row r="254" spans="1:4" ht="54" thickTop="1" thickBot="1">
      <c r="A254" s="143" t="s">
        <v>1768</v>
      </c>
      <c r="B254" s="144" t="s">
        <v>1870</v>
      </c>
      <c r="C254" s="139" t="s">
        <v>144</v>
      </c>
      <c r="D254" s="185">
        <f>VLOOKUP('671.4'!A87,'671.4'!A87:N376,14,FALSE)</f>
        <v>50650.122883921693</v>
      </c>
    </row>
    <row r="255" spans="1:4" ht="54" thickTop="1" thickBot="1">
      <c r="A255" s="143" t="s">
        <v>1220</v>
      </c>
      <c r="B255" s="144" t="s">
        <v>1871</v>
      </c>
      <c r="C255" s="139" t="s">
        <v>144</v>
      </c>
      <c r="D255" s="185">
        <f>VLOOKUP('672.1'!A87,'672.1'!A87:N377,14,FALSE)</f>
        <v>38541.576775994778</v>
      </c>
    </row>
    <row r="256" spans="1:4" ht="54" thickTop="1" thickBot="1">
      <c r="A256" s="143" t="s">
        <v>1769</v>
      </c>
      <c r="B256" s="144" t="s">
        <v>1872</v>
      </c>
      <c r="C256" s="139" t="s">
        <v>144</v>
      </c>
      <c r="D256" s="185">
        <f>VLOOKUP('672.2'!A87,'672.2'!A87:N378,14,FALSE)</f>
        <v>45867.708349897381</v>
      </c>
    </row>
    <row r="257" spans="1:4" ht="54" thickTop="1" thickBot="1">
      <c r="A257" s="143" t="s">
        <v>1770</v>
      </c>
      <c r="B257" s="144" t="s">
        <v>1873</v>
      </c>
      <c r="C257" s="139" t="s">
        <v>144</v>
      </c>
      <c r="D257" s="185">
        <f>VLOOKUP('672.3'!A87,'672.3'!A87:N379,14,FALSE)</f>
        <v>40267.9177629064</v>
      </c>
    </row>
    <row r="258" spans="1:4" ht="54" thickTop="1" thickBot="1">
      <c r="A258" s="143" t="s">
        <v>1771</v>
      </c>
      <c r="B258" s="144" t="s">
        <v>1874</v>
      </c>
      <c r="C258" s="139" t="s">
        <v>144</v>
      </c>
      <c r="D258" s="185">
        <f>VLOOKUP('672.4'!A87,'672.3'!A87:N380,14,FALSE)</f>
        <v>40267.9177629064</v>
      </c>
    </row>
    <row r="259" spans="1:4" ht="54" thickTop="1" thickBot="1">
      <c r="A259" s="143" t="s">
        <v>1816</v>
      </c>
      <c r="B259" s="144" t="s">
        <v>1875</v>
      </c>
      <c r="C259" s="139" t="s">
        <v>233</v>
      </c>
      <c r="D259" s="185">
        <f>VLOOKUP('673.1.1'!A87,'673.1.1'!A87:N381,14,FALSE)</f>
        <v>6831.9576590626948</v>
      </c>
    </row>
    <row r="260" spans="1:4" ht="54" thickTop="1" thickBot="1">
      <c r="A260" s="143" t="s">
        <v>1817</v>
      </c>
      <c r="B260" s="144" t="s">
        <v>2152</v>
      </c>
      <c r="C260" s="139" t="s">
        <v>233</v>
      </c>
      <c r="D260" s="185">
        <f>VLOOKUP('673.1.2'!A87,'673.1.2'!A87:N382,14,FALSE)</f>
        <v>7661.7454732011865</v>
      </c>
    </row>
    <row r="261" spans="1:4" ht="54" thickTop="1" thickBot="1">
      <c r="A261" s="143" t="s">
        <v>1221</v>
      </c>
      <c r="B261" s="144" t="s">
        <v>1876</v>
      </c>
      <c r="C261" s="139" t="s">
        <v>388</v>
      </c>
      <c r="D261" s="185">
        <f>VLOOKUP('673.2'!A87,'673.2'!A87:N383,14,FALSE)</f>
        <v>69520.498040852981</v>
      </c>
    </row>
    <row r="262" spans="1:4" ht="54" thickTop="1" thickBot="1">
      <c r="A262" s="143" t="s">
        <v>1222</v>
      </c>
      <c r="B262" s="144" t="s">
        <v>1877</v>
      </c>
      <c r="C262" s="139" t="s">
        <v>388</v>
      </c>
      <c r="D262" s="185">
        <f>VLOOKUP('673.3'!A89,'673.3'!A89:N384,14,FALSE)</f>
        <v>53783.985553639694</v>
      </c>
    </row>
    <row r="263" spans="1:4" ht="54" thickTop="1" thickBot="1">
      <c r="A263" s="143" t="s">
        <v>1223</v>
      </c>
      <c r="B263" s="144" t="s">
        <v>2102</v>
      </c>
      <c r="C263" s="139" t="s">
        <v>144</v>
      </c>
      <c r="D263" s="185">
        <f>VLOOKUP('674.1'!A89,'674.1'!A89:N385,14,FALSE)</f>
        <v>96192.001842682279</v>
      </c>
    </row>
    <row r="264" spans="1:4" ht="54" thickTop="1" thickBot="1">
      <c r="A264" s="143" t="s">
        <v>1224</v>
      </c>
      <c r="B264" s="144" t="s">
        <v>1878</v>
      </c>
      <c r="C264" s="139" t="s">
        <v>144</v>
      </c>
      <c r="D264" s="185">
        <f>VLOOKUP('674.2'!A89,'674.2'!A89:N386,14,FALSE)</f>
        <v>178871.70247750147</v>
      </c>
    </row>
    <row r="265" spans="1:4" ht="54" thickTop="1" thickBot="1">
      <c r="A265" s="143" t="s">
        <v>1225</v>
      </c>
      <c r="B265" s="144" t="s">
        <v>1879</v>
      </c>
      <c r="C265" s="139" t="s">
        <v>233</v>
      </c>
      <c r="D265" s="185">
        <f>VLOOKUP('680.1'!A87,'680.1'!A87:N387,14,FALSE)</f>
        <v>164653.80162301546</v>
      </c>
    </row>
    <row r="266" spans="1:4" ht="54" thickTop="1" thickBot="1">
      <c r="A266" s="143" t="s">
        <v>1226</v>
      </c>
      <c r="B266" s="144" t="s">
        <v>1880</v>
      </c>
      <c r="C266" s="139" t="s">
        <v>144</v>
      </c>
      <c r="D266" s="185">
        <f>VLOOKUP('680.2'!A87,'680.2'!A87:N388,14,FALSE)</f>
        <v>12862.102967792613</v>
      </c>
    </row>
    <row r="267" spans="1:4" ht="54" thickTop="1" thickBot="1">
      <c r="A267" s="143" t="s">
        <v>1227</v>
      </c>
      <c r="B267" s="144" t="s">
        <v>1881</v>
      </c>
      <c r="C267" s="139" t="s">
        <v>388</v>
      </c>
      <c r="D267" s="185">
        <f>VLOOKUP('680.3'!A89,'680.3'!A89:N389,14,FALSE)</f>
        <v>61471.998726605365</v>
      </c>
    </row>
    <row r="268" spans="1:4" ht="54" thickTop="1" thickBot="1">
      <c r="A268" s="143" t="s">
        <v>1228</v>
      </c>
      <c r="B268" s="144" t="s">
        <v>1882</v>
      </c>
      <c r="C268" s="139" t="s">
        <v>388</v>
      </c>
      <c r="D268" s="185">
        <f>VLOOKUP('681.1'!A89,'681.1'!A89:N390,14,FALSE)</f>
        <v>168509.36704413567</v>
      </c>
    </row>
    <row r="269" spans="1:4" ht="54" thickTop="1" thickBot="1">
      <c r="A269" s="143" t="s">
        <v>1776</v>
      </c>
      <c r="B269" s="144" t="s">
        <v>1883</v>
      </c>
      <c r="C269" s="139" t="s">
        <v>388</v>
      </c>
      <c r="D269" s="185">
        <f>VLOOKUP('681.2'!A89,'681.2'!A89:N391,14,FALSE)</f>
        <v>203793.87710259404</v>
      </c>
    </row>
    <row r="270" spans="1:4" ht="54" thickTop="1" thickBot="1">
      <c r="A270" s="143" t="s">
        <v>1777</v>
      </c>
      <c r="B270" s="144" t="s">
        <v>1884</v>
      </c>
      <c r="C270" s="139" t="s">
        <v>388</v>
      </c>
      <c r="D270" s="185">
        <f>VLOOKUP('681.3'!A89,'681.3'!A89:N392,14,FALSE)</f>
        <v>212767.36398260371</v>
      </c>
    </row>
    <row r="271" spans="1:4" ht="54" thickTop="1" thickBot="1">
      <c r="A271" s="143" t="s">
        <v>1778</v>
      </c>
      <c r="B271" s="144" t="s">
        <v>1885</v>
      </c>
      <c r="C271" s="139" t="s">
        <v>388</v>
      </c>
      <c r="D271" s="185">
        <f>VLOOKUP('681.4'!A89,'681.4'!A89:N393,14,FALSE)</f>
        <v>214064.32101267658</v>
      </c>
    </row>
    <row r="272" spans="1:4" ht="54" thickTop="1" thickBot="1">
      <c r="A272" s="143" t="s">
        <v>1229</v>
      </c>
      <c r="B272" s="144" t="s">
        <v>1886</v>
      </c>
      <c r="C272" s="139" t="s">
        <v>388</v>
      </c>
      <c r="D272" s="185">
        <f>VLOOKUP('682.1'!A89,'682.1'!A89:N394,14,FALSE)</f>
        <v>229522.06367283451</v>
      </c>
    </row>
    <row r="273" spans="1:4" ht="54" thickTop="1" thickBot="1">
      <c r="A273" s="143" t="s">
        <v>1779</v>
      </c>
      <c r="B273" s="144" t="s">
        <v>1887</v>
      </c>
      <c r="C273" s="139" t="s">
        <v>388</v>
      </c>
      <c r="D273" s="185">
        <f>VLOOKUP('682.2'!A89,'682.2'!A89:N395,14,FALSE)</f>
        <v>229522.06367283451</v>
      </c>
    </row>
    <row r="274" spans="1:4" ht="54" thickTop="1" thickBot="1">
      <c r="A274" s="143" t="s">
        <v>1781</v>
      </c>
      <c r="B274" s="144" t="s">
        <v>1888</v>
      </c>
      <c r="C274" s="139" t="s">
        <v>388</v>
      </c>
      <c r="D274" s="185">
        <f>VLOOKUP('682.3'!A89,'682.3'!A89:N396,14,FALSE)</f>
        <v>229522.06367283451</v>
      </c>
    </row>
    <row r="275" spans="1:4" ht="54" thickTop="1" thickBot="1">
      <c r="A275" s="143" t="s">
        <v>1783</v>
      </c>
      <c r="B275" s="144" t="s">
        <v>2103</v>
      </c>
      <c r="C275" s="139" t="s">
        <v>388</v>
      </c>
      <c r="D275" s="185">
        <f>VLOOKUP('682.4'!A89,'682.4'!A89:N397,14,FALSE)</f>
        <v>229522.06367283451</v>
      </c>
    </row>
    <row r="276" spans="1:4" ht="54" thickTop="1" thickBot="1">
      <c r="A276" s="143" t="s">
        <v>1785</v>
      </c>
      <c r="B276" s="144" t="s">
        <v>1889</v>
      </c>
      <c r="C276" s="139" t="s">
        <v>233</v>
      </c>
      <c r="D276" s="185">
        <f>VLOOKUP('683.1'!A89,'683.1'!A89:N398,14,FALSE)</f>
        <v>11485.081778063512</v>
      </c>
    </row>
    <row r="277" spans="1:4" ht="54" thickTop="1" thickBot="1">
      <c r="A277" s="143" t="s">
        <v>1787</v>
      </c>
      <c r="B277" s="144" t="s">
        <v>1890</v>
      </c>
      <c r="C277" s="139" t="s">
        <v>233</v>
      </c>
      <c r="D277" s="185">
        <f>VLOOKUP('683.2'!A89,'683.2'!A89:N399,14,FALSE)</f>
        <v>20567.354237534371</v>
      </c>
    </row>
    <row r="278" spans="1:4" ht="54" thickTop="1" thickBot="1">
      <c r="A278" s="143" t="s">
        <v>1789</v>
      </c>
      <c r="B278" s="144" t="s">
        <v>1891</v>
      </c>
      <c r="C278" s="139" t="s">
        <v>233</v>
      </c>
      <c r="D278" s="185">
        <f>VLOOKUP('683.3'!A89,'683.3'!A89:N400,14,FALSE)</f>
        <v>11485.081778063512</v>
      </c>
    </row>
    <row r="279" spans="1:4" ht="54" thickTop="1" thickBot="1">
      <c r="A279" s="143" t="s">
        <v>1790</v>
      </c>
      <c r="B279" s="144" t="s">
        <v>1892</v>
      </c>
      <c r="C279" s="139" t="s">
        <v>233</v>
      </c>
      <c r="D279" s="185">
        <f>VLOOKUP('683.4'!A89,'683.4'!A89:N401,14,FALSE)</f>
        <v>20567.354237534371</v>
      </c>
    </row>
    <row r="280" spans="1:4" ht="54" thickTop="1" thickBot="1">
      <c r="A280" s="143" t="s">
        <v>1791</v>
      </c>
      <c r="B280" s="144" t="s">
        <v>1893</v>
      </c>
      <c r="C280" s="139" t="s">
        <v>233</v>
      </c>
      <c r="D280" s="185">
        <f>VLOOKUP('683.5'!A87,'683.5'!A87:N402,14,FALSE)</f>
        <v>69580.196679308647</v>
      </c>
    </row>
    <row r="281" spans="1:4" ht="54" thickTop="1" thickBot="1">
      <c r="A281" s="143" t="s">
        <v>2153</v>
      </c>
      <c r="B281" s="144" t="s">
        <v>1894</v>
      </c>
      <c r="C281" s="139" t="s">
        <v>233</v>
      </c>
      <c r="D281" s="185">
        <f>VLOOKUP('690.1.1'!A89,'690.1.1'!A89:N403,14,FALSE)</f>
        <v>16103.386113708853</v>
      </c>
    </row>
    <row r="282" spans="1:4" ht="54" thickTop="1" thickBot="1">
      <c r="A282" s="143" t="s">
        <v>1794</v>
      </c>
      <c r="B282" s="144" t="s">
        <v>1895</v>
      </c>
      <c r="C282" s="139" t="s">
        <v>233</v>
      </c>
      <c r="D282" s="185">
        <f>VLOOKUP('690.1.2'!A89,'690.1.2'!A89:N404,14,FALSE)</f>
        <v>25182.722079422354</v>
      </c>
    </row>
    <row r="283" spans="1:4" ht="54" thickTop="1" thickBot="1">
      <c r="A283" s="143" t="s">
        <v>1230</v>
      </c>
      <c r="B283" s="144" t="s">
        <v>1896</v>
      </c>
      <c r="C283" s="139" t="s">
        <v>144</v>
      </c>
      <c r="D283" s="185">
        <f>VLOOKUP('700.1'!A89,'700.1'!A89:N405,14,FALSE)</f>
        <v>1797.6434153096989</v>
      </c>
    </row>
    <row r="284" spans="1:4" ht="54" thickTop="1" thickBot="1">
      <c r="A284" s="143" t="s">
        <v>1231</v>
      </c>
      <c r="B284" s="144" t="s">
        <v>1897</v>
      </c>
      <c r="C284" s="139" t="s">
        <v>144</v>
      </c>
      <c r="D284" s="185">
        <f>VLOOKUP('700.2'!A89,'700.2'!A89:N406,14,FALSE)</f>
        <v>1772.1786496079544</v>
      </c>
    </row>
    <row r="285" spans="1:4" ht="54" thickTop="1" thickBot="1">
      <c r="A285" s="143" t="s">
        <v>1232</v>
      </c>
      <c r="B285" s="144" t="s">
        <v>1898</v>
      </c>
      <c r="C285" s="139" t="s">
        <v>233</v>
      </c>
      <c r="D285" s="185">
        <f>VLOOKUP('700.3'!A89,'700.3'!A89:N407,14,FALSE)</f>
        <v>37901.932875092905</v>
      </c>
    </row>
    <row r="286" spans="1:4" ht="54" thickTop="1" thickBot="1">
      <c r="A286" s="143" t="s">
        <v>1233</v>
      </c>
      <c r="B286" s="144" t="s">
        <v>1899</v>
      </c>
      <c r="C286" s="139" t="s">
        <v>233</v>
      </c>
      <c r="D286" s="185">
        <f>VLOOKUP('700.4'!A89,'700.4'!A89:N408,14,FALSE)</f>
        <v>43380.77011421074</v>
      </c>
    </row>
    <row r="287" spans="1:4" ht="54" thickTop="1" thickBot="1">
      <c r="A287" s="143" t="s">
        <v>1234</v>
      </c>
      <c r="B287" s="144" t="s">
        <v>1900</v>
      </c>
      <c r="C287" s="139" t="s">
        <v>1929</v>
      </c>
      <c r="D287" s="185">
        <f>VLOOKUP('701.1'!A89,'701.1'!A89:N409,14,FALSE)</f>
        <v>8271.4419649048978</v>
      </c>
    </row>
    <row r="288" spans="1:4" ht="54" thickTop="1" thickBot="1">
      <c r="A288" s="143" t="s">
        <v>1797</v>
      </c>
      <c r="B288" s="144" t="s">
        <v>1901</v>
      </c>
      <c r="C288" s="139" t="s">
        <v>1929</v>
      </c>
      <c r="D288" s="185">
        <f>VLOOKUP('710.1'!A89,'710.1'!A89:N410,14,FALSE)</f>
        <v>546690.19521450764</v>
      </c>
    </row>
    <row r="289" spans="1:4" ht="54" thickTop="1" thickBot="1">
      <c r="A289" s="143" t="s">
        <v>1235</v>
      </c>
      <c r="B289" s="144" t="s">
        <v>1902</v>
      </c>
      <c r="C289" s="139" t="s">
        <v>233</v>
      </c>
      <c r="D289" s="185">
        <f>VLOOKUP('710.2'!A89,'710.2'!A89:N411,14,FALSE)</f>
        <v>548386.82675792952</v>
      </c>
    </row>
    <row r="290" spans="1:4" ht="54" thickTop="1" thickBot="1">
      <c r="A290" s="143" t="s">
        <v>1236</v>
      </c>
      <c r="B290" s="144" t="s">
        <v>1903</v>
      </c>
      <c r="C290" s="139" t="s">
        <v>1929</v>
      </c>
      <c r="D290" s="185">
        <f>VLOOKUP('720.1'!A89,'720.1'!A89:N412,14,FALSE)</f>
        <v>166392.14930051233</v>
      </c>
    </row>
    <row r="291" spans="1:4" ht="54" thickTop="1" thickBot="1">
      <c r="A291" s="143" t="s">
        <v>1237</v>
      </c>
      <c r="B291" s="144" t="s">
        <v>1904</v>
      </c>
      <c r="C291" s="139" t="s">
        <v>144</v>
      </c>
      <c r="D291" s="185">
        <f>VLOOKUP('730.1'!A89,'730.1'!A89:N413,14,FALSE)</f>
        <v>169254.65725053594</v>
      </c>
    </row>
    <row r="292" spans="1:4" ht="54" thickTop="1" thickBot="1">
      <c r="A292" s="143" t="s">
        <v>1238</v>
      </c>
      <c r="B292" s="144" t="s">
        <v>1905</v>
      </c>
      <c r="C292" s="139" t="s">
        <v>1929</v>
      </c>
      <c r="D292" s="185">
        <f>VLOOKUP('730.2'!A89,'730.2'!A89:N414,14,FALSE)</f>
        <v>94543.748434271722</v>
      </c>
    </row>
    <row r="293" spans="1:4" ht="54" thickTop="1" thickBot="1">
      <c r="A293" s="143" t="s">
        <v>1239</v>
      </c>
      <c r="B293" s="144" t="s">
        <v>1906</v>
      </c>
      <c r="C293" s="139" t="s">
        <v>1929</v>
      </c>
      <c r="D293" s="185">
        <f>VLOOKUP('730.3'!A89,'730.3'!A89:N415,14,FALSE)</f>
        <v>93365.19969720536</v>
      </c>
    </row>
    <row r="294" spans="1:4" ht="54" thickTop="1" thickBot="1">
      <c r="A294" s="143" t="s">
        <v>1798</v>
      </c>
      <c r="B294" s="144" t="s">
        <v>1907</v>
      </c>
      <c r="C294" s="139" t="s">
        <v>1929</v>
      </c>
      <c r="D294" s="185">
        <f>VLOOKUP('730.4'!A89,'730.4'!A89:N416,14,FALSE)</f>
        <v>43919.374638445646</v>
      </c>
    </row>
    <row r="295" spans="1:4" ht="54" thickTop="1" thickBot="1">
      <c r="A295" s="143" t="s">
        <v>1240</v>
      </c>
      <c r="B295" s="144" t="s">
        <v>1908</v>
      </c>
      <c r="C295" s="139" t="s">
        <v>144</v>
      </c>
      <c r="D295" s="185">
        <f>VLOOKUP('731.1'!A89,'731.1'!A89:N417,14,FALSE)</f>
        <v>161323.63128070039</v>
      </c>
    </row>
    <row r="296" spans="1:4" ht="54" thickTop="1" thickBot="1">
      <c r="A296" s="143" t="s">
        <v>1241</v>
      </c>
      <c r="B296" s="144" t="s">
        <v>1909</v>
      </c>
      <c r="C296" s="139" t="s">
        <v>2101</v>
      </c>
      <c r="D296" s="185">
        <f>VLOOKUP('740.1'!A89,'740.1'!A89:N418,14,FALSE)</f>
        <v>13661.436630376033</v>
      </c>
    </row>
    <row r="297" spans="1:4" ht="54" thickTop="1" thickBot="1">
      <c r="A297" s="143" t="s">
        <v>1801</v>
      </c>
      <c r="B297" s="144" t="s">
        <v>1910</v>
      </c>
      <c r="C297" s="139" t="s">
        <v>1929</v>
      </c>
      <c r="D297" s="185">
        <f>VLOOKUP('741.1'!A89,'741.1'!A89:N419,14,FALSE)</f>
        <v>52800.352903539737</v>
      </c>
    </row>
    <row r="298" spans="1:4" ht="54" thickTop="1" thickBot="1">
      <c r="A298" s="143" t="s">
        <v>1242</v>
      </c>
      <c r="B298" s="144" t="s">
        <v>1911</v>
      </c>
      <c r="C298" s="139" t="s">
        <v>144</v>
      </c>
      <c r="D298" s="185">
        <f>VLOOKUP('800.1'!A89,'800.1'!A89:N420,14,FALSE)</f>
        <v>10191.796948961037</v>
      </c>
    </row>
    <row r="299" spans="1:4" ht="54" thickTop="1" thickBot="1">
      <c r="A299" s="143" t="s">
        <v>1243</v>
      </c>
      <c r="B299" s="144" t="s">
        <v>1912</v>
      </c>
      <c r="C299" s="139" t="s">
        <v>144</v>
      </c>
      <c r="D299" s="185">
        <f>VLOOKUP('800.2'!A89,'800.2'!A89:N421,14,FALSE)</f>
        <v>14766.732931122189</v>
      </c>
    </row>
    <row r="300" spans="1:4" ht="54" thickTop="1" thickBot="1">
      <c r="A300" s="143" t="s">
        <v>1244</v>
      </c>
      <c r="B300" s="144" t="s">
        <v>1913</v>
      </c>
      <c r="C300" s="139" t="s">
        <v>144</v>
      </c>
      <c r="D300" s="185">
        <f>VLOOKUP('800.3'!A89,'800.3'!A89:N422,14,FALSE)</f>
        <v>41077.947086749955</v>
      </c>
    </row>
    <row r="301" spans="1:4" ht="54" thickTop="1" thickBot="1">
      <c r="A301" s="143" t="s">
        <v>1245</v>
      </c>
      <c r="B301" s="144" t="s">
        <v>1914</v>
      </c>
      <c r="C301" s="139" t="s">
        <v>144</v>
      </c>
      <c r="D301" s="185">
        <f>VLOOKUP('800.4'!A89,'800.4'!A89:N423,14,FALSE)</f>
        <v>45329.027068911106</v>
      </c>
    </row>
    <row r="302" spans="1:4" ht="54" thickTop="1" thickBot="1">
      <c r="A302" s="143" t="s">
        <v>1802</v>
      </c>
      <c r="B302" s="144" t="s">
        <v>1915</v>
      </c>
      <c r="C302" s="139" t="s">
        <v>1929</v>
      </c>
      <c r="D302" s="185">
        <f>VLOOKUP('802.1'!A89,'802.1'!A89:N424,14,FALSE)</f>
        <v>328596.69271907088</v>
      </c>
    </row>
    <row r="303" spans="1:4" ht="54" thickTop="1" thickBot="1">
      <c r="A303" s="143" t="s">
        <v>1803</v>
      </c>
      <c r="B303" s="144" t="s">
        <v>1965</v>
      </c>
      <c r="C303" s="139" t="s">
        <v>1929</v>
      </c>
      <c r="D303" s="185">
        <f>VLOOKUP('802.2'!A89,'802.2'!A89:N425,14,FALSE)</f>
        <v>66801.836978557025</v>
      </c>
    </row>
    <row r="304" spans="1:4" ht="54" thickTop="1" thickBot="1">
      <c r="A304" s="143" t="s">
        <v>1804</v>
      </c>
      <c r="B304" s="144" t="s">
        <v>1916</v>
      </c>
      <c r="C304" s="139" t="s">
        <v>1929</v>
      </c>
      <c r="D304" s="185">
        <f>VLOOKUP('802.3'!A89,'802.3'!A89:N426,14,FALSE)</f>
        <v>42459.802496982702</v>
      </c>
    </row>
    <row r="305" spans="1:4" ht="54" thickTop="1" thickBot="1">
      <c r="A305" s="143" t="s">
        <v>1805</v>
      </c>
      <c r="B305" s="144" t="s">
        <v>1917</v>
      </c>
      <c r="C305" s="139" t="s">
        <v>1929</v>
      </c>
      <c r="D305" s="185">
        <f>VLOOKUP('802.4'!A89,'802.4'!A89:N427,14,FALSE)</f>
        <v>36097.679848389409</v>
      </c>
    </row>
    <row r="306" spans="1:4" ht="54" thickTop="1" thickBot="1">
      <c r="A306" s="143" t="s">
        <v>1806</v>
      </c>
      <c r="B306" s="144" t="s">
        <v>1918</v>
      </c>
      <c r="C306" s="139" t="s">
        <v>1929</v>
      </c>
      <c r="D306" s="185">
        <f>VLOOKUP('802.5'!A89,'802.5'!A89:N428,14,FALSE)</f>
        <v>259098.26706469664</v>
      </c>
    </row>
    <row r="307" spans="1:4" ht="54" thickTop="1" thickBot="1">
      <c r="A307" s="143" t="s">
        <v>1807</v>
      </c>
      <c r="B307" s="144" t="s">
        <v>1919</v>
      </c>
      <c r="C307" s="139" t="s">
        <v>1929</v>
      </c>
      <c r="D307" s="185">
        <f>VLOOKUP('802.6'!A89,'802.6'!A89:N429,14,FALSE)</f>
        <v>252662.05163168276</v>
      </c>
    </row>
    <row r="308" spans="1:4" ht="54" thickTop="1" thickBot="1">
      <c r="A308" s="143" t="s">
        <v>1808</v>
      </c>
      <c r="B308" s="144" t="s">
        <v>1920</v>
      </c>
      <c r="C308" s="139" t="s">
        <v>1929</v>
      </c>
      <c r="D308" s="185">
        <f>VLOOKUP('802.7'!A89,'802.7'!A89:N430,14,FALSE)</f>
        <v>165383.71955291909</v>
      </c>
    </row>
    <row r="309" spans="1:4" ht="54" thickTop="1" thickBot="1">
      <c r="A309" s="143" t="s">
        <v>1809</v>
      </c>
      <c r="B309" s="144" t="s">
        <v>1921</v>
      </c>
      <c r="C309" s="139" t="s">
        <v>1929</v>
      </c>
      <c r="D309" s="185">
        <f>VLOOKUP('802.8'!A89,'802.8'!A89:N431,14,FALSE)</f>
        <v>141505.34596335309</v>
      </c>
    </row>
    <row r="310" spans="1:4" ht="54" thickTop="1" thickBot="1">
      <c r="A310" s="143" t="s">
        <v>1246</v>
      </c>
      <c r="B310" s="144" t="s">
        <v>1922</v>
      </c>
      <c r="C310" s="139" t="s">
        <v>233</v>
      </c>
      <c r="D310" s="185">
        <f>VLOOKUP('810.1'!A89,'810.1'!A89:N432,14,FALSE)</f>
        <v>15780.037055560442</v>
      </c>
    </row>
    <row r="311" spans="1:4" ht="54" thickTop="1" thickBot="1">
      <c r="A311" s="143" t="s">
        <v>1247</v>
      </c>
      <c r="B311" s="144" t="s">
        <v>1923</v>
      </c>
      <c r="C311" s="139" t="s">
        <v>233</v>
      </c>
      <c r="D311" s="185">
        <f>VLOOKUP('810.2'!A89,'810.2'!A89:N433,14,FALSE)</f>
        <v>10671.795432963645</v>
      </c>
    </row>
    <row r="312" spans="1:4" ht="54" thickTop="1" thickBot="1">
      <c r="A312" s="143" t="s">
        <v>1248</v>
      </c>
      <c r="B312" s="144" t="s">
        <v>1924</v>
      </c>
      <c r="C312" s="139" t="s">
        <v>233</v>
      </c>
      <c r="D312" s="185">
        <f>VLOOKUP('810.3'!A89,'810.3'!A89:N435,14,FALSE)</f>
        <v>6961.0941769545698</v>
      </c>
    </row>
    <row r="313" spans="1:4" ht="57.75" thickTop="1" thickBot="1">
      <c r="A313" s="143" t="s">
        <v>1810</v>
      </c>
      <c r="B313" s="144" t="s">
        <v>2156</v>
      </c>
      <c r="C313" s="139" t="s">
        <v>233</v>
      </c>
      <c r="D313" s="185">
        <f>VLOOKUP('811.1'!A89,'811.1'!A89:N436,14,FALSE)</f>
        <v>37599.954523456923</v>
      </c>
    </row>
    <row r="314" spans="1:4" ht="57.75" thickTop="1" thickBot="1">
      <c r="A314" s="143" t="s">
        <v>1811</v>
      </c>
      <c r="B314" s="144" t="s">
        <v>2157</v>
      </c>
      <c r="C314" s="139" t="s">
        <v>233</v>
      </c>
      <c r="D314" s="185">
        <f>VLOOKUP('811.2'!A89,'811.2'!A89:N437,14,FALSE)</f>
        <v>46127.910195125703</v>
      </c>
    </row>
    <row r="315" spans="1:4" ht="54" thickTop="1" thickBot="1">
      <c r="A315" s="143" t="s">
        <v>1249</v>
      </c>
      <c r="B315" s="144" t="s">
        <v>2159</v>
      </c>
      <c r="C315" s="139" t="s">
        <v>233</v>
      </c>
      <c r="D315" s="185">
        <f>VLOOKUP('812.1'!A89,'812.1'!A89:N438,14,FALSE)</f>
        <v>70730.601889934784</v>
      </c>
    </row>
    <row r="316" spans="1:4" ht="54" thickTop="1" thickBot="1">
      <c r="A316" s="143" t="s">
        <v>1812</v>
      </c>
      <c r="B316" s="144" t="s">
        <v>1925</v>
      </c>
      <c r="C316" s="139" t="s">
        <v>2101</v>
      </c>
      <c r="D316" s="185">
        <f>VLOOKUP('820.1'!A89,'820.1'!A89:N439,14,FALSE)</f>
        <v>67855.750675702249</v>
      </c>
    </row>
    <row r="317" spans="1:4" ht="54" thickTop="1" thickBot="1">
      <c r="A317" s="143" t="s">
        <v>1813</v>
      </c>
      <c r="B317" s="144" t="s">
        <v>1926</v>
      </c>
      <c r="C317" s="139" t="s">
        <v>1068</v>
      </c>
      <c r="D317" s="185">
        <f>VLOOKUP('820.1.2'!A88,'820.1.2'!A88:N440,14,FALSE)</f>
        <v>3367343.5609780736</v>
      </c>
    </row>
    <row r="318" spans="1:4" ht="57.75" thickTop="1" thickBot="1">
      <c r="A318" s="143" t="s">
        <v>1250</v>
      </c>
      <c r="B318" s="144" t="s">
        <v>1927</v>
      </c>
      <c r="C318" s="139" t="s">
        <v>2104</v>
      </c>
      <c r="D318" s="185">
        <f>VLOOKUP('900.1'!A88,'900.1'!A88:N441,14,FALSE)</f>
        <v>1061.2607518828606</v>
      </c>
    </row>
    <row r="319" spans="1:4" ht="57.75" thickTop="1" thickBot="1">
      <c r="A319" s="143" t="s">
        <v>1251</v>
      </c>
      <c r="B319" s="144" t="s">
        <v>2301</v>
      </c>
      <c r="C319" s="139" t="s">
        <v>2105</v>
      </c>
      <c r="D319" s="185">
        <f>VLOOKUP('900.2'!A88,'900.2'!A88:N442,14,FALSE)</f>
        <v>1302.4563773107834</v>
      </c>
    </row>
    <row r="320" spans="1:4" ht="54" thickTop="1" thickBot="1">
      <c r="A320" s="143" t="s">
        <v>1252</v>
      </c>
      <c r="B320" s="144" t="s">
        <v>1928</v>
      </c>
      <c r="C320" s="139" t="s">
        <v>2105</v>
      </c>
      <c r="D320" s="185">
        <f>VLOOKUP('900.3'!A88,'900.3'!A88:N443,14,FALSE)</f>
        <v>1302.4563773107834</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7" t="s">
        <v>1934</v>
      </c>
      <c r="B1" s="668"/>
      <c r="C1" s="668"/>
      <c r="D1" s="669"/>
    </row>
    <row r="2" spans="1:4" ht="20.25" customHeight="1" thickBot="1">
      <c r="A2" s="670"/>
      <c r="B2" s="671"/>
      <c r="C2" s="671"/>
      <c r="D2" s="672"/>
    </row>
    <row r="3" spans="1:4" ht="16.5" thickTop="1" thickBot="1">
      <c r="A3" s="666" t="s">
        <v>2329</v>
      </c>
      <c r="B3" s="666"/>
      <c r="C3" s="666"/>
      <c r="D3" s="666"/>
    </row>
    <row r="4" spans="1:4" ht="16.5" thickTop="1" thickBot="1">
      <c r="A4" s="666"/>
      <c r="B4" s="666"/>
      <c r="C4" s="666"/>
      <c r="D4" s="666"/>
    </row>
    <row r="5" spans="1:4" ht="16.5" thickTop="1" thickBot="1">
      <c r="A5" s="666"/>
      <c r="B5" s="666"/>
      <c r="C5" s="666"/>
      <c r="D5" s="666"/>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60">
        <v>56173.925726710004</v>
      </c>
    </row>
    <row r="9" spans="1:4" ht="16.5" thickTop="1" thickBot="1">
      <c r="A9" s="9" t="s">
        <v>102</v>
      </c>
      <c r="B9" s="10" t="s">
        <v>1966</v>
      </c>
      <c r="C9" s="11" t="s">
        <v>103</v>
      </c>
      <c r="D9" s="660">
        <v>51067.205206099999</v>
      </c>
    </row>
    <row r="10" spans="1:4" ht="16.5" thickTop="1" thickBot="1">
      <c r="A10" s="9" t="s">
        <v>0</v>
      </c>
      <c r="B10" s="10" t="s">
        <v>1966</v>
      </c>
      <c r="C10" s="11" t="s">
        <v>1</v>
      </c>
      <c r="D10" s="660">
        <v>66387.366767929998</v>
      </c>
    </row>
    <row r="11" spans="1:4" ht="16.5" thickTop="1" thickBot="1">
      <c r="A11" s="9" t="s">
        <v>1758</v>
      </c>
      <c r="B11" s="10" t="s">
        <v>1966</v>
      </c>
      <c r="C11" s="11" t="s">
        <v>1757</v>
      </c>
      <c r="D11" s="660">
        <v>306403.23123659997</v>
      </c>
    </row>
    <row r="12" spans="1:4" ht="16.5" thickTop="1" thickBot="1">
      <c r="A12" s="9" t="s">
        <v>100</v>
      </c>
      <c r="B12" s="10" t="s">
        <v>1966</v>
      </c>
      <c r="C12" s="11" t="s">
        <v>101</v>
      </c>
      <c r="D12" s="660">
        <v>76600.807809149992</v>
      </c>
    </row>
    <row r="13" spans="1:4" ht="16.5" thickTop="1" thickBot="1">
      <c r="A13" s="9" t="s">
        <v>62</v>
      </c>
      <c r="B13" s="10" t="s">
        <v>1966</v>
      </c>
      <c r="C13" s="11" t="s">
        <v>63</v>
      </c>
      <c r="D13" s="660">
        <v>561739.25726709992</v>
      </c>
    </row>
    <row r="14" spans="1:4" ht="16.5" thickTop="1" thickBot="1">
      <c r="A14" s="9" t="s">
        <v>108</v>
      </c>
      <c r="B14" s="10" t="s">
        <v>1966</v>
      </c>
      <c r="C14" s="11" t="s">
        <v>109</v>
      </c>
      <c r="D14" s="660">
        <v>306403.23123659997</v>
      </c>
    </row>
    <row r="15" spans="1:4" ht="16.5" thickTop="1" thickBot="1">
      <c r="A15" s="9" t="s">
        <v>41</v>
      </c>
      <c r="B15" s="10" t="s">
        <v>1966</v>
      </c>
      <c r="C15" s="11" t="s">
        <v>42</v>
      </c>
      <c r="D15" s="660">
        <v>204268.8208244</v>
      </c>
    </row>
    <row r="16" spans="1:4" ht="16.5" thickTop="1" thickBot="1">
      <c r="A16" s="9" t="s">
        <v>43</v>
      </c>
      <c r="B16" s="10" t="s">
        <v>1966</v>
      </c>
      <c r="C16" s="11" t="s">
        <v>44</v>
      </c>
      <c r="D16" s="660">
        <v>306403.23123659997</v>
      </c>
    </row>
    <row r="17" spans="1:4" ht="16.5" thickTop="1" thickBot="1">
      <c r="A17" s="9" t="s">
        <v>106</v>
      </c>
      <c r="B17" s="10" t="s">
        <v>1966</v>
      </c>
      <c r="C17" s="11" t="s">
        <v>107</v>
      </c>
      <c r="D17" s="660">
        <v>102134.4104122</v>
      </c>
    </row>
    <row r="18" spans="1:4" ht="16.5" thickTop="1" thickBot="1">
      <c r="A18" s="9" t="s">
        <v>1759</v>
      </c>
      <c r="B18" s="10" t="s">
        <v>1966</v>
      </c>
      <c r="C18" s="11" t="s">
        <v>2106</v>
      </c>
      <c r="D18" s="660">
        <v>91920.96937097999</v>
      </c>
    </row>
    <row r="19" spans="1:4" ht="16.5" thickTop="1" thickBot="1">
      <c r="A19" s="9" t="s">
        <v>96</v>
      </c>
      <c r="B19" s="10" t="s">
        <v>92</v>
      </c>
      <c r="C19" s="11" t="s">
        <v>97</v>
      </c>
      <c r="D19" s="660">
        <v>2042688.2082439999</v>
      </c>
    </row>
    <row r="20" spans="1:4" ht="16.5" thickTop="1" thickBot="1">
      <c r="A20" s="9" t="s">
        <v>76</v>
      </c>
      <c r="B20" s="10" t="s">
        <v>1966</v>
      </c>
      <c r="C20" s="11" t="s">
        <v>77</v>
      </c>
      <c r="D20" s="660">
        <v>465180.576</v>
      </c>
    </row>
    <row r="21" spans="1:4" ht="16.5" thickTop="1" thickBot="1">
      <c r="A21" s="9" t="s">
        <v>74</v>
      </c>
      <c r="B21" s="10" t="s">
        <v>1966</v>
      </c>
      <c r="C21" s="11" t="s">
        <v>75</v>
      </c>
      <c r="D21" s="660">
        <v>456873.78</v>
      </c>
    </row>
    <row r="22" spans="1:4" ht="16.5" thickTop="1" thickBot="1">
      <c r="A22" s="9" t="s">
        <v>84</v>
      </c>
      <c r="B22" s="10" t="s">
        <v>1966</v>
      </c>
      <c r="C22" s="11" t="s">
        <v>85</v>
      </c>
      <c r="D22" s="660">
        <v>521251.44899999996</v>
      </c>
    </row>
    <row r="23" spans="1:4" ht="16.5" thickTop="1" thickBot="1">
      <c r="A23" s="9" t="s">
        <v>78</v>
      </c>
      <c r="B23" s="10" t="s">
        <v>1966</v>
      </c>
      <c r="C23" s="11" t="s">
        <v>79</v>
      </c>
      <c r="D23" s="661">
        <v>579399.02099999995</v>
      </c>
    </row>
    <row r="24" spans="1:4" ht="16.5" thickTop="1" thickBot="1">
      <c r="A24" s="9" t="s">
        <v>64</v>
      </c>
      <c r="B24" s="10" t="s">
        <v>1966</v>
      </c>
      <c r="C24" s="11" t="s">
        <v>65</v>
      </c>
      <c r="D24" s="660">
        <v>448566.984</v>
      </c>
    </row>
    <row r="25" spans="1:4" ht="16.5" thickTop="1" thickBot="1">
      <c r="A25" s="9" t="s">
        <v>80</v>
      </c>
      <c r="B25" s="10" t="s">
        <v>1966</v>
      </c>
      <c r="C25" s="11" t="s">
        <v>81</v>
      </c>
      <c r="D25" s="660">
        <v>533711.64300000004</v>
      </c>
    </row>
    <row r="26" spans="1:4" ht="16.5" thickTop="1" thickBot="1">
      <c r="A26" s="9" t="s">
        <v>82</v>
      </c>
      <c r="B26" s="10" t="s">
        <v>1966</v>
      </c>
      <c r="C26" s="11" t="s">
        <v>83</v>
      </c>
      <c r="D26" s="660">
        <v>552401.93400000001</v>
      </c>
    </row>
    <row r="27" spans="1:4" ht="16.5" thickTop="1" thickBot="1">
      <c r="A27" s="9" t="s">
        <v>104</v>
      </c>
      <c r="B27" s="10" t="s">
        <v>1966</v>
      </c>
      <c r="C27" s="11" t="s">
        <v>105</v>
      </c>
      <c r="D27" s="660">
        <v>139138.83299999998</v>
      </c>
    </row>
    <row r="28" spans="1:4" ht="16.5" thickTop="1" thickBot="1">
      <c r="A28" s="9" t="s">
        <v>4</v>
      </c>
      <c r="B28" s="10" t="s">
        <v>1966</v>
      </c>
      <c r="C28" s="11" t="s">
        <v>5</v>
      </c>
      <c r="D28" s="660">
        <v>155752.42500000002</v>
      </c>
    </row>
    <row r="29" spans="1:4" ht="16.5" customHeight="1" thickTop="1" thickBot="1">
      <c r="A29" s="9" t="s">
        <v>45</v>
      </c>
      <c r="B29" s="10" t="s">
        <v>1966</v>
      </c>
      <c r="C29" s="11" t="s">
        <v>2332</v>
      </c>
      <c r="D29" s="660">
        <v>153201.61561829998</v>
      </c>
    </row>
    <row r="30" spans="1:4" ht="16.5" thickTop="1" thickBot="1">
      <c r="A30" s="9" t="s">
        <v>66</v>
      </c>
      <c r="B30" s="10" t="s">
        <v>1966</v>
      </c>
      <c r="C30" s="11" t="s">
        <v>67</v>
      </c>
      <c r="D30" s="660">
        <v>153201.61561829998</v>
      </c>
    </row>
    <row r="31" spans="1:4" ht="16.5" thickTop="1" thickBot="1">
      <c r="A31" s="9" t="s">
        <v>23</v>
      </c>
      <c r="B31" s="10" t="s">
        <v>1966</v>
      </c>
      <c r="C31" s="11" t="s">
        <v>24</v>
      </c>
      <c r="D31" s="660">
        <v>510672.05206099997</v>
      </c>
    </row>
    <row r="32" spans="1:4" ht="16.5" thickTop="1" thickBot="1">
      <c r="A32" s="9" t="s">
        <v>7</v>
      </c>
      <c r="B32" s="10" t="s">
        <v>1966</v>
      </c>
      <c r="C32" s="11" t="s">
        <v>8</v>
      </c>
      <c r="D32" s="660">
        <v>102134.4104122</v>
      </c>
    </row>
    <row r="33" spans="1:4" ht="16.5" thickTop="1" thickBot="1">
      <c r="A33" s="9" t="s">
        <v>9</v>
      </c>
      <c r="B33" s="10" t="s">
        <v>1966</v>
      </c>
      <c r="C33" s="11" t="s">
        <v>10</v>
      </c>
      <c r="D33" s="660">
        <v>153201.61561829998</v>
      </c>
    </row>
    <row r="34" spans="1:4" ht="16.5" thickTop="1" thickBot="1">
      <c r="A34" s="9" t="s">
        <v>11</v>
      </c>
      <c r="B34" s="10" t="s">
        <v>1966</v>
      </c>
      <c r="C34" s="11" t="s">
        <v>12</v>
      </c>
      <c r="D34" s="660">
        <v>204268.8208244</v>
      </c>
    </row>
    <row r="35" spans="1:4" ht="16.5" thickTop="1" thickBot="1">
      <c r="A35" s="9" t="s">
        <v>13</v>
      </c>
      <c r="B35" s="10" t="s">
        <v>1966</v>
      </c>
      <c r="C35" s="11" t="s">
        <v>14</v>
      </c>
      <c r="D35" s="660">
        <v>255336.02603049998</v>
      </c>
    </row>
    <row r="36" spans="1:4" ht="16.5" thickTop="1" thickBot="1">
      <c r="A36" s="9" t="s">
        <v>15</v>
      </c>
      <c r="B36" s="10" t="s">
        <v>1966</v>
      </c>
      <c r="C36" s="11" t="s">
        <v>16</v>
      </c>
      <c r="D36" s="660">
        <v>306403.23123659997</v>
      </c>
    </row>
    <row r="37" spans="1:4" ht="16.5" thickTop="1" thickBot="1">
      <c r="A37" s="9" t="s">
        <v>17</v>
      </c>
      <c r="B37" s="10" t="s">
        <v>1966</v>
      </c>
      <c r="C37" s="11" t="s">
        <v>18</v>
      </c>
      <c r="D37" s="660">
        <v>357470.43644269998</v>
      </c>
    </row>
    <row r="38" spans="1:4" ht="16.5" thickTop="1" thickBot="1">
      <c r="A38" s="9" t="s">
        <v>19</v>
      </c>
      <c r="B38" s="10" t="s">
        <v>1966</v>
      </c>
      <c r="C38" s="11" t="s">
        <v>20</v>
      </c>
      <c r="D38" s="660">
        <v>408537.6416488</v>
      </c>
    </row>
    <row r="39" spans="1:4" ht="16.5" thickTop="1" thickBot="1">
      <c r="A39" s="9" t="s">
        <v>21</v>
      </c>
      <c r="B39" s="10" t="s">
        <v>1966</v>
      </c>
      <c r="C39" s="11" t="s">
        <v>22</v>
      </c>
      <c r="D39" s="660">
        <v>459604.84685490001</v>
      </c>
    </row>
    <row r="40" spans="1:4" ht="16.5" thickTop="1" thickBot="1">
      <c r="A40" s="9" t="s">
        <v>72</v>
      </c>
      <c r="B40" s="10" t="s">
        <v>1966</v>
      </c>
      <c r="C40" s="11" t="s">
        <v>73</v>
      </c>
      <c r="D40" s="660">
        <v>56173.925726710004</v>
      </c>
    </row>
    <row r="41" spans="1:4" ht="16.5" thickTop="1" thickBot="1">
      <c r="A41" s="9" t="s">
        <v>27</v>
      </c>
      <c r="B41" s="10" t="s">
        <v>1966</v>
      </c>
      <c r="C41" s="11" t="s">
        <v>28</v>
      </c>
      <c r="D41" s="660">
        <v>112347.85145342001</v>
      </c>
    </row>
    <row r="42" spans="1:4" ht="16.5" thickTop="1" thickBot="1">
      <c r="A42" s="9" t="s">
        <v>25</v>
      </c>
      <c r="B42" s="10" t="s">
        <v>1966</v>
      </c>
      <c r="C42" s="11" t="s">
        <v>26</v>
      </c>
      <c r="D42" s="660">
        <v>112347.85145342001</v>
      </c>
    </row>
    <row r="43" spans="1:4" ht="16.5" thickTop="1" thickBot="1">
      <c r="A43" s="9" t="s">
        <v>30</v>
      </c>
      <c r="B43" s="10" t="s">
        <v>1966</v>
      </c>
      <c r="C43" s="11" t="s">
        <v>31</v>
      </c>
      <c r="D43" s="660">
        <v>102134.4104122</v>
      </c>
    </row>
    <row r="44" spans="1:4" ht="17.25" customHeight="1" thickTop="1" thickBot="1">
      <c r="A44" s="9" t="s">
        <v>40</v>
      </c>
      <c r="B44" s="10" t="s">
        <v>1966</v>
      </c>
      <c r="C44" s="11" t="s">
        <v>2331</v>
      </c>
      <c r="D44" s="660">
        <v>255336.02603049998</v>
      </c>
    </row>
    <row r="45" spans="1:4" ht="16.5" thickTop="1" thickBot="1">
      <c r="A45" s="9" t="s">
        <v>32</v>
      </c>
      <c r="B45" s="10" t="s">
        <v>1966</v>
      </c>
      <c r="C45" s="11" t="s">
        <v>33</v>
      </c>
      <c r="D45" s="660">
        <v>204268.8208244</v>
      </c>
    </row>
    <row r="46" spans="1:4" ht="16.5" thickTop="1" thickBot="1">
      <c r="A46" s="9" t="s">
        <v>34</v>
      </c>
      <c r="B46" s="10" t="s">
        <v>1966</v>
      </c>
      <c r="C46" s="11" t="s">
        <v>35</v>
      </c>
      <c r="D46" s="660">
        <v>306403.23123659997</v>
      </c>
    </row>
    <row r="47" spans="1:4" ht="16.5" thickTop="1" thickBot="1">
      <c r="A47" s="9" t="s">
        <v>70</v>
      </c>
      <c r="B47" s="10" t="s">
        <v>1966</v>
      </c>
      <c r="C47" s="11" t="s">
        <v>71</v>
      </c>
      <c r="D47" s="660">
        <v>270656.18759232998</v>
      </c>
    </row>
    <row r="48" spans="1:4" ht="16.5" thickTop="1" thickBot="1">
      <c r="A48" s="9" t="s">
        <v>36</v>
      </c>
      <c r="B48" s="10" t="s">
        <v>1966</v>
      </c>
      <c r="C48" s="11" t="s">
        <v>37</v>
      </c>
      <c r="D48" s="660">
        <v>112347.85145342001</v>
      </c>
    </row>
    <row r="49" spans="1:4" ht="16.5" thickTop="1" thickBot="1">
      <c r="A49" s="9" t="s">
        <v>38</v>
      </c>
      <c r="B49" s="10" t="s">
        <v>1966</v>
      </c>
      <c r="C49" s="11" t="s">
        <v>39</v>
      </c>
      <c r="D49" s="660">
        <v>122561.29249463999</v>
      </c>
    </row>
    <row r="50" spans="1:4" ht="16.5" thickTop="1" thickBot="1">
      <c r="A50" s="9" t="s">
        <v>89</v>
      </c>
      <c r="B50" s="10" t="s">
        <v>1966</v>
      </c>
      <c r="C50" s="11" t="s">
        <v>90</v>
      </c>
      <c r="D50" s="660">
        <v>127668.01301524999</v>
      </c>
    </row>
    <row r="51" spans="1:4" ht="16.5" thickTop="1" thickBot="1">
      <c r="A51" s="9" t="s">
        <v>46</v>
      </c>
      <c r="B51" s="10" t="s">
        <v>1966</v>
      </c>
      <c r="C51" s="11" t="s">
        <v>47</v>
      </c>
      <c r="D51" s="660">
        <v>51067.205206099999</v>
      </c>
    </row>
    <row r="52" spans="1:4" ht="16.5" thickTop="1" thickBot="1">
      <c r="A52" s="9" t="s">
        <v>48</v>
      </c>
      <c r="B52" s="10" t="s">
        <v>1966</v>
      </c>
      <c r="C52" s="11" t="s">
        <v>49</v>
      </c>
      <c r="D52" s="660">
        <v>102134.4104122</v>
      </c>
    </row>
    <row r="53" spans="1:4" ht="16.5" thickTop="1" thickBot="1">
      <c r="A53" s="9" t="s">
        <v>50</v>
      </c>
      <c r="B53" s="10" t="s">
        <v>1966</v>
      </c>
      <c r="C53" s="11" t="s">
        <v>51</v>
      </c>
      <c r="D53" s="660">
        <v>102134.4104122</v>
      </c>
    </row>
    <row r="54" spans="1:4" ht="16.5" thickTop="1" thickBot="1">
      <c r="A54" s="9" t="s">
        <v>68</v>
      </c>
      <c r="B54" s="10" t="s">
        <v>1966</v>
      </c>
      <c r="C54" s="11" t="s">
        <v>69</v>
      </c>
      <c r="D54" s="660">
        <v>204268.8208244</v>
      </c>
    </row>
    <row r="55" spans="1:4" ht="46.5" thickTop="1" thickBot="1">
      <c r="A55" s="9" t="s">
        <v>29</v>
      </c>
      <c r="B55" s="10" t="s">
        <v>1966</v>
      </c>
      <c r="C55" s="11" t="s">
        <v>1967</v>
      </c>
      <c r="D55" s="660">
        <v>766008.07809149986</v>
      </c>
    </row>
    <row r="56" spans="1:4" ht="16.5" thickTop="1" thickBot="1">
      <c r="A56" s="9" t="s">
        <v>52</v>
      </c>
      <c r="B56" s="10" t="s">
        <v>1966</v>
      </c>
      <c r="C56" s="11" t="s">
        <v>53</v>
      </c>
      <c r="D56" s="660">
        <v>76600.807809149992</v>
      </c>
    </row>
    <row r="57" spans="1:4" ht="16.5" thickTop="1" thickBot="1">
      <c r="A57" s="9" t="s">
        <v>54</v>
      </c>
      <c r="B57" s="10" t="s">
        <v>1966</v>
      </c>
      <c r="C57" s="11" t="s">
        <v>55</v>
      </c>
      <c r="D57" s="660">
        <v>153201.61561829998</v>
      </c>
    </row>
    <row r="58" spans="1:4" ht="16.5" thickTop="1" thickBot="1">
      <c r="A58" s="9" t="s">
        <v>56</v>
      </c>
      <c r="B58" s="10" t="s">
        <v>1966</v>
      </c>
      <c r="C58" s="11" t="s">
        <v>57</v>
      </c>
      <c r="D58" s="660">
        <v>102134.4104122</v>
      </c>
    </row>
    <row r="59" spans="1:4" ht="16.5" thickTop="1" thickBot="1">
      <c r="A59" s="9" t="s">
        <v>2</v>
      </c>
      <c r="B59" s="10" t="s">
        <v>1966</v>
      </c>
      <c r="C59" s="11" t="s">
        <v>3</v>
      </c>
      <c r="D59" s="660">
        <v>204268.8208244</v>
      </c>
    </row>
    <row r="60" spans="1:4" ht="16.5" thickTop="1" thickBot="1">
      <c r="A60" s="9" t="s">
        <v>58</v>
      </c>
      <c r="B60" s="10" t="s">
        <v>1966</v>
      </c>
      <c r="C60" s="11" t="s">
        <v>59</v>
      </c>
      <c r="D60" s="660">
        <v>127668.01301524999</v>
      </c>
    </row>
    <row r="61" spans="1:4" ht="16.5" thickTop="1" thickBot="1">
      <c r="A61" s="9" t="s">
        <v>86</v>
      </c>
      <c r="B61" s="10" t="s">
        <v>1966</v>
      </c>
      <c r="C61" s="11" t="s">
        <v>87</v>
      </c>
      <c r="D61" s="660">
        <v>153201.61561829998</v>
      </c>
    </row>
    <row r="62" spans="1:4" ht="16.5" thickTop="1" thickBot="1">
      <c r="A62" s="9" t="s">
        <v>88</v>
      </c>
      <c r="B62" s="10" t="s">
        <v>1966</v>
      </c>
      <c r="C62" s="11" t="s">
        <v>87</v>
      </c>
      <c r="D62" s="660">
        <v>153201.61561829998</v>
      </c>
    </row>
    <row r="63" spans="1:4" ht="16.5" thickTop="1" thickBot="1">
      <c r="A63" s="9" t="s">
        <v>60</v>
      </c>
      <c r="B63" s="10" t="s">
        <v>1966</v>
      </c>
      <c r="C63" s="11" t="s">
        <v>61</v>
      </c>
      <c r="D63" s="660">
        <v>153201.61561829998</v>
      </c>
    </row>
    <row r="64" spans="1:4" ht="17.25" customHeight="1" thickTop="1" thickBot="1">
      <c r="A64" s="9" t="s">
        <v>6</v>
      </c>
      <c r="B64" s="10" t="s">
        <v>1966</v>
      </c>
      <c r="C64" s="11" t="s">
        <v>2330</v>
      </c>
      <c r="D64" s="660">
        <v>51067.205206099999</v>
      </c>
    </row>
    <row r="65" spans="1:4" ht="16.5" thickTop="1" thickBot="1">
      <c r="A65" s="9" t="s">
        <v>91</v>
      </c>
      <c r="B65" s="10" t="s">
        <v>92</v>
      </c>
      <c r="C65" s="11" t="s">
        <v>93</v>
      </c>
      <c r="D65" s="660">
        <v>510672.05206099997</v>
      </c>
    </row>
    <row r="66" spans="1:4" ht="16.5" thickTop="1" thickBot="1">
      <c r="A66" s="9" t="s">
        <v>94</v>
      </c>
      <c r="B66" s="10" t="s">
        <v>92</v>
      </c>
      <c r="C66" s="11" t="s">
        <v>95</v>
      </c>
      <c r="D66" s="660">
        <v>255336.02603049998</v>
      </c>
    </row>
    <row r="67" spans="1:4" ht="16.5" thickTop="1" thickBot="1">
      <c r="A67" s="9" t="s">
        <v>2334</v>
      </c>
      <c r="B67" s="10" t="s">
        <v>1966</v>
      </c>
      <c r="C67" s="11" t="s">
        <v>2333</v>
      </c>
      <c r="D67" s="660">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6" t="s">
        <v>1934</v>
      </c>
      <c r="B1" s="677"/>
      <c r="C1" s="677"/>
      <c r="D1" s="678"/>
    </row>
    <row r="2" spans="1:4" ht="89.25" customHeight="1" thickBot="1">
      <c r="A2" s="679"/>
      <c r="B2" s="680"/>
      <c r="C2" s="680"/>
      <c r="D2" s="681"/>
    </row>
    <row r="3" spans="1:4" ht="53.25" customHeight="1" thickTop="1" thickBot="1">
      <c r="A3" s="673" t="s">
        <v>110</v>
      </c>
      <c r="B3" s="674"/>
      <c r="C3" s="674"/>
      <c r="D3" s="675"/>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6">
        <v>73609.193273733516</v>
      </c>
    </row>
    <row r="8" spans="1:4" ht="30" customHeight="1" thickTop="1" thickBot="1">
      <c r="A8" s="16" t="s">
        <v>112</v>
      </c>
      <c r="B8" s="14" t="s">
        <v>113</v>
      </c>
      <c r="C8" s="17" t="s">
        <v>114</v>
      </c>
      <c r="D8" s="1006">
        <v>2950.0521498510011</v>
      </c>
    </row>
    <row r="9" spans="1:4" ht="30" customHeight="1" thickTop="1" thickBot="1">
      <c r="A9" s="16" t="s">
        <v>117</v>
      </c>
      <c r="B9" s="14" t="s">
        <v>113</v>
      </c>
      <c r="C9" s="17" t="s">
        <v>118</v>
      </c>
      <c r="D9" s="1006">
        <v>80192.637292464889</v>
      </c>
    </row>
    <row r="10" spans="1:4" ht="30" customHeight="1" thickTop="1" thickBot="1">
      <c r="A10" s="16" t="s">
        <v>119</v>
      </c>
      <c r="B10" s="14" t="s">
        <v>113</v>
      </c>
      <c r="C10" s="17" t="s">
        <v>120</v>
      </c>
      <c r="D10" s="1006">
        <v>57216.095146871019</v>
      </c>
    </row>
    <row r="11" spans="1:4" ht="30" customHeight="1" thickTop="1" thickBot="1">
      <c r="A11" s="16" t="s">
        <v>123</v>
      </c>
      <c r="B11" s="14" t="s">
        <v>113</v>
      </c>
      <c r="C11" s="17" t="s">
        <v>124</v>
      </c>
      <c r="D11" s="1006">
        <v>18197.19561515539</v>
      </c>
    </row>
    <row r="12" spans="1:4" ht="30" customHeight="1" thickTop="1" thickBot="1">
      <c r="A12" s="16" t="s">
        <v>121</v>
      </c>
      <c r="B12" s="14" t="s">
        <v>113</v>
      </c>
      <c r="C12" s="17" t="s">
        <v>122</v>
      </c>
      <c r="D12" s="1006">
        <v>63415.53852703279</v>
      </c>
    </row>
    <row r="13" spans="1:4" ht="30" customHeight="1" thickTop="1" thickBot="1">
      <c r="A13" s="16" t="s">
        <v>125</v>
      </c>
      <c r="B13" s="14" t="s">
        <v>113</v>
      </c>
      <c r="C13" s="17" t="s">
        <v>126</v>
      </c>
      <c r="D13" s="1006">
        <v>57583.969774372083</v>
      </c>
    </row>
    <row r="14" spans="1:4" ht="30" customHeight="1" thickTop="1" thickBot="1">
      <c r="A14" s="16" t="s">
        <v>131</v>
      </c>
      <c r="B14" s="14" t="s">
        <v>113</v>
      </c>
      <c r="C14" s="17" t="s">
        <v>132</v>
      </c>
      <c r="D14" s="1006">
        <v>203737.03171562371</v>
      </c>
    </row>
    <row r="15" spans="1:4" ht="30" customHeight="1" thickTop="1" thickBot="1">
      <c r="A15" s="16" t="s">
        <v>129</v>
      </c>
      <c r="B15" s="14" t="s">
        <v>113</v>
      </c>
      <c r="C15" s="17" t="s">
        <v>130</v>
      </c>
      <c r="D15" s="1006">
        <v>138125.33205619414</v>
      </c>
    </row>
    <row r="16" spans="1:4" ht="30" customHeight="1" thickTop="1" thickBot="1">
      <c r="A16" s="16" t="s">
        <v>127</v>
      </c>
      <c r="B16" s="14" t="s">
        <v>113</v>
      </c>
      <c r="C16" s="17" t="s">
        <v>128</v>
      </c>
      <c r="D16" s="1006">
        <v>104642.69369944659</v>
      </c>
    </row>
    <row r="17" spans="1:4" ht="30" customHeight="1" thickTop="1" thickBot="1">
      <c r="A17" s="16" t="s">
        <v>1795</v>
      </c>
      <c r="B17" s="14" t="s">
        <v>113</v>
      </c>
      <c r="C17" s="17" t="s">
        <v>1796</v>
      </c>
      <c r="D17" s="1006">
        <v>46748.298212005117</v>
      </c>
    </row>
    <row r="18" spans="1:4" ht="30" customHeight="1" thickTop="1" thickBot="1">
      <c r="A18" s="16" t="s">
        <v>133</v>
      </c>
      <c r="B18" s="14" t="s">
        <v>113</v>
      </c>
      <c r="C18" s="17" t="s">
        <v>134</v>
      </c>
      <c r="D18" s="1006">
        <v>69621.029161345272</v>
      </c>
    </row>
    <row r="19" spans="1:4" ht="30" customHeight="1" thickTop="1" thickBot="1">
      <c r="A19" s="16" t="s">
        <v>146</v>
      </c>
      <c r="B19" s="14" t="s">
        <v>113</v>
      </c>
      <c r="C19" s="17" t="s">
        <v>147</v>
      </c>
      <c r="D19" s="1006">
        <v>152497.63942103024</v>
      </c>
    </row>
    <row r="20" spans="1:4" ht="30" customHeight="1" thickTop="1" thickBot="1">
      <c r="A20" s="16" t="s">
        <v>135</v>
      </c>
      <c r="B20" s="14" t="s">
        <v>113</v>
      </c>
      <c r="C20" s="17" t="s">
        <v>1968</v>
      </c>
      <c r="D20" s="1006">
        <v>58592.853341847607</v>
      </c>
    </row>
    <row r="21" spans="1:4" ht="30" customHeight="1" thickTop="1" thickBot="1">
      <c r="A21" s="16" t="s">
        <v>136</v>
      </c>
      <c r="B21" s="14" t="s">
        <v>113</v>
      </c>
      <c r="C21" s="17" t="s">
        <v>137</v>
      </c>
      <c r="D21" s="1006">
        <v>152245.67049808431</v>
      </c>
    </row>
    <row r="22" spans="1:4" ht="30" customHeight="1" thickTop="1" thickBot="1">
      <c r="A22" s="16" t="s">
        <v>138</v>
      </c>
      <c r="B22" s="14" t="s">
        <v>113</v>
      </c>
      <c r="C22" s="17" t="s">
        <v>139</v>
      </c>
      <c r="D22" s="1006">
        <v>41946.778416347392</v>
      </c>
    </row>
    <row r="23" spans="1:4" ht="30" customHeight="1" thickTop="1" thickBot="1">
      <c r="A23" s="16" t="s">
        <v>143</v>
      </c>
      <c r="B23" s="14" t="s">
        <v>144</v>
      </c>
      <c r="C23" s="17" t="s">
        <v>145</v>
      </c>
      <c r="D23" s="1006">
        <v>34366.545338441894</v>
      </c>
    </row>
    <row r="24" spans="1:4" ht="30" customHeight="1" thickTop="1" thickBot="1">
      <c r="A24" s="16" t="s">
        <v>140</v>
      </c>
      <c r="B24" s="14" t="s">
        <v>1082</v>
      </c>
      <c r="C24" s="17" t="s">
        <v>142</v>
      </c>
      <c r="D24" s="1006">
        <v>36109.16240953598</v>
      </c>
    </row>
    <row r="25" spans="1:4" ht="30" customHeight="1" thickTop="1" thickBot="1">
      <c r="A25" s="16" t="s">
        <v>148</v>
      </c>
      <c r="B25" s="14" t="s">
        <v>113</v>
      </c>
      <c r="C25" s="17" t="s">
        <v>149</v>
      </c>
      <c r="D25" s="1006">
        <v>157108.67071094085</v>
      </c>
    </row>
    <row r="26" spans="1:4" ht="30" customHeight="1" thickTop="1" thickBot="1">
      <c r="A26" s="16" t="s">
        <v>150</v>
      </c>
      <c r="B26" s="14" t="s">
        <v>113</v>
      </c>
      <c r="C26" s="17" t="s">
        <v>151</v>
      </c>
      <c r="D26" s="1006">
        <v>168764.75308641978</v>
      </c>
    </row>
    <row r="27" spans="1:4" ht="30" customHeight="1" thickTop="1" thickBot="1">
      <c r="A27" s="16" t="s">
        <v>152</v>
      </c>
      <c r="B27" s="14" t="s">
        <v>113</v>
      </c>
      <c r="C27" s="17" t="s">
        <v>153</v>
      </c>
      <c r="D27" s="1006">
        <v>67664.74244359303</v>
      </c>
    </row>
    <row r="28" spans="1:4" ht="30" customHeight="1" thickTop="1" thickBot="1">
      <c r="A28" s="16" t="s">
        <v>154</v>
      </c>
      <c r="B28" s="14" t="s">
        <v>113</v>
      </c>
      <c r="C28" s="17" t="s">
        <v>155</v>
      </c>
      <c r="D28" s="1006">
        <v>86185.466155810995</v>
      </c>
    </row>
    <row r="29" spans="1:4" ht="30" customHeight="1" thickTop="1" thickBot="1">
      <c r="A29" s="16" t="s">
        <v>156</v>
      </c>
      <c r="B29" s="14" t="s">
        <v>113</v>
      </c>
      <c r="C29" s="17" t="s">
        <v>157</v>
      </c>
      <c r="D29" s="1006">
        <v>755.9067688378035</v>
      </c>
    </row>
    <row r="30" spans="1:4" ht="30" customHeight="1" thickTop="1" thickBot="1">
      <c r="A30" s="16" t="s">
        <v>166</v>
      </c>
      <c r="B30" s="14" t="s">
        <v>113</v>
      </c>
      <c r="C30" s="17" t="s">
        <v>167</v>
      </c>
      <c r="D30" s="1006">
        <v>118571.53575989784</v>
      </c>
    </row>
    <row r="31" spans="1:4" ht="30" customHeight="1" thickTop="1" thickBot="1">
      <c r="A31" s="16" t="s">
        <v>162</v>
      </c>
      <c r="B31" s="14" t="s">
        <v>113</v>
      </c>
      <c r="C31" s="17" t="s">
        <v>163</v>
      </c>
      <c r="D31" s="1006">
        <v>12377.721370796085</v>
      </c>
    </row>
    <row r="32" spans="1:4" ht="30" customHeight="1" thickTop="1" thickBot="1">
      <c r="A32" s="16" t="s">
        <v>164</v>
      </c>
      <c r="B32" s="14" t="s">
        <v>113</v>
      </c>
      <c r="C32" s="17" t="s">
        <v>165</v>
      </c>
      <c r="D32" s="1006">
        <v>19701.95402298851</v>
      </c>
    </row>
    <row r="33" spans="1:4" ht="30" customHeight="1" thickTop="1" thickBot="1">
      <c r="A33" s="16" t="s">
        <v>171</v>
      </c>
      <c r="B33" s="14" t="s">
        <v>113</v>
      </c>
      <c r="C33" s="17" t="s">
        <v>172</v>
      </c>
      <c r="D33" s="1006">
        <v>12592.398893146021</v>
      </c>
    </row>
    <row r="34" spans="1:4" ht="30" customHeight="1" thickTop="1" thickBot="1">
      <c r="A34" s="16" t="s">
        <v>160</v>
      </c>
      <c r="B34" s="14" t="s">
        <v>113</v>
      </c>
      <c r="C34" s="17" t="s">
        <v>161</v>
      </c>
      <c r="D34" s="1006">
        <v>8369.3997445721598</v>
      </c>
    </row>
    <row r="35" spans="1:4" ht="30" customHeight="1" thickTop="1" thickBot="1">
      <c r="A35" s="16" t="s">
        <v>173</v>
      </c>
      <c r="B35" s="14" t="s">
        <v>113</v>
      </c>
      <c r="C35" s="17" t="s">
        <v>1970</v>
      </c>
      <c r="D35" s="1006">
        <v>124218.66326096213</v>
      </c>
    </row>
    <row r="36" spans="1:4" ht="30" customHeight="1" thickTop="1" thickBot="1">
      <c r="A36" s="16" t="s">
        <v>170</v>
      </c>
      <c r="B36" s="14" t="s">
        <v>113</v>
      </c>
      <c r="C36" s="17" t="s">
        <v>1969</v>
      </c>
      <c r="D36" s="1006">
        <v>94972.126436781618</v>
      </c>
    </row>
    <row r="37" spans="1:4" ht="30" customHeight="1" thickTop="1" thickBot="1">
      <c r="A37" s="16" t="s">
        <v>168</v>
      </c>
      <c r="B37" s="14" t="s">
        <v>113</v>
      </c>
      <c r="C37" s="17" t="s">
        <v>169</v>
      </c>
      <c r="D37" s="1006">
        <v>92104.720093656884</v>
      </c>
    </row>
    <row r="38" spans="1:4" ht="30" customHeight="1" thickTop="1" thickBot="1">
      <c r="A38" s="16" t="s">
        <v>174</v>
      </c>
      <c r="B38" s="14" t="s">
        <v>113</v>
      </c>
      <c r="C38" s="17" t="s">
        <v>175</v>
      </c>
      <c r="D38" s="1006">
        <v>70933.283312047686</v>
      </c>
    </row>
    <row r="39" spans="1:4" ht="30" customHeight="1" thickTop="1" thickBot="1">
      <c r="A39" s="16" t="s">
        <v>176</v>
      </c>
      <c r="B39" s="14" t="s">
        <v>113</v>
      </c>
      <c r="C39" s="17" t="s">
        <v>177</v>
      </c>
      <c r="D39" s="1006">
        <v>67902.601106853996</v>
      </c>
    </row>
    <row r="40" spans="1:4" ht="30" customHeight="1" thickTop="1" thickBot="1">
      <c r="A40" s="16" t="s">
        <v>180</v>
      </c>
      <c r="B40" s="14" t="s">
        <v>113</v>
      </c>
      <c r="C40" s="17" t="s">
        <v>181</v>
      </c>
      <c r="D40" s="1006">
        <v>94774.582801192009</v>
      </c>
    </row>
    <row r="41" spans="1:4" ht="30" customHeight="1" thickTop="1" thickBot="1">
      <c r="A41" s="16" t="s">
        <v>178</v>
      </c>
      <c r="B41" s="14" t="s">
        <v>113</v>
      </c>
      <c r="C41" s="17" t="s">
        <v>179</v>
      </c>
      <c r="D41" s="1006">
        <v>81024.134738186476</v>
      </c>
    </row>
    <row r="42" spans="1:4" ht="30" customHeight="1" thickTop="1" thickBot="1">
      <c r="A42" s="16" t="s">
        <v>182</v>
      </c>
      <c r="B42" s="14" t="s">
        <v>113</v>
      </c>
      <c r="C42" s="17" t="s">
        <v>183</v>
      </c>
      <c r="D42" s="1006">
        <v>93691.11643252449</v>
      </c>
    </row>
    <row r="43" spans="1:4" ht="30" customHeight="1" thickTop="1" thickBot="1">
      <c r="A43" s="16" t="s">
        <v>1756</v>
      </c>
      <c r="B43" s="14" t="s">
        <v>113</v>
      </c>
      <c r="C43" s="17" t="s">
        <v>1755</v>
      </c>
      <c r="D43" s="1006">
        <v>6875</v>
      </c>
    </row>
    <row r="44" spans="1:4" ht="30" customHeight="1" thickTop="1" thickBot="1">
      <c r="A44" s="16" t="s">
        <v>184</v>
      </c>
      <c r="B44" s="14" t="s">
        <v>113</v>
      </c>
      <c r="C44" s="17" t="s">
        <v>185</v>
      </c>
      <c r="D44" s="1006">
        <v>22205.517241379315</v>
      </c>
    </row>
    <row r="45" spans="1:4" ht="30" customHeight="1" thickTop="1" thickBot="1">
      <c r="A45" s="16" t="s">
        <v>1687</v>
      </c>
      <c r="B45" s="14" t="s">
        <v>113</v>
      </c>
      <c r="C45" s="17" t="s">
        <v>1688</v>
      </c>
      <c r="D45" s="1006">
        <v>2433.0119199659434</v>
      </c>
    </row>
    <row r="46" spans="1:4" ht="30" customHeight="1" thickTop="1" thickBot="1">
      <c r="A46" s="16" t="s">
        <v>188</v>
      </c>
      <c r="B46" s="14" t="s">
        <v>113</v>
      </c>
      <c r="C46" s="17" t="s">
        <v>189</v>
      </c>
      <c r="D46" s="1006">
        <v>4760.1968922945944</v>
      </c>
    </row>
    <row r="47" spans="1:4" ht="30" customHeight="1" thickTop="1" thickBot="1">
      <c r="A47" s="16" t="s">
        <v>186</v>
      </c>
      <c r="B47" s="14" t="s">
        <v>113</v>
      </c>
      <c r="C47" s="17" t="s">
        <v>187</v>
      </c>
      <c r="D47" s="1006">
        <v>4855.9450830140495</v>
      </c>
    </row>
    <row r="48" spans="1:4" ht="30" customHeight="1" thickTop="1" thickBot="1">
      <c r="A48" s="16" t="s">
        <v>190</v>
      </c>
      <c r="B48" s="14" t="s">
        <v>113</v>
      </c>
      <c r="C48" s="17" t="s">
        <v>191</v>
      </c>
      <c r="D48" s="1006">
        <v>6487.6958280119206</v>
      </c>
    </row>
    <row r="49" spans="1:4" ht="30" customHeight="1" thickTop="1" thickBot="1">
      <c r="A49" s="16" t="s">
        <v>201</v>
      </c>
      <c r="B49" s="14" t="s">
        <v>113</v>
      </c>
      <c r="C49" s="17" t="s">
        <v>1972</v>
      </c>
      <c r="D49" s="1006">
        <v>110076.15155385272</v>
      </c>
    </row>
    <row r="50" spans="1:4" ht="30" customHeight="1" thickTop="1" thickBot="1">
      <c r="A50" s="16" t="s">
        <v>192</v>
      </c>
      <c r="B50" s="14" t="s">
        <v>113</v>
      </c>
      <c r="C50" s="17" t="s">
        <v>193</v>
      </c>
      <c r="D50" s="1006">
        <v>35570.956790123462</v>
      </c>
    </row>
    <row r="51" spans="1:4" ht="30" customHeight="1" thickTop="1" thickBot="1">
      <c r="A51" s="16" t="s">
        <v>194</v>
      </c>
      <c r="B51" s="14" t="s">
        <v>113</v>
      </c>
      <c r="C51" s="17" t="s">
        <v>1971</v>
      </c>
      <c r="D51" s="1006">
        <v>2783.7526607066843</v>
      </c>
    </row>
    <row r="52" spans="1:4" ht="30" customHeight="1" thickTop="1" thickBot="1">
      <c r="A52" s="16" t="s">
        <v>224</v>
      </c>
      <c r="B52" s="14" t="s">
        <v>92</v>
      </c>
      <c r="C52" s="17" t="s">
        <v>1975</v>
      </c>
      <c r="D52" s="1006">
        <v>182627.07535121331</v>
      </c>
    </row>
    <row r="53" spans="1:4" ht="30" customHeight="1" thickTop="1" thickBot="1">
      <c r="A53" s="16" t="s">
        <v>195</v>
      </c>
      <c r="B53" s="14" t="s">
        <v>113</v>
      </c>
      <c r="C53" s="17" t="s">
        <v>196</v>
      </c>
      <c r="D53" s="1006">
        <v>16391.082375478931</v>
      </c>
    </row>
    <row r="54" spans="1:4" ht="30" customHeight="1" thickTop="1" thickBot="1">
      <c r="A54" s="16" t="s">
        <v>214</v>
      </c>
      <c r="B54" s="14" t="s">
        <v>113</v>
      </c>
      <c r="C54" s="17" t="s">
        <v>215</v>
      </c>
      <c r="D54" s="1006">
        <v>13351.329289059177</v>
      </c>
    </row>
    <row r="55" spans="1:4" ht="30" customHeight="1" thickTop="1" thickBot="1">
      <c r="A55" s="16" t="s">
        <v>197</v>
      </c>
      <c r="B55" s="14" t="s">
        <v>113</v>
      </c>
      <c r="C55" s="17" t="s">
        <v>198</v>
      </c>
      <c r="D55" s="1006">
        <v>125486.57088122607</v>
      </c>
    </row>
    <row r="56" spans="1:4" ht="30" customHeight="1" thickTop="1" thickBot="1">
      <c r="A56" s="16" t="s">
        <v>199</v>
      </c>
      <c r="B56" s="14" t="s">
        <v>113</v>
      </c>
      <c r="C56" s="17" t="s">
        <v>200</v>
      </c>
      <c r="D56" s="1006">
        <v>17003.870796083444</v>
      </c>
    </row>
    <row r="57" spans="1:4" ht="30" customHeight="1" thickTop="1" thickBot="1">
      <c r="A57" s="16" t="s">
        <v>202</v>
      </c>
      <c r="B57" s="14" t="s">
        <v>113</v>
      </c>
      <c r="C57" s="17" t="s">
        <v>203</v>
      </c>
      <c r="D57" s="1006">
        <v>67944.931885908911</v>
      </c>
    </row>
    <row r="58" spans="1:4" ht="30" customHeight="1" thickTop="1" thickBot="1">
      <c r="A58" s="16" t="s">
        <v>212</v>
      </c>
      <c r="B58" s="14" t="s">
        <v>113</v>
      </c>
      <c r="C58" s="17" t="s">
        <v>213</v>
      </c>
      <c r="D58" s="1006">
        <v>25732.074286930612</v>
      </c>
    </row>
    <row r="59" spans="1:4" ht="30" customHeight="1" thickTop="1" thickBot="1">
      <c r="A59" s="16" t="s">
        <v>206</v>
      </c>
      <c r="B59" s="14" t="s">
        <v>113</v>
      </c>
      <c r="C59" s="17" t="s">
        <v>207</v>
      </c>
      <c r="D59" s="1006">
        <v>9624.2049808429128</v>
      </c>
    </row>
    <row r="60" spans="1:4" ht="30" customHeight="1" thickTop="1" thickBot="1">
      <c r="A60" s="16" t="s">
        <v>204</v>
      </c>
      <c r="B60" s="14" t="s">
        <v>113</v>
      </c>
      <c r="C60" s="17" t="s">
        <v>205</v>
      </c>
      <c r="D60" s="1006">
        <v>15744.026181353771</v>
      </c>
    </row>
    <row r="61" spans="1:4" ht="30" customHeight="1" thickTop="1" thickBot="1">
      <c r="A61" s="16" t="s">
        <v>208</v>
      </c>
      <c r="B61" s="14" t="s">
        <v>113</v>
      </c>
      <c r="C61" s="17" t="s">
        <v>209</v>
      </c>
      <c r="D61" s="1006">
        <v>19505.41826309068</v>
      </c>
    </row>
    <row r="62" spans="1:4" ht="30" customHeight="1" thickTop="1" thickBot="1">
      <c r="A62" s="16" t="s">
        <v>210</v>
      </c>
      <c r="B62" s="14" t="s">
        <v>113</v>
      </c>
      <c r="C62" s="17" t="s">
        <v>211</v>
      </c>
      <c r="D62" s="1006">
        <v>19819.875478927206</v>
      </c>
    </row>
    <row r="63" spans="1:4" ht="30" customHeight="1" thickTop="1" thickBot="1">
      <c r="A63" s="16" t="s">
        <v>217</v>
      </c>
      <c r="B63" s="14" t="s">
        <v>113</v>
      </c>
      <c r="C63" s="17" t="s">
        <v>218</v>
      </c>
      <c r="D63" s="1006">
        <v>29623.482332907624</v>
      </c>
    </row>
    <row r="64" spans="1:4" ht="30" customHeight="1" thickTop="1" thickBot="1">
      <c r="A64" s="16" t="s">
        <v>219</v>
      </c>
      <c r="B64" s="14" t="s">
        <v>113</v>
      </c>
      <c r="C64" s="17" t="s">
        <v>220</v>
      </c>
      <c r="D64" s="1006">
        <v>15055.647083865477</v>
      </c>
    </row>
    <row r="65" spans="1:4" ht="30" customHeight="1" thickTop="1" thickBot="1">
      <c r="A65" s="16" t="s">
        <v>216</v>
      </c>
      <c r="B65" s="14" t="s">
        <v>113</v>
      </c>
      <c r="C65" s="17" t="s">
        <v>1973</v>
      </c>
      <c r="D65" s="1006">
        <v>15362.041294167733</v>
      </c>
    </row>
    <row r="66" spans="1:4" ht="30" customHeight="1" thickTop="1" thickBot="1">
      <c r="A66" s="16" t="s">
        <v>221</v>
      </c>
      <c r="B66" s="14" t="s">
        <v>113</v>
      </c>
      <c r="C66" s="17" t="s">
        <v>1974</v>
      </c>
      <c r="D66" s="1006">
        <v>83707.099829714789</v>
      </c>
    </row>
    <row r="67" spans="1:4" ht="30" customHeight="1" thickTop="1" thickBot="1">
      <c r="A67" s="16" t="s">
        <v>222</v>
      </c>
      <c r="B67" s="14" t="s">
        <v>113</v>
      </c>
      <c r="C67" s="17" t="s">
        <v>223</v>
      </c>
      <c r="D67" s="1006">
        <v>30124.396551724141</v>
      </c>
    </row>
    <row r="68" spans="1:4" ht="30" customHeight="1" thickTop="1" thickBot="1">
      <c r="A68" s="16" t="s">
        <v>225</v>
      </c>
      <c r="B68" s="14" t="s">
        <v>113</v>
      </c>
      <c r="C68" s="17" t="s">
        <v>226</v>
      </c>
      <c r="D68" s="1006">
        <v>88313.09174116647</v>
      </c>
    </row>
    <row r="69" spans="1:4" ht="30" customHeight="1" thickTop="1" thickBot="1">
      <c r="A69" s="16" t="s">
        <v>227</v>
      </c>
      <c r="B69" s="14" t="s">
        <v>113</v>
      </c>
      <c r="C69" s="17" t="s">
        <v>1976</v>
      </c>
      <c r="D69" s="1006">
        <v>20290.553426990213</v>
      </c>
    </row>
    <row r="70" spans="1:4" ht="30" customHeight="1" thickTop="1" thickBot="1">
      <c r="A70" s="16" t="s">
        <v>232</v>
      </c>
      <c r="B70" s="14" t="s">
        <v>233</v>
      </c>
      <c r="C70" s="17" t="s">
        <v>1979</v>
      </c>
      <c r="D70" s="1006">
        <v>4094.9989357173272</v>
      </c>
    </row>
    <row r="71" spans="1:4" ht="30" customHeight="1" thickTop="1" thickBot="1">
      <c r="A71" s="16" t="s">
        <v>228</v>
      </c>
      <c r="B71" s="14" t="s">
        <v>113</v>
      </c>
      <c r="C71" s="17" t="s">
        <v>1977</v>
      </c>
      <c r="D71" s="1006">
        <v>3838.9985100042577</v>
      </c>
    </row>
    <row r="72" spans="1:4" ht="30" customHeight="1" thickTop="1" thickBot="1">
      <c r="A72" s="16" t="s">
        <v>229</v>
      </c>
      <c r="B72" s="14" t="s">
        <v>113</v>
      </c>
      <c r="C72" s="17" t="s">
        <v>1978</v>
      </c>
      <c r="D72" s="1006">
        <v>11611.735845040444</v>
      </c>
    </row>
    <row r="73" spans="1:4" ht="30" customHeight="1" thickTop="1" thickBot="1">
      <c r="A73" s="16" t="s">
        <v>230</v>
      </c>
      <c r="B73" s="14" t="s">
        <v>113</v>
      </c>
      <c r="C73" s="17" t="s">
        <v>231</v>
      </c>
      <c r="D73" s="1006">
        <v>3846.0536398467439</v>
      </c>
    </row>
    <row r="74" spans="1:4" ht="30" customHeight="1" thickTop="1" thickBot="1">
      <c r="A74" s="16" t="s">
        <v>234</v>
      </c>
      <c r="B74" s="14" t="s">
        <v>113</v>
      </c>
      <c r="C74" s="17" t="s">
        <v>235</v>
      </c>
      <c r="D74" s="1006">
        <v>14861.127075351216</v>
      </c>
    </row>
    <row r="75" spans="1:4" ht="30" customHeight="1" thickTop="1" thickBot="1">
      <c r="A75" s="16" t="s">
        <v>236</v>
      </c>
      <c r="B75" s="14" t="s">
        <v>113</v>
      </c>
      <c r="C75" s="17" t="s">
        <v>237</v>
      </c>
      <c r="D75" s="1006">
        <v>367480.54810557689</v>
      </c>
    </row>
    <row r="76" spans="1:4" ht="30" customHeight="1" thickTop="1" thickBot="1">
      <c r="A76" s="16" t="s">
        <v>238</v>
      </c>
      <c r="B76" s="14" t="s">
        <v>113</v>
      </c>
      <c r="C76" s="17" t="s">
        <v>239</v>
      </c>
      <c r="D76" s="1006">
        <v>461318.81438910181</v>
      </c>
    </row>
    <row r="77" spans="1:4" ht="30" customHeight="1" thickTop="1" thickBot="1">
      <c r="A77" s="16" t="s">
        <v>240</v>
      </c>
      <c r="B77" s="14" t="s">
        <v>113</v>
      </c>
      <c r="C77" s="17" t="s">
        <v>1980</v>
      </c>
      <c r="D77" s="1006">
        <v>162450.41187739465</v>
      </c>
    </row>
    <row r="78" spans="1:4" ht="30" customHeight="1" thickTop="1" thickBot="1">
      <c r="A78" s="16" t="s">
        <v>241</v>
      </c>
      <c r="B78" s="14" t="s">
        <v>113</v>
      </c>
      <c r="C78" s="17" t="s">
        <v>1981</v>
      </c>
      <c r="D78" s="1006">
        <v>141460.39272030653</v>
      </c>
    </row>
    <row r="79" spans="1:4" ht="30" customHeight="1" thickTop="1" thickBot="1">
      <c r="A79" s="16" t="s">
        <v>246</v>
      </c>
      <c r="B79" s="14" t="s">
        <v>113</v>
      </c>
      <c r="C79" s="17" t="s">
        <v>1986</v>
      </c>
      <c r="D79" s="1006">
        <v>142677.90655598129</v>
      </c>
    </row>
    <row r="80" spans="1:4" ht="30" customHeight="1" thickTop="1" thickBot="1">
      <c r="A80" s="16" t="s">
        <v>243</v>
      </c>
      <c r="B80" s="14" t="s">
        <v>113</v>
      </c>
      <c r="C80" s="17" t="s">
        <v>1983</v>
      </c>
      <c r="D80" s="1006">
        <v>166674.4189016603</v>
      </c>
    </row>
    <row r="81" spans="1:4" ht="30" customHeight="1" thickTop="1" thickBot="1">
      <c r="A81" s="16" t="s">
        <v>244</v>
      </c>
      <c r="B81" s="14" t="s">
        <v>113</v>
      </c>
      <c r="C81" s="17" t="s">
        <v>1984</v>
      </c>
      <c r="D81" s="1006">
        <v>354614.00702426571</v>
      </c>
    </row>
    <row r="82" spans="1:4" ht="30" customHeight="1" thickTop="1" thickBot="1">
      <c r="A82" s="16" t="s">
        <v>245</v>
      </c>
      <c r="B82" s="14" t="s">
        <v>113</v>
      </c>
      <c r="C82" s="17" t="s">
        <v>1985</v>
      </c>
      <c r="D82" s="1006">
        <v>162972.49148573863</v>
      </c>
    </row>
    <row r="83" spans="1:4" ht="30" customHeight="1" thickTop="1" thickBot="1">
      <c r="A83" s="16" t="s">
        <v>247</v>
      </c>
      <c r="B83" s="14" t="s">
        <v>113</v>
      </c>
      <c r="C83" s="17" t="s">
        <v>1987</v>
      </c>
      <c r="D83" s="1006">
        <v>121989.24223073651</v>
      </c>
    </row>
    <row r="84" spans="1:4" ht="30" customHeight="1" thickTop="1" thickBot="1">
      <c r="A84" s="16" t="s">
        <v>242</v>
      </c>
      <c r="B84" s="14" t="s">
        <v>113</v>
      </c>
      <c r="C84" s="17" t="s">
        <v>1982</v>
      </c>
      <c r="D84" s="1006">
        <v>135916.0685398042</v>
      </c>
    </row>
    <row r="85" spans="1:4" ht="30" customHeight="1" thickTop="1" thickBot="1">
      <c r="A85" s="16" t="s">
        <v>248</v>
      </c>
      <c r="B85" s="14" t="s">
        <v>113</v>
      </c>
      <c r="C85" s="17" t="s">
        <v>1988</v>
      </c>
      <c r="D85" s="1006">
        <v>293116.45593869739</v>
      </c>
    </row>
    <row r="86" spans="1:4" ht="30" customHeight="1" thickTop="1" thickBot="1">
      <c r="A86" s="16" t="s">
        <v>249</v>
      </c>
      <c r="B86" s="14" t="s">
        <v>113</v>
      </c>
      <c r="C86" s="17" t="s">
        <v>250</v>
      </c>
      <c r="D86" s="1006">
        <v>8806.8177948063021</v>
      </c>
    </row>
    <row r="87" spans="1:4" ht="30" customHeight="1" thickTop="1" thickBot="1">
      <c r="A87" s="16" t="s">
        <v>255</v>
      </c>
      <c r="B87" s="14" t="s">
        <v>113</v>
      </c>
      <c r="C87" s="17" t="s">
        <v>256</v>
      </c>
      <c r="D87" s="1006">
        <v>1859242.3988931463</v>
      </c>
    </row>
    <row r="88" spans="1:4" ht="30" customHeight="1" thickTop="1" thickBot="1">
      <c r="A88" s="16" t="s">
        <v>253</v>
      </c>
      <c r="B88" s="14" t="s">
        <v>113</v>
      </c>
      <c r="C88" s="17" t="s">
        <v>254</v>
      </c>
      <c r="D88" s="1006">
        <v>18892.629842486167</v>
      </c>
    </row>
    <row r="89" spans="1:4" ht="30" customHeight="1" thickTop="1" thickBot="1">
      <c r="A89" s="16" t="s">
        <v>251</v>
      </c>
      <c r="B89" s="14" t="s">
        <v>113</v>
      </c>
      <c r="C89" s="17" t="s">
        <v>252</v>
      </c>
      <c r="D89" s="1006">
        <v>24340.197956577271</v>
      </c>
    </row>
    <row r="90" spans="1:4" ht="30" customHeight="1" thickTop="1" thickBot="1">
      <c r="A90" s="16" t="s">
        <v>257</v>
      </c>
      <c r="B90" s="14" t="s">
        <v>113</v>
      </c>
      <c r="C90" s="17" t="s">
        <v>258</v>
      </c>
      <c r="D90" s="1006">
        <v>20051.686888037468</v>
      </c>
    </row>
    <row r="91" spans="1:4" ht="30" customHeight="1" thickTop="1" thickBot="1">
      <c r="A91" s="16" t="s">
        <v>259</v>
      </c>
      <c r="B91" s="14" t="s">
        <v>113</v>
      </c>
      <c r="C91" s="17" t="s">
        <v>260</v>
      </c>
      <c r="D91" s="1006">
        <v>63556.641123882517</v>
      </c>
    </row>
    <row r="92" spans="1:4" ht="30" customHeight="1" thickTop="1" thickBot="1">
      <c r="A92" s="16" t="s">
        <v>261</v>
      </c>
      <c r="B92" s="14" t="s">
        <v>113</v>
      </c>
      <c r="C92" s="17" t="s">
        <v>262</v>
      </c>
      <c r="D92" s="1006">
        <v>15199.773307790552</v>
      </c>
    </row>
    <row r="93" spans="1:4" ht="30" customHeight="1" thickTop="1" thickBot="1">
      <c r="A93" s="16" t="s">
        <v>263</v>
      </c>
      <c r="B93" s="14" t="s">
        <v>113</v>
      </c>
      <c r="C93" s="17" t="s">
        <v>264</v>
      </c>
      <c r="D93" s="1006">
        <v>10491.985951468712</v>
      </c>
    </row>
    <row r="94" spans="1:4" ht="30" customHeight="1" thickTop="1" thickBot="1">
      <c r="A94" s="16" t="s">
        <v>265</v>
      </c>
      <c r="B94" s="14" t="s">
        <v>113</v>
      </c>
      <c r="C94" s="17" t="s">
        <v>266</v>
      </c>
      <c r="D94" s="1006">
        <v>22775.974882928909</v>
      </c>
    </row>
    <row r="95" spans="1:4" ht="30" customHeight="1" thickTop="1" thickBot="1">
      <c r="A95" s="16" t="s">
        <v>267</v>
      </c>
      <c r="B95" s="14" t="s">
        <v>113</v>
      </c>
      <c r="C95" s="17" t="s">
        <v>268</v>
      </c>
      <c r="D95" s="1006">
        <v>86205.623669646666</v>
      </c>
    </row>
    <row r="96" spans="1:4" ht="30" customHeight="1" thickTop="1" thickBot="1">
      <c r="A96" s="16" t="s">
        <v>269</v>
      </c>
      <c r="B96" s="14" t="s">
        <v>113</v>
      </c>
      <c r="C96" s="17" t="s">
        <v>270</v>
      </c>
      <c r="D96" s="1006">
        <v>190057.13495104303</v>
      </c>
    </row>
    <row r="97" spans="1:4" ht="30" customHeight="1" thickTop="1" thickBot="1">
      <c r="A97" s="16" t="s">
        <v>271</v>
      </c>
      <c r="B97" s="14" t="s">
        <v>113</v>
      </c>
      <c r="C97" s="17" t="s">
        <v>272</v>
      </c>
      <c r="D97" s="1006">
        <v>159754.34440187315</v>
      </c>
    </row>
    <row r="98" spans="1:4" ht="30" customHeight="1" thickTop="1" thickBot="1">
      <c r="A98" s="16" t="s">
        <v>273</v>
      </c>
      <c r="B98" s="14" t="s">
        <v>113</v>
      </c>
      <c r="C98" s="17" t="s">
        <v>274</v>
      </c>
      <c r="D98" s="1006">
        <v>11567.38931460196</v>
      </c>
    </row>
    <row r="99" spans="1:4" ht="30" customHeight="1" thickTop="1" thickBot="1">
      <c r="A99" s="16" t="s">
        <v>275</v>
      </c>
      <c r="B99" s="14" t="s">
        <v>113</v>
      </c>
      <c r="C99" s="17" t="s">
        <v>276</v>
      </c>
      <c r="D99" s="1006">
        <v>15407.395700298002</v>
      </c>
    </row>
    <row r="100" spans="1:4" ht="30" customHeight="1" thickTop="1" thickBot="1">
      <c r="A100" s="16" t="s">
        <v>277</v>
      </c>
      <c r="B100" s="14" t="s">
        <v>113</v>
      </c>
      <c r="C100" s="17" t="s">
        <v>278</v>
      </c>
      <c r="D100" s="1006">
        <v>390438.94848871866</v>
      </c>
    </row>
    <row r="101" spans="1:4" ht="30" customHeight="1" thickTop="1" thickBot="1">
      <c r="A101" s="16" t="s">
        <v>279</v>
      </c>
      <c r="B101" s="14" t="s">
        <v>113</v>
      </c>
      <c r="C101" s="17" t="s">
        <v>1989</v>
      </c>
      <c r="D101" s="1006">
        <v>384542.87569178379</v>
      </c>
    </row>
    <row r="102" spans="1:4" ht="30" customHeight="1" thickTop="1" thickBot="1">
      <c r="A102" s="16" t="s">
        <v>280</v>
      </c>
      <c r="B102" s="14" t="s">
        <v>113</v>
      </c>
      <c r="C102" s="17" t="s">
        <v>281</v>
      </c>
      <c r="D102" s="1006">
        <v>535490.40229885071</v>
      </c>
    </row>
    <row r="103" spans="1:4" ht="30" customHeight="1" thickTop="1" thickBot="1">
      <c r="A103" s="16" t="s">
        <v>282</v>
      </c>
      <c r="B103" s="14" t="s">
        <v>113</v>
      </c>
      <c r="C103" s="17" t="s">
        <v>283</v>
      </c>
      <c r="D103" s="1006">
        <v>504086.0036185612</v>
      </c>
    </row>
    <row r="104" spans="1:4" ht="30" customHeight="1" thickTop="1" thickBot="1">
      <c r="A104" s="16" t="s">
        <v>284</v>
      </c>
      <c r="B104" s="14" t="s">
        <v>113</v>
      </c>
      <c r="C104" s="17" t="s">
        <v>285</v>
      </c>
      <c r="D104" s="1006">
        <v>565539.20817369106</v>
      </c>
    </row>
    <row r="105" spans="1:4" ht="30" customHeight="1" thickTop="1" thickBot="1">
      <c r="A105" s="16" t="s">
        <v>286</v>
      </c>
      <c r="B105" s="14" t="s">
        <v>113</v>
      </c>
      <c r="C105" s="17" t="s">
        <v>287</v>
      </c>
      <c r="D105" s="1006">
        <v>256682.75755640701</v>
      </c>
    </row>
    <row r="106" spans="1:4" ht="30" customHeight="1" thickTop="1" thickBot="1">
      <c r="A106" s="16" t="s">
        <v>288</v>
      </c>
      <c r="B106" s="14" t="s">
        <v>113</v>
      </c>
      <c r="C106" s="17" t="s">
        <v>289</v>
      </c>
      <c r="D106" s="1006">
        <v>14960.906768837805</v>
      </c>
    </row>
    <row r="107" spans="1:4" ht="30" customHeight="1" thickTop="1" thickBot="1">
      <c r="A107" s="16" t="s">
        <v>290</v>
      </c>
      <c r="B107" s="14" t="s">
        <v>113</v>
      </c>
      <c r="C107" s="17" t="s">
        <v>291</v>
      </c>
      <c r="D107" s="1006">
        <v>488297.6309067689</v>
      </c>
    </row>
    <row r="108" spans="1:4" ht="30" customHeight="1" thickTop="1" thickBot="1">
      <c r="A108" s="16" t="s">
        <v>292</v>
      </c>
      <c r="B108" s="14" t="s">
        <v>113</v>
      </c>
      <c r="C108" s="17" t="s">
        <v>293</v>
      </c>
      <c r="D108" s="1006">
        <v>9032.5819497658595</v>
      </c>
    </row>
    <row r="109" spans="1:4" ht="30" customHeight="1" thickTop="1" thickBot="1">
      <c r="A109" s="16" t="s">
        <v>294</v>
      </c>
      <c r="B109" s="14" t="s">
        <v>113</v>
      </c>
      <c r="C109" s="17" t="s">
        <v>1990</v>
      </c>
      <c r="D109" s="1006">
        <v>804632.51915708825</v>
      </c>
    </row>
    <row r="110" spans="1:4" ht="30" customHeight="1" thickTop="1" thickBot="1">
      <c r="A110" s="16" t="s">
        <v>295</v>
      </c>
      <c r="B110" s="14" t="s">
        <v>113</v>
      </c>
      <c r="C110" s="17" t="s">
        <v>296</v>
      </c>
      <c r="D110" s="1006">
        <v>4115.1564495530019</v>
      </c>
    </row>
    <row r="111" spans="1:4" ht="30" customHeight="1" thickTop="1" thickBot="1">
      <c r="A111" s="16" t="s">
        <v>297</v>
      </c>
      <c r="B111" s="14" t="s">
        <v>113</v>
      </c>
      <c r="C111" s="17" t="s">
        <v>298</v>
      </c>
      <c r="D111" s="1006">
        <v>139443.63346104728</v>
      </c>
    </row>
    <row r="112" spans="1:4" ht="30" customHeight="1" thickTop="1" thickBot="1">
      <c r="A112" s="16" t="s">
        <v>299</v>
      </c>
      <c r="B112" s="14" t="s">
        <v>113</v>
      </c>
      <c r="C112" s="17" t="s">
        <v>300</v>
      </c>
      <c r="D112" s="1006">
        <v>334729.62750106433</v>
      </c>
    </row>
    <row r="113" spans="1:4" ht="30" customHeight="1" thickTop="1" thickBot="1">
      <c r="A113" s="16" t="s">
        <v>301</v>
      </c>
      <c r="B113" s="14" t="s">
        <v>113</v>
      </c>
      <c r="C113" s="17" t="s">
        <v>302</v>
      </c>
      <c r="D113" s="1006">
        <v>8510.5023414218831</v>
      </c>
    </row>
    <row r="114" spans="1:4" ht="30" customHeight="1" thickTop="1" thickBot="1">
      <c r="A114" s="16" t="s">
        <v>305</v>
      </c>
      <c r="B114" s="14" t="s">
        <v>113</v>
      </c>
      <c r="C114" s="17" t="s">
        <v>306</v>
      </c>
      <c r="D114" s="1006">
        <v>105732.20732226482</v>
      </c>
    </row>
    <row r="115" spans="1:4" ht="30" customHeight="1" thickTop="1" thickBot="1">
      <c r="A115" s="16" t="s">
        <v>303</v>
      </c>
      <c r="B115" s="14" t="s">
        <v>113</v>
      </c>
      <c r="C115" s="17" t="s">
        <v>304</v>
      </c>
      <c r="D115" s="1006">
        <v>103578.37696892297</v>
      </c>
    </row>
    <row r="116" spans="1:4" ht="30" customHeight="1" thickTop="1" thickBot="1">
      <c r="A116" s="16" t="s">
        <v>309</v>
      </c>
      <c r="B116" s="14" t="s">
        <v>113</v>
      </c>
      <c r="C116" s="17" t="s">
        <v>1991</v>
      </c>
      <c r="D116" s="1006">
        <v>106153.49936143041</v>
      </c>
    </row>
    <row r="117" spans="1:4" ht="30" customHeight="1" thickTop="1" thickBot="1">
      <c r="A117" s="16" t="s">
        <v>310</v>
      </c>
      <c r="B117" s="14" t="s">
        <v>113</v>
      </c>
      <c r="C117" s="17" t="s">
        <v>311</v>
      </c>
      <c r="D117" s="1006">
        <v>197009.46147296726</v>
      </c>
    </row>
    <row r="118" spans="1:4" ht="30" customHeight="1" thickTop="1" thickBot="1">
      <c r="A118" s="16" t="s">
        <v>313</v>
      </c>
      <c r="B118" s="14" t="s">
        <v>113</v>
      </c>
      <c r="C118" s="17" t="s">
        <v>1993</v>
      </c>
      <c r="D118" s="1006">
        <v>258414.28799489149</v>
      </c>
    </row>
    <row r="119" spans="1:4" ht="30" customHeight="1" thickTop="1" thickBot="1">
      <c r="A119" s="16" t="s">
        <v>318</v>
      </c>
      <c r="B119" s="14" t="s">
        <v>113</v>
      </c>
      <c r="C119" s="17" t="s">
        <v>319</v>
      </c>
      <c r="D119" s="1006">
        <v>180039.85845040446</v>
      </c>
    </row>
    <row r="120" spans="1:4" ht="30" customHeight="1" thickTop="1" thickBot="1">
      <c r="A120" s="16" t="s">
        <v>314</v>
      </c>
      <c r="B120" s="14" t="s">
        <v>113</v>
      </c>
      <c r="C120" s="17" t="s">
        <v>315</v>
      </c>
      <c r="D120" s="1006">
        <v>179485.5268199234</v>
      </c>
    </row>
    <row r="121" spans="1:4" ht="30" customHeight="1" thickTop="1" thickBot="1">
      <c r="A121" s="16" t="s">
        <v>1732</v>
      </c>
      <c r="B121" s="14" t="s">
        <v>113</v>
      </c>
      <c r="C121" s="17" t="s">
        <v>1733</v>
      </c>
      <c r="D121" s="1006">
        <v>100522.49787143467</v>
      </c>
    </row>
    <row r="122" spans="1:4" ht="30" customHeight="1" thickTop="1" thickBot="1">
      <c r="A122" s="16" t="s">
        <v>322</v>
      </c>
      <c r="B122" s="14" t="s">
        <v>113</v>
      </c>
      <c r="C122" s="17" t="s">
        <v>323</v>
      </c>
      <c r="D122" s="1006">
        <v>119564.29331630483</v>
      </c>
    </row>
    <row r="123" spans="1:4" ht="30" customHeight="1" thickTop="1" thickBot="1">
      <c r="A123" s="16" t="s">
        <v>320</v>
      </c>
      <c r="B123" s="14" t="s">
        <v>113</v>
      </c>
      <c r="C123" s="17" t="s">
        <v>321</v>
      </c>
      <c r="D123" s="1006">
        <v>128086.89016602811</v>
      </c>
    </row>
    <row r="124" spans="1:4" ht="30" customHeight="1" thickTop="1" thickBot="1">
      <c r="A124" s="16" t="s">
        <v>312</v>
      </c>
      <c r="B124" s="14" t="s">
        <v>113</v>
      </c>
      <c r="C124" s="17" t="s">
        <v>1992</v>
      </c>
      <c r="D124" s="1006">
        <v>201713.21732652196</v>
      </c>
    </row>
    <row r="125" spans="1:4" ht="30" customHeight="1" thickTop="1" thickBot="1">
      <c r="A125" s="16" t="s">
        <v>316</v>
      </c>
      <c r="B125" s="14" t="s">
        <v>113</v>
      </c>
      <c r="C125" s="17" t="s">
        <v>317</v>
      </c>
      <c r="D125" s="1006">
        <v>150271.24201787997</v>
      </c>
    </row>
    <row r="126" spans="1:4" ht="30" customHeight="1" thickTop="1" thickBot="1">
      <c r="A126" s="16" t="s">
        <v>307</v>
      </c>
      <c r="B126" s="14" t="s">
        <v>113</v>
      </c>
      <c r="C126" s="17" t="s">
        <v>308</v>
      </c>
      <c r="D126" s="1006">
        <v>98079.407194550891</v>
      </c>
    </row>
    <row r="127" spans="1:4" ht="30" customHeight="1" thickTop="1" thickBot="1">
      <c r="A127" s="16" t="s">
        <v>324</v>
      </c>
      <c r="B127" s="14" t="s">
        <v>113</v>
      </c>
      <c r="C127" s="17" t="s">
        <v>325</v>
      </c>
      <c r="D127" s="1006">
        <v>5341.7411664538113</v>
      </c>
    </row>
    <row r="128" spans="1:4" ht="30" customHeight="1" thickTop="1" thickBot="1">
      <c r="A128" s="16" t="s">
        <v>326</v>
      </c>
      <c r="B128" s="14" t="s">
        <v>113</v>
      </c>
      <c r="C128" s="17" t="s">
        <v>327</v>
      </c>
      <c r="D128" s="1006">
        <v>112807.49467858665</v>
      </c>
    </row>
    <row r="129" spans="1:4" ht="30" customHeight="1" thickTop="1" thickBot="1">
      <c r="A129" s="16" t="s">
        <v>328</v>
      </c>
      <c r="B129" s="14" t="s">
        <v>113</v>
      </c>
      <c r="C129" s="17" t="s">
        <v>329</v>
      </c>
      <c r="D129" s="1006">
        <v>81.637931034482776</v>
      </c>
    </row>
    <row r="130" spans="1:4" ht="30" customHeight="1" thickTop="1" thickBot="1">
      <c r="A130" s="16" t="s">
        <v>330</v>
      </c>
      <c r="B130" s="14" t="s">
        <v>113</v>
      </c>
      <c r="C130" s="17" t="s">
        <v>331</v>
      </c>
      <c r="D130" s="1006">
        <v>2587.2169008088554</v>
      </c>
    </row>
    <row r="131" spans="1:4" ht="30" customHeight="1" thickTop="1" thickBot="1">
      <c r="A131" s="16" t="s">
        <v>332</v>
      </c>
      <c r="B131" s="14" t="s">
        <v>113</v>
      </c>
      <c r="C131" s="17" t="s">
        <v>333</v>
      </c>
      <c r="D131" s="1006">
        <v>3101.2335036185614</v>
      </c>
    </row>
    <row r="132" spans="1:4" ht="30" customHeight="1" thickTop="1" thickBot="1">
      <c r="A132" s="16" t="s">
        <v>334</v>
      </c>
      <c r="B132" s="14" t="s">
        <v>113</v>
      </c>
      <c r="C132" s="17" t="s">
        <v>1760</v>
      </c>
      <c r="D132" s="1006">
        <v>3948.8569604086852</v>
      </c>
    </row>
    <row r="133" spans="1:4" ht="30" customHeight="1" thickTop="1" thickBot="1">
      <c r="A133" s="16" t="s">
        <v>335</v>
      </c>
      <c r="B133" s="14" t="s">
        <v>92</v>
      </c>
      <c r="C133" s="17" t="s">
        <v>1994</v>
      </c>
      <c r="D133" s="1006">
        <v>317118.0076628353</v>
      </c>
    </row>
    <row r="134" spans="1:4" ht="30" customHeight="1" thickTop="1" thickBot="1">
      <c r="A134" s="16" t="s">
        <v>336</v>
      </c>
      <c r="B134" s="14" t="s">
        <v>113</v>
      </c>
      <c r="C134" s="17" t="s">
        <v>337</v>
      </c>
      <c r="D134" s="1006">
        <v>42788.354618986807</v>
      </c>
    </row>
    <row r="135" spans="1:4" ht="30" customHeight="1" thickTop="1" thickBot="1">
      <c r="A135" s="16" t="s">
        <v>338</v>
      </c>
      <c r="B135" s="14" t="s">
        <v>339</v>
      </c>
      <c r="C135" s="17" t="s">
        <v>340</v>
      </c>
      <c r="D135" s="1006">
        <v>1318.3014048531293</v>
      </c>
    </row>
    <row r="136" spans="1:4" ht="30" customHeight="1" thickTop="1" thickBot="1">
      <c r="A136" s="16" t="s">
        <v>352</v>
      </c>
      <c r="B136" s="14" t="s">
        <v>339</v>
      </c>
      <c r="C136" s="17" t="s">
        <v>353</v>
      </c>
      <c r="D136" s="1006">
        <v>1481.5772669220949</v>
      </c>
    </row>
    <row r="137" spans="1:4" ht="30" customHeight="1" thickTop="1" thickBot="1">
      <c r="A137" s="16" t="s">
        <v>343</v>
      </c>
      <c r="B137" s="14" t="s">
        <v>344</v>
      </c>
      <c r="C137" s="17" t="s">
        <v>345</v>
      </c>
      <c r="D137" s="1006">
        <v>0.17426518088976028</v>
      </c>
    </row>
    <row r="138" spans="1:4" ht="30" customHeight="1" thickTop="1" thickBot="1">
      <c r="A138" s="16" t="s">
        <v>346</v>
      </c>
      <c r="B138" s="14" t="s">
        <v>344</v>
      </c>
      <c r="C138" s="17" t="s">
        <v>347</v>
      </c>
      <c r="D138" s="1006">
        <v>0.21114602573172256</v>
      </c>
    </row>
    <row r="139" spans="1:4" ht="30" customHeight="1" thickTop="1" thickBot="1">
      <c r="A139" s="16" t="s">
        <v>350</v>
      </c>
      <c r="B139" s="14" t="s">
        <v>339</v>
      </c>
      <c r="C139" s="17" t="s">
        <v>351</v>
      </c>
      <c r="D139" s="1006">
        <v>1396.9157088122608</v>
      </c>
    </row>
    <row r="140" spans="1:4" ht="30" customHeight="1" thickTop="1" thickBot="1">
      <c r="A140" s="16" t="s">
        <v>348</v>
      </c>
      <c r="B140" s="14" t="s">
        <v>339</v>
      </c>
      <c r="C140" s="17" t="s">
        <v>349</v>
      </c>
      <c r="D140" s="1006">
        <v>1347.5297999148577</v>
      </c>
    </row>
    <row r="141" spans="1:4" ht="30" customHeight="1" thickTop="1" thickBot="1">
      <c r="A141" s="16" t="s">
        <v>356</v>
      </c>
      <c r="B141" s="14" t="s">
        <v>113</v>
      </c>
      <c r="C141" s="17" t="s">
        <v>357</v>
      </c>
      <c r="D141" s="1006">
        <v>64900.139421030239</v>
      </c>
    </row>
    <row r="142" spans="1:4" ht="30" customHeight="1" thickTop="1" thickBot="1">
      <c r="A142" s="16" t="s">
        <v>341</v>
      </c>
      <c r="B142" s="14" t="s">
        <v>339</v>
      </c>
      <c r="C142" s="17" t="s">
        <v>342</v>
      </c>
      <c r="D142" s="1006">
        <v>1200.3799489144319</v>
      </c>
    </row>
    <row r="143" spans="1:4" ht="30" customHeight="1" thickTop="1" thickBot="1">
      <c r="A143" s="16" t="s">
        <v>354</v>
      </c>
      <c r="B143" s="14" t="s">
        <v>113</v>
      </c>
      <c r="C143" s="17" t="s">
        <v>355</v>
      </c>
      <c r="D143" s="1006">
        <v>63248.231162196687</v>
      </c>
    </row>
    <row r="144" spans="1:4" ht="30" customHeight="1" thickTop="1" thickBot="1">
      <c r="A144" s="16" t="s">
        <v>359</v>
      </c>
      <c r="B144" s="14" t="s">
        <v>113</v>
      </c>
      <c r="C144" s="17" t="s">
        <v>360</v>
      </c>
      <c r="D144" s="1006">
        <v>161707.60749255004</v>
      </c>
    </row>
    <row r="145" spans="1:4" ht="68.25" customHeight="1" thickTop="1" thickBot="1">
      <c r="A145" s="16" t="s">
        <v>358</v>
      </c>
      <c r="B145" s="14" t="s">
        <v>113</v>
      </c>
      <c r="C145" s="17" t="s">
        <v>2303</v>
      </c>
      <c r="D145" s="1006">
        <v>185239.48914431676</v>
      </c>
    </row>
    <row r="146" spans="1:4" ht="30" customHeight="1" thickTop="1" thickBot="1">
      <c r="A146" s="16" t="s">
        <v>361</v>
      </c>
      <c r="B146" s="14" t="s">
        <v>113</v>
      </c>
      <c r="C146" s="17" t="s">
        <v>1995</v>
      </c>
      <c r="D146" s="1006">
        <v>134313.54618986804</v>
      </c>
    </row>
    <row r="147" spans="1:4" ht="30" customHeight="1" thickTop="1" thickBot="1">
      <c r="A147" s="16" t="s">
        <v>362</v>
      </c>
      <c r="B147" s="14" t="s">
        <v>113</v>
      </c>
      <c r="C147" s="17" t="s">
        <v>1996</v>
      </c>
      <c r="D147" s="1006">
        <v>107665.31289910602</v>
      </c>
    </row>
    <row r="148" spans="1:4" ht="30" customHeight="1" thickTop="1" thickBot="1">
      <c r="A148" s="16" t="s">
        <v>367</v>
      </c>
      <c r="B148" s="14" t="s">
        <v>113</v>
      </c>
      <c r="C148" s="17" t="s">
        <v>368</v>
      </c>
      <c r="D148" s="1006">
        <v>10793.340783312049</v>
      </c>
    </row>
    <row r="149" spans="1:4" ht="30" customHeight="1" thickTop="1" thickBot="1">
      <c r="A149" s="16" t="s">
        <v>363</v>
      </c>
      <c r="B149" s="14" t="s">
        <v>113</v>
      </c>
      <c r="C149" s="17" t="s">
        <v>364</v>
      </c>
      <c r="D149" s="1006">
        <v>8187.9821200510869</v>
      </c>
    </row>
    <row r="150" spans="1:4" ht="30" customHeight="1" thickTop="1" thickBot="1">
      <c r="A150" s="16" t="s">
        <v>158</v>
      </c>
      <c r="B150" s="14" t="s">
        <v>113</v>
      </c>
      <c r="C150" s="17" t="s">
        <v>159</v>
      </c>
      <c r="D150" s="1006">
        <v>58780.318220519381</v>
      </c>
    </row>
    <row r="151" spans="1:4" ht="30" customHeight="1" thickTop="1" thickBot="1">
      <c r="A151" s="16" t="s">
        <v>369</v>
      </c>
      <c r="B151" s="14" t="s">
        <v>113</v>
      </c>
      <c r="C151" s="17" t="s">
        <v>370</v>
      </c>
      <c r="D151" s="1006">
        <v>115210.27032779908</v>
      </c>
    </row>
    <row r="152" spans="1:4" ht="30" customHeight="1" thickTop="1" thickBot="1">
      <c r="A152" s="16" t="s">
        <v>371</v>
      </c>
      <c r="B152" s="14" t="s">
        <v>113</v>
      </c>
      <c r="C152" s="17" t="s">
        <v>372</v>
      </c>
      <c r="D152" s="1006">
        <v>136513.73882503196</v>
      </c>
    </row>
    <row r="153" spans="1:4" ht="30" customHeight="1" thickTop="1" thickBot="1">
      <c r="A153" s="16" t="s">
        <v>365</v>
      </c>
      <c r="B153" s="14" t="s">
        <v>113</v>
      </c>
      <c r="C153" s="17" t="s">
        <v>366</v>
      </c>
      <c r="D153" s="1006">
        <v>123288.39399744575</v>
      </c>
    </row>
    <row r="154" spans="1:4" ht="30" customHeight="1" thickTop="1" thickBot="1">
      <c r="A154" s="16" t="s">
        <v>373</v>
      </c>
      <c r="B154" s="14" t="s">
        <v>113</v>
      </c>
      <c r="C154" s="17" t="s">
        <v>374</v>
      </c>
      <c r="D154" s="1006">
        <v>66124.708386547471</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H373"/>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C375" sqref="C375"/>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3" t="s">
        <v>1934</v>
      </c>
      <c r="B1" s="684"/>
      <c r="C1" s="684"/>
      <c r="D1" s="685"/>
    </row>
    <row r="2" spans="1:4" ht="60.75" customHeight="1" thickTop="1" thickBot="1">
      <c r="A2" s="682" t="s">
        <v>375</v>
      </c>
      <c r="B2" s="682"/>
      <c r="C2" s="682"/>
      <c r="D2" s="682"/>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1003">
        <v>2903.5</v>
      </c>
    </row>
    <row r="7" spans="1:4" ht="16.5" thickTop="1" thickBot="1">
      <c r="A7" s="200" t="s">
        <v>814</v>
      </c>
      <c r="B7" s="200" t="s">
        <v>377</v>
      </c>
      <c r="C7" s="205" t="s">
        <v>815</v>
      </c>
      <c r="D7" s="1003">
        <v>3935.6639546796837</v>
      </c>
    </row>
    <row r="8" spans="1:4" ht="16.5" thickTop="1" thickBot="1">
      <c r="A8" s="200" t="s">
        <v>810</v>
      </c>
      <c r="B8" s="200" t="s">
        <v>377</v>
      </c>
      <c r="C8" s="205" t="s">
        <v>811</v>
      </c>
      <c r="D8" s="1003">
        <v>3550.852528174531</v>
      </c>
    </row>
    <row r="9" spans="1:4" ht="16.5" thickTop="1" thickBot="1">
      <c r="A9" s="200" t="s">
        <v>812</v>
      </c>
      <c r="B9" s="200" t="s">
        <v>377</v>
      </c>
      <c r="C9" s="205" t="s">
        <v>813</v>
      </c>
      <c r="D9" s="1003">
        <v>3118.1941782679437</v>
      </c>
    </row>
    <row r="10" spans="1:4" ht="16.5" thickTop="1" thickBot="1">
      <c r="A10" s="200" t="s">
        <v>1752</v>
      </c>
      <c r="B10" s="200" t="s">
        <v>377</v>
      </c>
      <c r="C10" s="205" t="s">
        <v>1751</v>
      </c>
      <c r="D10" s="1003">
        <v>2752.7251250527324</v>
      </c>
    </row>
    <row r="11" spans="1:4" ht="16.5" thickTop="1" thickBot="1">
      <c r="A11" s="200" t="s">
        <v>818</v>
      </c>
      <c r="B11" s="200" t="s">
        <v>377</v>
      </c>
      <c r="C11" s="205" t="s">
        <v>819</v>
      </c>
      <c r="D11" s="1003">
        <v>12738.479840896762</v>
      </c>
    </row>
    <row r="12" spans="1:4" ht="16.5" thickTop="1" thickBot="1">
      <c r="A12" s="200" t="s">
        <v>816</v>
      </c>
      <c r="B12" s="200" t="s">
        <v>377</v>
      </c>
      <c r="C12" s="205" t="s">
        <v>817</v>
      </c>
      <c r="D12" s="1003">
        <v>11671.595251009459</v>
      </c>
    </row>
    <row r="13" spans="1:4" ht="16.5" thickTop="1" thickBot="1">
      <c r="A13" s="200" t="s">
        <v>820</v>
      </c>
      <c r="B13" s="200" t="s">
        <v>92</v>
      </c>
      <c r="C13" s="205" t="s">
        <v>2029</v>
      </c>
      <c r="D13" s="1003">
        <v>1112.6954739950579</v>
      </c>
    </row>
    <row r="14" spans="1:4" ht="16.5" thickTop="1" thickBot="1">
      <c r="A14" s="200" t="s">
        <v>822</v>
      </c>
      <c r="B14" s="200" t="s">
        <v>233</v>
      </c>
      <c r="C14" s="205" t="s">
        <v>2031</v>
      </c>
      <c r="D14" s="1003">
        <v>45172.585789188204</v>
      </c>
    </row>
    <row r="15" spans="1:4" ht="16.5" thickTop="1" thickBot="1">
      <c r="A15" s="200" t="s">
        <v>823</v>
      </c>
      <c r="B15" s="200" t="s">
        <v>92</v>
      </c>
      <c r="C15" s="205" t="s">
        <v>2032</v>
      </c>
      <c r="D15" s="1003">
        <v>1097.4251792924726</v>
      </c>
    </row>
    <row r="16" spans="1:4" ht="16.5" thickTop="1" thickBot="1">
      <c r="A16" s="200" t="s">
        <v>821</v>
      </c>
      <c r="B16" s="200" t="s">
        <v>233</v>
      </c>
      <c r="C16" s="205" t="s">
        <v>2030</v>
      </c>
      <c r="D16" s="1003">
        <v>26642</v>
      </c>
    </row>
    <row r="17" spans="1:4" ht="16.5" thickTop="1" thickBot="1">
      <c r="A17" s="200" t="s">
        <v>847</v>
      </c>
      <c r="B17" s="200" t="s">
        <v>425</v>
      </c>
      <c r="C17" s="205" t="s">
        <v>848</v>
      </c>
      <c r="D17" s="1003">
        <v>11760.162960284455</v>
      </c>
    </row>
    <row r="18" spans="1:4" ht="16.5" thickTop="1" thickBot="1">
      <c r="A18" s="200" t="s">
        <v>824</v>
      </c>
      <c r="B18" s="200" t="s">
        <v>388</v>
      </c>
      <c r="C18" s="205" t="s">
        <v>2033</v>
      </c>
      <c r="D18" s="1003">
        <v>66000</v>
      </c>
    </row>
    <row r="19" spans="1:4" ht="31.5" thickTop="1" thickBot="1">
      <c r="A19" s="200" t="s">
        <v>825</v>
      </c>
      <c r="B19" s="200" t="s">
        <v>388</v>
      </c>
      <c r="C19" s="205" t="s">
        <v>826</v>
      </c>
      <c r="D19" s="1003">
        <v>55595.070933526178</v>
      </c>
    </row>
    <row r="20" spans="1:4" ht="16.5" thickTop="1" thickBot="1">
      <c r="A20" s="200" t="s">
        <v>831</v>
      </c>
      <c r="B20" s="200" t="s">
        <v>388</v>
      </c>
      <c r="C20" s="205" t="s">
        <v>832</v>
      </c>
      <c r="D20" s="1003">
        <v>55595.070933526178</v>
      </c>
    </row>
    <row r="21" spans="1:4" ht="31.5" thickTop="1" thickBot="1">
      <c r="A21" s="200" t="s">
        <v>827</v>
      </c>
      <c r="B21" s="200" t="s">
        <v>388</v>
      </c>
      <c r="C21" s="205" t="s">
        <v>828</v>
      </c>
      <c r="D21" s="1003">
        <v>55706.035075031628</v>
      </c>
    </row>
    <row r="22" spans="1:4" ht="31.5" thickTop="1" thickBot="1">
      <c r="A22" s="200" t="s">
        <v>829</v>
      </c>
      <c r="B22" s="200" t="s">
        <v>388</v>
      </c>
      <c r="C22" s="205" t="s">
        <v>830</v>
      </c>
      <c r="D22" s="1003">
        <v>56480.748026276131</v>
      </c>
    </row>
    <row r="23" spans="1:4" ht="16.5" thickTop="1" thickBot="1">
      <c r="A23" s="200" t="s">
        <v>833</v>
      </c>
      <c r="B23" s="200" t="s">
        <v>388</v>
      </c>
      <c r="C23" s="205" t="s">
        <v>834</v>
      </c>
      <c r="D23" s="1003">
        <v>57283.965527632128</v>
      </c>
    </row>
    <row r="24" spans="1:4" ht="16.5" thickTop="1" thickBot="1">
      <c r="A24" s="200" t="s">
        <v>843</v>
      </c>
      <c r="B24" s="200" t="s">
        <v>388</v>
      </c>
      <c r="C24" s="205" t="s">
        <v>844</v>
      </c>
      <c r="D24" s="1003">
        <v>17594.433556318927</v>
      </c>
    </row>
    <row r="25" spans="1:4" ht="16.5" thickTop="1" thickBot="1">
      <c r="A25" s="200" t="s">
        <v>835</v>
      </c>
      <c r="B25" s="200" t="s">
        <v>388</v>
      </c>
      <c r="C25" s="205" t="s">
        <v>836</v>
      </c>
      <c r="D25" s="1003">
        <v>55790.530705719269</v>
      </c>
    </row>
    <row r="26" spans="1:4" ht="16.5" thickTop="1" thickBot="1">
      <c r="A26" s="200" t="s">
        <v>838</v>
      </c>
      <c r="B26" s="200" t="s">
        <v>388</v>
      </c>
      <c r="C26" s="205" t="s">
        <v>2108</v>
      </c>
      <c r="D26" s="1003">
        <v>47734.941240282038</v>
      </c>
    </row>
    <row r="27" spans="1:4" ht="16.5" thickTop="1" thickBot="1">
      <c r="A27" s="200" t="s">
        <v>837</v>
      </c>
      <c r="B27" s="200" t="s">
        <v>388</v>
      </c>
      <c r="C27" s="205" t="s">
        <v>2110</v>
      </c>
      <c r="D27" s="1003">
        <v>46858.426324353633</v>
      </c>
    </row>
    <row r="28" spans="1:4" ht="16.5" thickTop="1" thickBot="1">
      <c r="A28" s="200" t="s">
        <v>840</v>
      </c>
      <c r="B28" s="200" t="s">
        <v>388</v>
      </c>
      <c r="C28" s="205" t="s">
        <v>2109</v>
      </c>
      <c r="D28" s="1003">
        <v>50882.657988308318</v>
      </c>
    </row>
    <row r="29" spans="1:4" ht="16.5" thickTop="1" thickBot="1">
      <c r="A29" s="200" t="s">
        <v>839</v>
      </c>
      <c r="B29" s="200" t="s">
        <v>388</v>
      </c>
      <c r="C29" s="205" t="s">
        <v>2107</v>
      </c>
      <c r="D29" s="1003">
        <v>48652.176942084006</v>
      </c>
    </row>
    <row r="30" spans="1:4" ht="31.5" thickTop="1" thickBot="1">
      <c r="A30" s="200" t="s">
        <v>841</v>
      </c>
      <c r="B30" s="200" t="s">
        <v>388</v>
      </c>
      <c r="C30" s="205" t="s">
        <v>842</v>
      </c>
      <c r="D30" s="1003">
        <v>59910.456216476821</v>
      </c>
    </row>
    <row r="31" spans="1:4" ht="16.5" thickTop="1" thickBot="1">
      <c r="A31" s="200" t="s">
        <v>845</v>
      </c>
      <c r="B31" s="200" t="s">
        <v>425</v>
      </c>
      <c r="C31" s="205" t="s">
        <v>846</v>
      </c>
      <c r="D31" s="1003">
        <v>66.171277044536836</v>
      </c>
    </row>
    <row r="32" spans="1:4" ht="16.5" thickTop="1" thickBot="1">
      <c r="A32" s="200" t="s">
        <v>850</v>
      </c>
      <c r="B32" s="200" t="s">
        <v>144</v>
      </c>
      <c r="C32" s="205" t="s">
        <v>2035</v>
      </c>
      <c r="D32" s="1003">
        <v>530.4</v>
      </c>
    </row>
    <row r="33" spans="1:4" ht="16.5" thickTop="1" thickBot="1">
      <c r="A33" s="200" t="s">
        <v>851</v>
      </c>
      <c r="B33" s="200" t="s">
        <v>377</v>
      </c>
      <c r="C33" s="205" t="s">
        <v>852</v>
      </c>
      <c r="D33" s="1003">
        <v>5835.2886156813101</v>
      </c>
    </row>
    <row r="34" spans="1:4" ht="16.5" thickTop="1" thickBot="1">
      <c r="A34" s="200" t="s">
        <v>857</v>
      </c>
      <c r="B34" s="200" t="s">
        <v>377</v>
      </c>
      <c r="C34" s="205" t="s">
        <v>858</v>
      </c>
      <c r="D34" s="1003">
        <v>6079.6133309226771</v>
      </c>
    </row>
    <row r="35" spans="1:4" ht="16.5" thickTop="1" thickBot="1">
      <c r="A35" s="200" t="s">
        <v>853</v>
      </c>
      <c r="B35" s="200" t="s">
        <v>377</v>
      </c>
      <c r="C35" s="205" t="s">
        <v>854</v>
      </c>
      <c r="D35" s="1003">
        <v>5808.8201048634955</v>
      </c>
    </row>
    <row r="36" spans="1:4" ht="16.5" thickTop="1" thickBot="1">
      <c r="A36" s="200" t="s">
        <v>855</v>
      </c>
      <c r="B36" s="200" t="s">
        <v>377</v>
      </c>
      <c r="C36" s="205" t="s">
        <v>856</v>
      </c>
      <c r="D36" s="1003">
        <v>4368</v>
      </c>
    </row>
    <row r="37" spans="1:4" ht="16.5" thickTop="1" thickBot="1">
      <c r="A37" s="200" t="s">
        <v>976</v>
      </c>
      <c r="B37" s="200" t="s">
        <v>377</v>
      </c>
      <c r="C37" s="205" t="s">
        <v>977</v>
      </c>
      <c r="D37" s="1003">
        <v>4933.333333333333</v>
      </c>
    </row>
    <row r="38" spans="1:4" ht="16.5" thickTop="1" thickBot="1">
      <c r="A38" s="200" t="s">
        <v>859</v>
      </c>
      <c r="B38" s="200" t="s">
        <v>377</v>
      </c>
      <c r="C38" s="205" t="s">
        <v>860</v>
      </c>
      <c r="D38" s="1003">
        <v>3234</v>
      </c>
    </row>
    <row r="39" spans="1:4" ht="31.5" thickTop="1" thickBot="1">
      <c r="A39" s="200" t="s">
        <v>999</v>
      </c>
      <c r="B39" s="200" t="s">
        <v>92</v>
      </c>
      <c r="C39" s="205" t="s">
        <v>1000</v>
      </c>
      <c r="D39" s="1003">
        <v>415308.2410655095</v>
      </c>
    </row>
    <row r="40" spans="1:4" ht="16.5" thickTop="1" thickBot="1">
      <c r="A40" s="200" t="s">
        <v>974</v>
      </c>
      <c r="B40" s="200" t="s">
        <v>92</v>
      </c>
      <c r="C40" s="205" t="s">
        <v>975</v>
      </c>
      <c r="D40" s="1003">
        <v>30227.03935394443</v>
      </c>
    </row>
    <row r="41" spans="1:4" ht="16.5" thickTop="1" thickBot="1">
      <c r="A41" s="200" t="s">
        <v>899</v>
      </c>
      <c r="B41" s="200" t="s">
        <v>92</v>
      </c>
      <c r="C41" s="205" t="s">
        <v>900</v>
      </c>
      <c r="D41" s="1003">
        <v>852</v>
      </c>
    </row>
    <row r="42" spans="1:4" ht="16.5" thickTop="1" thickBot="1">
      <c r="A42" s="200" t="s">
        <v>437</v>
      </c>
      <c r="B42" s="200" t="s">
        <v>92</v>
      </c>
      <c r="C42" s="205" t="s">
        <v>438</v>
      </c>
      <c r="D42" s="1003">
        <v>16805.468330018681</v>
      </c>
    </row>
    <row r="43" spans="1:4" ht="16.5" thickTop="1" thickBot="1">
      <c r="A43" s="200" t="s">
        <v>376</v>
      </c>
      <c r="B43" s="200" t="s">
        <v>377</v>
      </c>
      <c r="C43" s="205" t="s">
        <v>378</v>
      </c>
      <c r="D43" s="1003">
        <v>4422.2773458687388</v>
      </c>
    </row>
    <row r="44" spans="1:4" ht="31.5" thickTop="1" thickBot="1">
      <c r="A44" s="200" t="s">
        <v>379</v>
      </c>
      <c r="B44" s="200" t="s">
        <v>144</v>
      </c>
      <c r="C44" s="205" t="s">
        <v>380</v>
      </c>
      <c r="D44" s="1003">
        <v>12491.101066714878</v>
      </c>
    </row>
    <row r="45" spans="1:4" ht="16.5" thickTop="1" thickBot="1">
      <c r="A45" s="200" t="s">
        <v>849</v>
      </c>
      <c r="B45" s="200" t="s">
        <v>377</v>
      </c>
      <c r="C45" s="205" t="s">
        <v>2034</v>
      </c>
      <c r="D45" s="1003">
        <v>20122.176339420235</v>
      </c>
    </row>
    <row r="46" spans="1:4" ht="16.5" thickTop="1" thickBot="1">
      <c r="A46" s="200" t="s">
        <v>995</v>
      </c>
      <c r="B46" s="200" t="s">
        <v>92</v>
      </c>
      <c r="C46" s="205" t="s">
        <v>2060</v>
      </c>
      <c r="D46" s="1003">
        <v>729.92008678358332</v>
      </c>
    </row>
    <row r="47" spans="1:4" ht="16.5" thickTop="1" thickBot="1">
      <c r="A47" s="200" t="s">
        <v>996</v>
      </c>
      <c r="B47" s="200" t="s">
        <v>92</v>
      </c>
      <c r="C47" s="205" t="s">
        <v>2061</v>
      </c>
      <c r="D47" s="1003">
        <v>22080</v>
      </c>
    </row>
    <row r="48" spans="1:4" ht="16.5" thickTop="1" thickBot="1">
      <c r="A48" s="200" t="s">
        <v>868</v>
      </c>
      <c r="B48" s="200" t="s">
        <v>388</v>
      </c>
      <c r="C48" s="205" t="s">
        <v>869</v>
      </c>
      <c r="D48" s="1003">
        <v>48297.906104984024</v>
      </c>
    </row>
    <row r="49" spans="1:4" ht="16.5" thickTop="1" thickBot="1">
      <c r="A49" s="200" t="s">
        <v>871</v>
      </c>
      <c r="B49" s="200" t="s">
        <v>388</v>
      </c>
      <c r="C49" s="205" t="s">
        <v>872</v>
      </c>
      <c r="D49" s="1003">
        <v>39354.603507503161</v>
      </c>
    </row>
    <row r="50" spans="1:4" ht="16.5" thickTop="1" thickBot="1">
      <c r="A50" s="200" t="s">
        <v>870</v>
      </c>
      <c r="B50" s="200" t="s">
        <v>388</v>
      </c>
      <c r="C50" s="205" t="s">
        <v>2037</v>
      </c>
      <c r="D50" s="1003">
        <v>34849.866570240454</v>
      </c>
    </row>
    <row r="51" spans="1:4" ht="16.5" thickTop="1" thickBot="1">
      <c r="A51" s="200" t="s">
        <v>867</v>
      </c>
      <c r="B51" s="200" t="s">
        <v>388</v>
      </c>
      <c r="C51" s="205" t="s">
        <v>2036</v>
      </c>
      <c r="D51" s="1003">
        <v>45063.657686976432</v>
      </c>
    </row>
    <row r="52" spans="1:4" ht="16.5" thickTop="1" thickBot="1">
      <c r="A52" s="200" t="s">
        <v>873</v>
      </c>
      <c r="B52" s="200" t="s">
        <v>388</v>
      </c>
      <c r="C52" s="205" t="s">
        <v>874</v>
      </c>
      <c r="D52" s="1003">
        <v>46800</v>
      </c>
    </row>
    <row r="53" spans="1:4" ht="16.5" thickTop="1" thickBot="1">
      <c r="A53" s="200" t="s">
        <v>381</v>
      </c>
      <c r="B53" s="200" t="s">
        <v>144</v>
      </c>
      <c r="C53" s="205" t="s">
        <v>382</v>
      </c>
      <c r="D53" s="1003">
        <v>5125.7289218345077</v>
      </c>
    </row>
    <row r="54" spans="1:4" ht="16.5" thickTop="1" thickBot="1">
      <c r="A54" s="200" t="s">
        <v>865</v>
      </c>
      <c r="B54" s="200" t="s">
        <v>377</v>
      </c>
      <c r="C54" s="205" t="s">
        <v>866</v>
      </c>
      <c r="D54" s="1003">
        <v>2874.8874826734159</v>
      </c>
    </row>
    <row r="55" spans="1:4" ht="16.5" thickTop="1" thickBot="1">
      <c r="A55" s="200" t="s">
        <v>861</v>
      </c>
      <c r="B55" s="200" t="s">
        <v>425</v>
      </c>
      <c r="C55" s="205" t="s">
        <v>862</v>
      </c>
      <c r="D55" s="1003">
        <v>1720</v>
      </c>
    </row>
    <row r="56" spans="1:4" ht="16.5" thickTop="1" thickBot="1">
      <c r="A56" s="200" t="s">
        <v>863</v>
      </c>
      <c r="B56" s="200" t="s">
        <v>637</v>
      </c>
      <c r="C56" s="205" t="s">
        <v>864</v>
      </c>
      <c r="D56" s="1003">
        <v>3884</v>
      </c>
    </row>
    <row r="57" spans="1:4" ht="16.5" thickTop="1" thickBot="1">
      <c r="A57" s="200" t="s">
        <v>383</v>
      </c>
      <c r="B57" s="200" t="s">
        <v>377</v>
      </c>
      <c r="C57" s="205" t="s">
        <v>384</v>
      </c>
      <c r="D57" s="1003">
        <v>4187.1148074489238</v>
      </c>
    </row>
    <row r="58" spans="1:4" ht="16.5" thickTop="1" thickBot="1">
      <c r="A58" s="200" t="s">
        <v>385</v>
      </c>
      <c r="B58" s="200" t="s">
        <v>377</v>
      </c>
      <c r="C58" s="205" t="s">
        <v>386</v>
      </c>
      <c r="D58" s="1003">
        <v>3732.0600253118778</v>
      </c>
    </row>
    <row r="59" spans="1:4" ht="31.5" thickTop="1" thickBot="1">
      <c r="A59" s="200" t="s">
        <v>387</v>
      </c>
      <c r="B59" s="200" t="s">
        <v>388</v>
      </c>
      <c r="C59" s="205" t="s">
        <v>389</v>
      </c>
      <c r="D59" s="1003">
        <v>30376.688242029766</v>
      </c>
    </row>
    <row r="60" spans="1:4" ht="16.5" thickTop="1" thickBot="1">
      <c r="A60" s="200" t="s">
        <v>390</v>
      </c>
      <c r="B60" s="200" t="s">
        <v>377</v>
      </c>
      <c r="C60" s="205" t="s">
        <v>391</v>
      </c>
      <c r="D60" s="1003">
        <v>662.4</v>
      </c>
    </row>
    <row r="61" spans="1:4" ht="16.5" thickTop="1" thickBot="1">
      <c r="A61" s="200" t="s">
        <v>392</v>
      </c>
      <c r="B61" s="200" t="s">
        <v>233</v>
      </c>
      <c r="C61" s="205" t="s">
        <v>393</v>
      </c>
      <c r="D61" s="1003">
        <v>111995.39540770203</v>
      </c>
    </row>
    <row r="62" spans="1:4" ht="16.5" thickTop="1" thickBot="1">
      <c r="A62" s="200" t="s">
        <v>400</v>
      </c>
      <c r="B62" s="200" t="s">
        <v>233</v>
      </c>
      <c r="C62" s="205" t="s">
        <v>401</v>
      </c>
      <c r="D62" s="1003">
        <v>5691.7478454770071</v>
      </c>
    </row>
    <row r="63" spans="1:4" ht="16.5" thickTop="1" thickBot="1">
      <c r="A63" s="200" t="s">
        <v>394</v>
      </c>
      <c r="B63" s="200" t="s">
        <v>388</v>
      </c>
      <c r="C63" s="205" t="s">
        <v>395</v>
      </c>
      <c r="D63" s="1003">
        <v>28383.405773518949</v>
      </c>
    </row>
    <row r="64" spans="1:4" ht="16.5" thickTop="1" thickBot="1">
      <c r="A64" s="200" t="s">
        <v>402</v>
      </c>
      <c r="B64" s="200" t="s">
        <v>92</v>
      </c>
      <c r="C64" s="205" t="s">
        <v>403</v>
      </c>
      <c r="D64" s="1003">
        <v>27082.376664858672</v>
      </c>
    </row>
    <row r="65" spans="1:6" ht="16.5" thickTop="1" thickBot="1">
      <c r="A65" s="200" t="s">
        <v>396</v>
      </c>
      <c r="B65" s="200" t="s">
        <v>92</v>
      </c>
      <c r="C65" s="205" t="s">
        <v>397</v>
      </c>
      <c r="D65" s="1003">
        <v>51002.784306635323</v>
      </c>
    </row>
    <row r="66" spans="1:6" ht="16.5" thickTop="1" thickBot="1">
      <c r="A66" s="200" t="s">
        <v>398</v>
      </c>
      <c r="B66" s="200" t="s">
        <v>92</v>
      </c>
      <c r="C66" s="205" t="s">
        <v>399</v>
      </c>
      <c r="D66" s="1003">
        <v>89433.025974808639</v>
      </c>
    </row>
    <row r="67" spans="1:6" ht="16.5" thickTop="1" thickBot="1">
      <c r="A67" s="200" t="s">
        <v>1001</v>
      </c>
      <c r="B67" s="200" t="s">
        <v>144</v>
      </c>
      <c r="C67" s="205" t="s">
        <v>1002</v>
      </c>
      <c r="D67" s="1003">
        <v>11649.198818779001</v>
      </c>
      <c r="F67" s="112"/>
    </row>
    <row r="68" spans="1:6" ht="16.5" thickTop="1" thickBot="1">
      <c r="A68" s="200" t="s">
        <v>404</v>
      </c>
      <c r="B68" s="200" t="s">
        <v>377</v>
      </c>
      <c r="C68" s="205" t="s">
        <v>405</v>
      </c>
      <c r="D68" s="1003">
        <v>816</v>
      </c>
    </row>
    <row r="69" spans="1:6" ht="16.5" thickTop="1" thickBot="1">
      <c r="A69" s="200" t="s">
        <v>406</v>
      </c>
      <c r="B69" s="200" t="s">
        <v>377</v>
      </c>
      <c r="C69" s="205" t="s">
        <v>407</v>
      </c>
      <c r="D69" s="1003">
        <v>8792.6356897486876</v>
      </c>
    </row>
    <row r="70" spans="1:6" ht="16.5" thickTop="1" thickBot="1">
      <c r="A70" s="200" t="s">
        <v>408</v>
      </c>
      <c r="B70" s="200" t="s">
        <v>144</v>
      </c>
      <c r="C70" s="205" t="s">
        <v>409</v>
      </c>
      <c r="D70" s="1003">
        <v>41609.517025251604</v>
      </c>
    </row>
    <row r="71" spans="1:6" ht="16.5" thickTop="1" thickBot="1">
      <c r="A71" s="200" t="s">
        <v>410</v>
      </c>
      <c r="B71" s="200" t="s">
        <v>92</v>
      </c>
      <c r="C71" s="205" t="s">
        <v>411</v>
      </c>
      <c r="D71" s="1003">
        <v>9771.9705900078334</v>
      </c>
      <c r="F71" s="112"/>
    </row>
    <row r="72" spans="1:6" ht="16.5" thickTop="1" thickBot="1">
      <c r="A72" s="200" t="s">
        <v>412</v>
      </c>
      <c r="B72" s="200" t="s">
        <v>92</v>
      </c>
      <c r="C72" s="205" t="s">
        <v>413</v>
      </c>
      <c r="D72" s="1003">
        <v>17975940.491050441</v>
      </c>
    </row>
    <row r="73" spans="1:6" ht="16.5" thickTop="1" thickBot="1">
      <c r="A73" s="200" t="s">
        <v>882</v>
      </c>
      <c r="B73" s="200" t="s">
        <v>377</v>
      </c>
      <c r="C73" s="205" t="s">
        <v>883</v>
      </c>
      <c r="D73" s="1003">
        <v>1504.633038028084</v>
      </c>
    </row>
    <row r="74" spans="1:6" ht="16.5" thickTop="1" thickBot="1">
      <c r="A74" s="200" t="s">
        <v>877</v>
      </c>
      <c r="B74" s="200" t="s">
        <v>377</v>
      </c>
      <c r="C74" s="205" t="s">
        <v>878</v>
      </c>
      <c r="D74" s="1003">
        <v>1492.4168022660156</v>
      </c>
    </row>
    <row r="75" spans="1:6" ht="16.5" thickTop="1" thickBot="1">
      <c r="A75" s="200" t="s">
        <v>880</v>
      </c>
      <c r="B75" s="200" t="s">
        <v>377</v>
      </c>
      <c r="C75" s="205" t="s">
        <v>881</v>
      </c>
      <c r="D75" s="1003">
        <v>1480.2005665039471</v>
      </c>
    </row>
    <row r="76" spans="1:6" ht="16.5" thickTop="1" thickBot="1">
      <c r="A76" s="200" t="s">
        <v>894</v>
      </c>
      <c r="B76" s="200" t="s">
        <v>377</v>
      </c>
      <c r="C76" s="205" t="s">
        <v>895</v>
      </c>
      <c r="D76" s="1003">
        <v>2360.7875610197066</v>
      </c>
    </row>
    <row r="77" spans="1:6" ht="16.5" thickTop="1" thickBot="1">
      <c r="A77" s="200" t="s">
        <v>879</v>
      </c>
      <c r="B77" s="200" t="s">
        <v>377</v>
      </c>
      <c r="C77" s="205" t="s">
        <v>2143</v>
      </c>
      <c r="D77" s="1003">
        <v>1395.7049358163079</v>
      </c>
    </row>
    <row r="78" spans="1:6" ht="16.5" thickTop="1" thickBot="1">
      <c r="A78" s="200" t="s">
        <v>889</v>
      </c>
      <c r="B78" s="200" t="s">
        <v>377</v>
      </c>
      <c r="C78" s="205" t="s">
        <v>890</v>
      </c>
      <c r="D78" s="1003">
        <v>2036.0392936780568</v>
      </c>
    </row>
    <row r="79" spans="1:6" ht="16.5" thickTop="1" thickBot="1">
      <c r="A79" s="200" t="s">
        <v>891</v>
      </c>
      <c r="B79" s="200" t="s">
        <v>377</v>
      </c>
      <c r="C79" s="205" t="s">
        <v>2129</v>
      </c>
      <c r="D79" s="1003">
        <v>2442.229132766829</v>
      </c>
    </row>
    <row r="80" spans="1:6" ht="16.5" thickTop="1" thickBot="1">
      <c r="A80" s="200" t="s">
        <v>892</v>
      </c>
      <c r="B80" s="200" t="s">
        <v>377</v>
      </c>
      <c r="C80" s="205" t="s">
        <v>2130</v>
      </c>
      <c r="D80" s="1003">
        <v>2532.8328813355024</v>
      </c>
    </row>
    <row r="81" spans="1:8" ht="31.5" thickTop="1" thickBot="1">
      <c r="A81" s="200" t="s">
        <v>884</v>
      </c>
      <c r="B81" s="200" t="s">
        <v>377</v>
      </c>
      <c r="C81" s="205" t="s">
        <v>2038</v>
      </c>
      <c r="D81" s="1003">
        <v>2558.2833725064784</v>
      </c>
    </row>
    <row r="82" spans="1:8" ht="31.5" thickTop="1" thickBot="1">
      <c r="A82" s="200" t="s">
        <v>885</v>
      </c>
      <c r="B82" s="200" t="s">
        <v>377</v>
      </c>
      <c r="C82" s="205" t="s">
        <v>2039</v>
      </c>
      <c r="D82" s="1003">
        <v>2558.2833725064784</v>
      </c>
    </row>
    <row r="83" spans="1:8" ht="31.5" thickTop="1" thickBot="1">
      <c r="A83" s="200" t="s">
        <v>886</v>
      </c>
      <c r="B83" s="200" t="s">
        <v>377</v>
      </c>
      <c r="C83" s="205" t="s">
        <v>2040</v>
      </c>
      <c r="D83" s="1003">
        <v>2449.3552702947022</v>
      </c>
    </row>
    <row r="84" spans="1:8" ht="31.5" thickTop="1" thickBot="1">
      <c r="A84" s="200" t="s">
        <v>887</v>
      </c>
      <c r="B84" s="200" t="s">
        <v>377</v>
      </c>
      <c r="C84" s="205" t="s">
        <v>2041</v>
      </c>
      <c r="D84" s="1003">
        <v>2345.5172663171215</v>
      </c>
    </row>
    <row r="85" spans="1:8" ht="16.5" thickTop="1" thickBot="1">
      <c r="A85" s="200" t="s">
        <v>893</v>
      </c>
      <c r="B85" s="200" t="s">
        <v>377</v>
      </c>
      <c r="C85" s="205" t="s">
        <v>2043</v>
      </c>
      <c r="D85" s="1003">
        <v>3009.266076056168</v>
      </c>
    </row>
    <row r="86" spans="1:8" ht="31.5" thickTop="1" thickBot="1">
      <c r="A86" s="200" t="s">
        <v>888</v>
      </c>
      <c r="B86" s="200" t="s">
        <v>377</v>
      </c>
      <c r="C86" s="205" t="s">
        <v>2042</v>
      </c>
      <c r="D86" s="1003">
        <v>2866.7433254987036</v>
      </c>
    </row>
    <row r="87" spans="1:8" ht="31.5" thickTop="1" thickBot="1">
      <c r="A87" s="200" t="s">
        <v>875</v>
      </c>
      <c r="B87" s="200" t="s">
        <v>377</v>
      </c>
      <c r="C87" s="205" t="s">
        <v>876</v>
      </c>
      <c r="D87" s="1003">
        <v>448</v>
      </c>
      <c r="F87" s="228"/>
      <c r="G87" s="228"/>
      <c r="H87" s="228"/>
    </row>
    <row r="88" spans="1:8" ht="16.5" thickTop="1" thickBot="1">
      <c r="A88" s="200" t="s">
        <v>898</v>
      </c>
      <c r="B88" s="200" t="s">
        <v>377</v>
      </c>
      <c r="C88" s="205" t="s">
        <v>2044</v>
      </c>
      <c r="D88" s="1003">
        <v>763.51473512927123</v>
      </c>
      <c r="F88" s="228"/>
      <c r="G88" s="228"/>
      <c r="H88" s="228"/>
    </row>
    <row r="89" spans="1:8" ht="16.5" thickTop="1" thickBot="1">
      <c r="A89" s="200" t="s">
        <v>896</v>
      </c>
      <c r="B89" s="200" t="s">
        <v>377</v>
      </c>
      <c r="C89" s="205" t="s">
        <v>897</v>
      </c>
      <c r="D89" s="1003">
        <v>671.89296691375876</v>
      </c>
      <c r="F89" s="228"/>
      <c r="G89" s="228"/>
      <c r="H89" s="228"/>
    </row>
    <row r="90" spans="1:8" ht="16.5" thickTop="1" thickBot="1">
      <c r="A90" s="200" t="s">
        <v>997</v>
      </c>
      <c r="B90" s="200" t="s">
        <v>233</v>
      </c>
      <c r="C90" s="205" t="s">
        <v>998</v>
      </c>
      <c r="D90" s="1003">
        <v>6523.4698969444935</v>
      </c>
      <c r="F90" s="228"/>
      <c r="G90" s="228"/>
      <c r="H90" s="228"/>
    </row>
    <row r="91" spans="1:8" ht="31.5" thickTop="1" thickBot="1">
      <c r="A91" s="200" t="s">
        <v>414</v>
      </c>
      <c r="B91" s="200" t="s">
        <v>377</v>
      </c>
      <c r="C91" s="205" t="s">
        <v>415</v>
      </c>
      <c r="D91" s="1003">
        <v>13085.624540468871</v>
      </c>
    </row>
    <row r="92" spans="1:8" ht="16.5" thickTop="1" thickBot="1">
      <c r="A92" s="200" t="s">
        <v>416</v>
      </c>
      <c r="B92" s="200" t="s">
        <v>144</v>
      </c>
      <c r="C92" s="205" t="s">
        <v>417</v>
      </c>
      <c r="D92" s="1003">
        <v>35073.83089254504</v>
      </c>
    </row>
    <row r="93" spans="1:8" ht="16.5" thickTop="1" thickBot="1">
      <c r="A93" s="200" t="s">
        <v>418</v>
      </c>
      <c r="B93" s="200" t="s">
        <v>144</v>
      </c>
      <c r="C93" s="205" t="s">
        <v>419</v>
      </c>
      <c r="D93" s="1003">
        <v>1207.3713011510877</v>
      </c>
    </row>
    <row r="94" spans="1:8" ht="16.5" thickTop="1" thickBot="1">
      <c r="A94" s="200" t="s">
        <v>420</v>
      </c>
      <c r="B94" s="200" t="s">
        <v>144</v>
      </c>
      <c r="C94" s="205" t="s">
        <v>421</v>
      </c>
      <c r="D94" s="1003">
        <v>1225.6956547941902</v>
      </c>
    </row>
    <row r="95" spans="1:8" ht="16.5" thickTop="1" thickBot="1">
      <c r="A95" s="200" t="s">
        <v>422</v>
      </c>
      <c r="B95" s="200" t="s">
        <v>377</v>
      </c>
      <c r="C95" s="205" t="s">
        <v>423</v>
      </c>
      <c r="D95" s="1003">
        <v>5340.5310673175427</v>
      </c>
    </row>
    <row r="96" spans="1:8" ht="16.5" thickTop="1" thickBot="1">
      <c r="A96" s="200" t="s">
        <v>441</v>
      </c>
      <c r="B96" s="200" t="s">
        <v>377</v>
      </c>
      <c r="C96" s="205" t="s">
        <v>442</v>
      </c>
      <c r="D96" s="1003">
        <v>3598.6994515759652</v>
      </c>
    </row>
    <row r="97" spans="1:4" ht="16.5" thickTop="1" thickBot="1">
      <c r="A97" s="200" t="s">
        <v>439</v>
      </c>
      <c r="B97" s="200" t="s">
        <v>377</v>
      </c>
      <c r="C97" s="205" t="s">
        <v>440</v>
      </c>
      <c r="D97" s="1003">
        <v>5155.2514915928396</v>
      </c>
    </row>
    <row r="98" spans="1:4" ht="16.5" thickTop="1" thickBot="1">
      <c r="A98" s="200" t="s">
        <v>424</v>
      </c>
      <c r="B98" s="200" t="s">
        <v>425</v>
      </c>
      <c r="C98" s="205" t="s">
        <v>426</v>
      </c>
      <c r="D98" s="1003">
        <v>3097.8337853311632</v>
      </c>
    </row>
    <row r="99" spans="1:4" ht="31.5" thickTop="1" thickBot="1">
      <c r="A99" s="200" t="s">
        <v>907</v>
      </c>
      <c r="B99" s="200" t="s">
        <v>388</v>
      </c>
      <c r="C99" s="205" t="s">
        <v>2045</v>
      </c>
      <c r="D99" s="1003">
        <v>383173.43289338873</v>
      </c>
    </row>
    <row r="100" spans="1:4" ht="31.5" thickTop="1" thickBot="1">
      <c r="A100" s="200" t="s">
        <v>908</v>
      </c>
      <c r="B100" s="200" t="s">
        <v>388</v>
      </c>
      <c r="C100" s="205" t="s">
        <v>2046</v>
      </c>
      <c r="D100" s="1003">
        <v>430492.00409811357</v>
      </c>
    </row>
    <row r="101" spans="1:4" ht="31.5" thickTop="1" thickBot="1">
      <c r="A101" s="200" t="s">
        <v>909</v>
      </c>
      <c r="B101" s="200" t="s">
        <v>388</v>
      </c>
      <c r="C101" s="205" t="s">
        <v>2047</v>
      </c>
      <c r="D101" s="1003">
        <v>645006.05002109311</v>
      </c>
    </row>
    <row r="102" spans="1:4" ht="31.5" thickTop="1" thickBot="1">
      <c r="A102" s="200" t="s">
        <v>910</v>
      </c>
      <c r="B102" s="200" t="s">
        <v>388</v>
      </c>
      <c r="C102" s="205" t="s">
        <v>2048</v>
      </c>
      <c r="D102" s="1003">
        <v>514369.69686012168</v>
      </c>
    </row>
    <row r="103" spans="1:4" ht="31.5" thickTop="1" thickBot="1">
      <c r="A103" s="200" t="s">
        <v>911</v>
      </c>
      <c r="B103" s="200" t="s">
        <v>388</v>
      </c>
      <c r="C103" s="205" t="s">
        <v>2049</v>
      </c>
      <c r="D103" s="1003">
        <v>533113.47459772183</v>
      </c>
    </row>
    <row r="104" spans="1:4" ht="16.5" thickTop="1" thickBot="1">
      <c r="A104" s="200" t="s">
        <v>905</v>
      </c>
      <c r="B104" s="200" t="s">
        <v>388</v>
      </c>
      <c r="C104" s="205" t="s">
        <v>2112</v>
      </c>
      <c r="D104" s="1003">
        <v>350818.73247755074</v>
      </c>
    </row>
    <row r="105" spans="1:4" ht="16.5" thickTop="1" thickBot="1">
      <c r="A105" s="200" t="s">
        <v>904</v>
      </c>
      <c r="B105" s="200" t="s">
        <v>388</v>
      </c>
      <c r="C105" s="205" t="s">
        <v>2113</v>
      </c>
      <c r="D105" s="1003">
        <v>381600.59253902244</v>
      </c>
    </row>
    <row r="106" spans="1:4" ht="16.5" thickTop="1" thickBot="1">
      <c r="A106" s="200" t="s">
        <v>1745</v>
      </c>
      <c r="B106" s="200" t="s">
        <v>388</v>
      </c>
      <c r="C106" s="205" t="s">
        <v>2111</v>
      </c>
      <c r="D106" s="1003">
        <v>424114.11101066711</v>
      </c>
    </row>
    <row r="107" spans="1:4" ht="16.5" thickTop="1" thickBot="1">
      <c r="A107" s="200" t="s">
        <v>901</v>
      </c>
      <c r="B107" s="200" t="s">
        <v>388</v>
      </c>
      <c r="C107" s="205" t="s">
        <v>2111</v>
      </c>
      <c r="D107" s="1003">
        <v>426347.64611583191</v>
      </c>
    </row>
    <row r="108" spans="1:4" ht="16.5" thickTop="1" thickBot="1">
      <c r="A108" s="200" t="s">
        <v>903</v>
      </c>
      <c r="B108" s="200" t="s">
        <v>388</v>
      </c>
      <c r="C108" s="205" t="s">
        <v>2114</v>
      </c>
      <c r="D108" s="1003">
        <v>449210.33134454279</v>
      </c>
    </row>
    <row r="109" spans="1:4" ht="16.5" thickTop="1" thickBot="1">
      <c r="A109" s="200" t="s">
        <v>902</v>
      </c>
      <c r="B109" s="200" t="s">
        <v>388</v>
      </c>
      <c r="C109" s="205" t="s">
        <v>2115</v>
      </c>
      <c r="D109" s="1003">
        <v>465982.20502621582</v>
      </c>
    </row>
    <row r="110" spans="1:4" ht="16.5" thickTop="1" thickBot="1">
      <c r="A110" s="200" t="s">
        <v>906</v>
      </c>
      <c r="B110" s="200" t="s">
        <v>388</v>
      </c>
      <c r="C110" s="205" t="s">
        <v>2116</v>
      </c>
      <c r="D110" s="1003">
        <v>325873.17905140715</v>
      </c>
    </row>
    <row r="111" spans="1:4" ht="16.5" thickTop="1" thickBot="1">
      <c r="A111" s="200" t="s">
        <v>427</v>
      </c>
      <c r="B111" s="200" t="s">
        <v>144</v>
      </c>
      <c r="C111" s="205" t="s">
        <v>428</v>
      </c>
      <c r="D111" s="1003">
        <v>2632.5988067257272</v>
      </c>
    </row>
    <row r="112" spans="1:4" ht="16.5" thickTop="1" thickBot="1">
      <c r="A112" s="200" t="s">
        <v>429</v>
      </c>
      <c r="B112" s="200" t="s">
        <v>233</v>
      </c>
      <c r="C112" s="205" t="s">
        <v>430</v>
      </c>
      <c r="D112" s="1003">
        <v>1362.1102874706198</v>
      </c>
    </row>
    <row r="113" spans="1:4" ht="31.5" thickTop="1" thickBot="1">
      <c r="A113" s="200" t="s">
        <v>431</v>
      </c>
      <c r="B113" s="200" t="s">
        <v>92</v>
      </c>
      <c r="C113" s="205" t="s">
        <v>432</v>
      </c>
      <c r="D113" s="1003">
        <v>948.79431085397437</v>
      </c>
    </row>
    <row r="114" spans="1:4" ht="31.5" thickTop="1" thickBot="1">
      <c r="A114" s="200" t="s">
        <v>433</v>
      </c>
      <c r="B114" s="200" t="s">
        <v>144</v>
      </c>
      <c r="C114" s="205" t="s">
        <v>434</v>
      </c>
      <c r="D114" s="1003">
        <v>35239.768094979809</v>
      </c>
    </row>
    <row r="115" spans="1:4" ht="16.5" thickTop="1" thickBot="1">
      <c r="A115" s="200" t="s">
        <v>435</v>
      </c>
      <c r="B115" s="200" t="s">
        <v>92</v>
      </c>
      <c r="C115" s="654" t="s">
        <v>436</v>
      </c>
      <c r="D115" s="1003">
        <v>31071.995660820823</v>
      </c>
    </row>
    <row r="116" spans="1:4" ht="16.5" thickTop="1" thickBot="1">
      <c r="A116" s="200" t="s">
        <v>443</v>
      </c>
      <c r="B116" s="200" t="s">
        <v>92</v>
      </c>
      <c r="C116" s="205" t="s">
        <v>1997</v>
      </c>
      <c r="D116" s="1003">
        <v>325959.71072138846</v>
      </c>
    </row>
    <row r="117" spans="1:4" ht="16.5" thickTop="1" thickBot="1">
      <c r="A117" s="200" t="s">
        <v>446</v>
      </c>
      <c r="B117" s="200" t="s">
        <v>92</v>
      </c>
      <c r="C117" s="205" t="s">
        <v>447</v>
      </c>
      <c r="D117" s="1003">
        <v>32907.485084071588</v>
      </c>
    </row>
    <row r="118" spans="1:4" ht="31.5" thickTop="1" thickBot="1">
      <c r="A118" s="200" t="s">
        <v>444</v>
      </c>
      <c r="B118" s="200" t="s">
        <v>92</v>
      </c>
      <c r="C118" s="654" t="s">
        <v>445</v>
      </c>
      <c r="D118" s="1003">
        <v>27894.756343036217</v>
      </c>
    </row>
    <row r="119" spans="1:4" ht="31.5" thickTop="1" thickBot="1">
      <c r="A119" s="200" t="s">
        <v>449</v>
      </c>
      <c r="B119" s="200" t="s">
        <v>388</v>
      </c>
      <c r="C119" s="205" t="s">
        <v>450</v>
      </c>
      <c r="D119" s="1003">
        <v>4376.4664617609833</v>
      </c>
    </row>
    <row r="120" spans="1:4" ht="31.5" thickTop="1" thickBot="1">
      <c r="A120" s="200" t="s">
        <v>448</v>
      </c>
      <c r="B120" s="200" t="s">
        <v>388</v>
      </c>
      <c r="C120" s="205" t="s">
        <v>1998</v>
      </c>
      <c r="D120" s="1003">
        <v>3705.5915144940632</v>
      </c>
    </row>
    <row r="121" spans="1:4" ht="31.5" thickTop="1" thickBot="1">
      <c r="A121" s="200" t="s">
        <v>912</v>
      </c>
      <c r="B121" s="200" t="s">
        <v>637</v>
      </c>
      <c r="C121" s="205" t="s">
        <v>913</v>
      </c>
      <c r="D121" s="1003">
        <v>20382.789369011025</v>
      </c>
    </row>
    <row r="122" spans="1:4" ht="16.5" thickTop="1" thickBot="1">
      <c r="A122" s="200" t="s">
        <v>914</v>
      </c>
      <c r="B122" s="200" t="s">
        <v>637</v>
      </c>
      <c r="C122" s="205" t="s">
        <v>2050</v>
      </c>
      <c r="D122" s="1003">
        <v>32149.060447176515</v>
      </c>
    </row>
    <row r="123" spans="1:4" ht="16.5" thickTop="1" thickBot="1">
      <c r="A123" s="200" t="s">
        <v>451</v>
      </c>
      <c r="B123" s="200" t="s">
        <v>388</v>
      </c>
      <c r="C123" s="205" t="s">
        <v>1999</v>
      </c>
      <c r="D123" s="1003">
        <v>2690.6259265955518</v>
      </c>
    </row>
    <row r="124" spans="1:4" ht="16.5" thickTop="1" thickBot="1">
      <c r="A124" s="200" t="s">
        <v>452</v>
      </c>
      <c r="B124" s="200" t="s">
        <v>144</v>
      </c>
      <c r="C124" s="205" t="s">
        <v>453</v>
      </c>
      <c r="D124" s="1003">
        <v>12905.435062978362</v>
      </c>
    </row>
    <row r="125" spans="1:4" ht="16.5" thickTop="1" thickBot="1">
      <c r="A125" s="200" t="s">
        <v>939</v>
      </c>
      <c r="B125" s="200" t="s">
        <v>425</v>
      </c>
      <c r="C125" s="205" t="s">
        <v>2052</v>
      </c>
      <c r="D125" s="1003">
        <v>2109.3367082504669</v>
      </c>
    </row>
    <row r="126" spans="1:4" ht="16.5" thickTop="1" thickBot="1">
      <c r="A126" s="200" t="s">
        <v>940</v>
      </c>
      <c r="B126" s="200" t="s">
        <v>425</v>
      </c>
      <c r="C126" s="205" t="s">
        <v>2053</v>
      </c>
      <c r="D126" s="1003">
        <v>2558.2833725064784</v>
      </c>
    </row>
    <row r="127" spans="1:4" ht="31.5" thickTop="1" thickBot="1">
      <c r="A127" s="200" t="s">
        <v>938</v>
      </c>
      <c r="B127" s="200" t="s">
        <v>425</v>
      </c>
      <c r="C127" s="205" t="s">
        <v>2051</v>
      </c>
      <c r="D127" s="1003">
        <v>2564.3914903875125</v>
      </c>
    </row>
    <row r="128" spans="1:4" ht="16.5" thickTop="1" thickBot="1">
      <c r="A128" s="200" t="s">
        <v>920</v>
      </c>
      <c r="B128" s="200" t="s">
        <v>425</v>
      </c>
      <c r="C128" s="205" t="s">
        <v>921</v>
      </c>
      <c r="D128" s="1003">
        <v>1748.9577532694507</v>
      </c>
    </row>
    <row r="129" spans="1:4" ht="16.5" thickTop="1" thickBot="1">
      <c r="A129" s="200" t="s">
        <v>922</v>
      </c>
      <c r="B129" s="200" t="s">
        <v>425</v>
      </c>
      <c r="C129" s="205" t="s">
        <v>923</v>
      </c>
      <c r="D129" s="1003">
        <v>1692.9666726933042</v>
      </c>
    </row>
    <row r="130" spans="1:4" ht="16.5" thickTop="1" thickBot="1">
      <c r="A130" s="200" t="s">
        <v>924</v>
      </c>
      <c r="B130" s="200" t="s">
        <v>425</v>
      </c>
      <c r="C130" s="205" t="s">
        <v>925</v>
      </c>
      <c r="D130" s="1003">
        <v>1729.6153799795093</v>
      </c>
    </row>
    <row r="131" spans="1:4" ht="16.5" thickTop="1" thickBot="1">
      <c r="A131" s="200" t="s">
        <v>926</v>
      </c>
      <c r="B131" s="200" t="s">
        <v>425</v>
      </c>
      <c r="C131" s="205" t="s">
        <v>927</v>
      </c>
      <c r="D131" s="1003">
        <v>1883.3363466522023</v>
      </c>
    </row>
    <row r="132" spans="1:4" ht="16.5" thickTop="1" thickBot="1">
      <c r="A132" s="200" t="s">
        <v>928</v>
      </c>
      <c r="B132" s="200" t="s">
        <v>425</v>
      </c>
      <c r="C132" s="205" t="s">
        <v>929</v>
      </c>
      <c r="D132" s="1003">
        <v>1767.2821069125532</v>
      </c>
    </row>
    <row r="133" spans="1:4" ht="16.5" thickTop="1" thickBot="1">
      <c r="A133" s="200" t="s">
        <v>932</v>
      </c>
      <c r="B133" s="200" t="s">
        <v>425</v>
      </c>
      <c r="C133" s="205" t="s">
        <v>933</v>
      </c>
      <c r="D133" s="1003">
        <v>2357</v>
      </c>
    </row>
    <row r="134" spans="1:4" ht="16.5" thickTop="1" thickBot="1">
      <c r="A134" s="200" t="s">
        <v>930</v>
      </c>
      <c r="B134" s="200" t="s">
        <v>425</v>
      </c>
      <c r="C134" s="205" t="s">
        <v>931</v>
      </c>
      <c r="D134" s="1003">
        <v>1767.2821069125532</v>
      </c>
    </row>
    <row r="135" spans="1:4" ht="16.5" thickTop="1" thickBot="1">
      <c r="A135" s="200" t="s">
        <v>934</v>
      </c>
      <c r="B135" s="200" t="s">
        <v>425</v>
      </c>
      <c r="C135" s="205" t="s">
        <v>935</v>
      </c>
      <c r="D135" s="1003">
        <v>1736.7415175073825</v>
      </c>
    </row>
    <row r="136" spans="1:4" ht="16.5" thickTop="1" thickBot="1">
      <c r="A136" s="200" t="s">
        <v>936</v>
      </c>
      <c r="B136" s="200" t="s">
        <v>425</v>
      </c>
      <c r="C136" s="205" t="s">
        <v>937</v>
      </c>
      <c r="D136" s="1003">
        <v>1809.0209124329533</v>
      </c>
    </row>
    <row r="137" spans="1:4" ht="31.5" thickTop="1" thickBot="1">
      <c r="A137" s="200" t="s">
        <v>918</v>
      </c>
      <c r="B137" s="200" t="s">
        <v>377</v>
      </c>
      <c r="C137" s="205" t="s">
        <v>919</v>
      </c>
      <c r="D137" s="1003">
        <v>8977.9152654733916</v>
      </c>
    </row>
    <row r="138" spans="1:4" ht="31.5" thickTop="1" thickBot="1">
      <c r="A138" s="200" t="s">
        <v>915</v>
      </c>
      <c r="B138" s="200" t="s">
        <v>916</v>
      </c>
      <c r="C138" s="205" t="s">
        <v>917</v>
      </c>
      <c r="D138" s="1003">
        <v>2.4025263665401069E-2</v>
      </c>
    </row>
    <row r="139" spans="1:4" ht="16.5" thickTop="1" thickBot="1">
      <c r="A139" s="200" t="s">
        <v>454</v>
      </c>
      <c r="B139" s="200" t="s">
        <v>377</v>
      </c>
      <c r="C139" s="205" t="s">
        <v>455</v>
      </c>
      <c r="D139" s="1003">
        <v>4665.5840414632667</v>
      </c>
    </row>
    <row r="140" spans="1:4" ht="31.5" thickTop="1" thickBot="1">
      <c r="A140" s="200" t="s">
        <v>456</v>
      </c>
      <c r="B140" s="200" t="s">
        <v>457</v>
      </c>
      <c r="C140" s="205" t="s">
        <v>458</v>
      </c>
      <c r="D140" s="1003">
        <v>1084</v>
      </c>
    </row>
    <row r="141" spans="1:4" ht="31.5" thickTop="1" thickBot="1">
      <c r="A141" s="200" t="s">
        <v>459</v>
      </c>
      <c r="B141" s="200" t="s">
        <v>144</v>
      </c>
      <c r="C141" s="205" t="s">
        <v>2000</v>
      </c>
      <c r="D141" s="1003">
        <v>5421.9726390646647</v>
      </c>
    </row>
    <row r="142" spans="1:4" ht="31.5" thickTop="1" thickBot="1">
      <c r="A142" s="200" t="s">
        <v>460</v>
      </c>
      <c r="B142" s="200" t="s">
        <v>92</v>
      </c>
      <c r="C142" s="205" t="s">
        <v>461</v>
      </c>
      <c r="D142" s="1003">
        <v>2826.0225396251426</v>
      </c>
    </row>
    <row r="143" spans="1:4" ht="16.5" thickTop="1" thickBot="1">
      <c r="A143" s="200" t="s">
        <v>462</v>
      </c>
      <c r="B143" s="200" t="s">
        <v>463</v>
      </c>
      <c r="C143" s="205" t="s">
        <v>464</v>
      </c>
      <c r="D143" s="1003">
        <v>9020.6720906406299</v>
      </c>
    </row>
    <row r="144" spans="1:4" ht="16.5" thickTop="1" thickBot="1">
      <c r="A144" s="200" t="s">
        <v>465</v>
      </c>
      <c r="B144" s="200" t="s">
        <v>425</v>
      </c>
      <c r="C144" s="205" t="s">
        <v>466</v>
      </c>
      <c r="D144" s="1003">
        <v>30000</v>
      </c>
    </row>
    <row r="145" spans="1:4" ht="16.5" thickTop="1" thickBot="1">
      <c r="A145" s="200" t="s">
        <v>951</v>
      </c>
      <c r="B145" s="200" t="s">
        <v>233</v>
      </c>
      <c r="C145" s="205" t="s">
        <v>953</v>
      </c>
      <c r="D145" s="1003">
        <v>17344.000723196525</v>
      </c>
    </row>
    <row r="146" spans="1:4" ht="46.5" thickTop="1" thickBot="1">
      <c r="A146" s="200" t="s">
        <v>941</v>
      </c>
      <c r="B146" s="200" t="s">
        <v>233</v>
      </c>
      <c r="C146" s="205" t="s">
        <v>942</v>
      </c>
      <c r="D146" s="1003">
        <v>7768.5079250286253</v>
      </c>
    </row>
    <row r="147" spans="1:4" ht="31.5" thickTop="1" thickBot="1">
      <c r="A147" s="200" t="s">
        <v>943</v>
      </c>
      <c r="B147" s="200" t="s">
        <v>233</v>
      </c>
      <c r="C147" s="205" t="s">
        <v>944</v>
      </c>
      <c r="D147" s="1003">
        <v>24602.480805158797</v>
      </c>
    </row>
    <row r="148" spans="1:4" ht="16.5" thickTop="1" thickBot="1">
      <c r="A148" s="200" t="s">
        <v>1775</v>
      </c>
      <c r="B148" s="200" t="s">
        <v>233</v>
      </c>
      <c r="C148" s="205" t="s">
        <v>2054</v>
      </c>
      <c r="D148" s="1003">
        <v>13884.769963237508</v>
      </c>
    </row>
    <row r="149" spans="1:4" ht="31.5" thickTop="1" thickBot="1">
      <c r="A149" s="200" t="s">
        <v>945</v>
      </c>
      <c r="B149" s="200" t="s">
        <v>144</v>
      </c>
      <c r="C149" s="205" t="s">
        <v>946</v>
      </c>
      <c r="D149" s="1003">
        <v>31547.410835894651</v>
      </c>
    </row>
    <row r="150" spans="1:4" ht="16.5" thickTop="1" thickBot="1">
      <c r="A150" s="200" t="s">
        <v>947</v>
      </c>
      <c r="B150" s="200" t="s">
        <v>233</v>
      </c>
      <c r="C150" s="205" t="s">
        <v>948</v>
      </c>
      <c r="D150" s="1003">
        <v>8226.6167661061882</v>
      </c>
    </row>
    <row r="151" spans="1:4" ht="31.5" thickTop="1" thickBot="1">
      <c r="A151" s="200" t="s">
        <v>949</v>
      </c>
      <c r="B151" s="200" t="s">
        <v>457</v>
      </c>
      <c r="C151" s="205" t="s">
        <v>950</v>
      </c>
      <c r="D151" s="1003">
        <v>142312.02049056828</v>
      </c>
    </row>
    <row r="152" spans="1:4" ht="16.5" thickTop="1" thickBot="1">
      <c r="A152" s="200" t="s">
        <v>467</v>
      </c>
      <c r="B152" s="200" t="s">
        <v>92</v>
      </c>
      <c r="C152" s="205" t="s">
        <v>468</v>
      </c>
      <c r="D152" s="1003">
        <v>998.67727354908686</v>
      </c>
    </row>
    <row r="153" spans="1:4" ht="16.5" thickTop="1" thickBot="1">
      <c r="A153" s="200" t="s">
        <v>469</v>
      </c>
      <c r="B153" s="200" t="s">
        <v>377</v>
      </c>
      <c r="C153" s="205" t="s">
        <v>470</v>
      </c>
      <c r="D153" s="1003">
        <v>35162.398601820038</v>
      </c>
    </row>
    <row r="154" spans="1:4" ht="16.5" thickTop="1" thickBot="1">
      <c r="A154" s="200" t="s">
        <v>471</v>
      </c>
      <c r="B154" s="200" t="s">
        <v>377</v>
      </c>
      <c r="C154" s="205" t="s">
        <v>472</v>
      </c>
      <c r="D154" s="1003">
        <v>2200</v>
      </c>
    </row>
    <row r="155" spans="1:4" ht="31.5" thickTop="1" thickBot="1">
      <c r="A155" s="200" t="s">
        <v>987</v>
      </c>
      <c r="B155" s="200" t="s">
        <v>144</v>
      </c>
      <c r="C155" s="205" t="s">
        <v>988</v>
      </c>
      <c r="D155" s="1003">
        <v>52028</v>
      </c>
    </row>
    <row r="156" spans="1:4" ht="31.5" thickTop="1" thickBot="1">
      <c r="A156" s="200" t="s">
        <v>989</v>
      </c>
      <c r="B156" s="200" t="s">
        <v>144</v>
      </c>
      <c r="C156" s="205" t="s">
        <v>990</v>
      </c>
      <c r="D156" s="1003">
        <v>16493.954318085936</v>
      </c>
    </row>
    <row r="157" spans="1:4" ht="31.5" thickTop="1" thickBot="1">
      <c r="A157" s="200" t="s">
        <v>991</v>
      </c>
      <c r="B157" s="200" t="s">
        <v>144</v>
      </c>
      <c r="C157" s="205" t="s">
        <v>992</v>
      </c>
      <c r="D157" s="1003">
        <v>36041.967576688963</v>
      </c>
    </row>
    <row r="158" spans="1:4" ht="31.5" thickTop="1" thickBot="1">
      <c r="A158" s="200" t="s">
        <v>993</v>
      </c>
      <c r="B158" s="200" t="s">
        <v>144</v>
      </c>
      <c r="C158" s="205" t="s">
        <v>994</v>
      </c>
      <c r="D158" s="1003">
        <v>59466.599650454998</v>
      </c>
    </row>
    <row r="159" spans="1:4" ht="16.5" thickTop="1" thickBot="1">
      <c r="A159" s="200" t="s">
        <v>475</v>
      </c>
      <c r="B159" s="200" t="s">
        <v>233</v>
      </c>
      <c r="C159" s="205" t="s">
        <v>476</v>
      </c>
      <c r="D159" s="1003">
        <v>8470.9414813475541</v>
      </c>
    </row>
    <row r="160" spans="1:4" ht="16.5" thickTop="1" thickBot="1">
      <c r="A160" s="200" t="s">
        <v>980</v>
      </c>
      <c r="B160" s="200" t="s">
        <v>233</v>
      </c>
      <c r="C160" s="205" t="s">
        <v>476</v>
      </c>
      <c r="D160" s="1003">
        <v>7540.471524136683</v>
      </c>
    </row>
    <row r="161" spans="1:4" ht="16.5" thickTop="1" thickBot="1">
      <c r="A161" s="200" t="s">
        <v>477</v>
      </c>
      <c r="B161" s="200" t="s">
        <v>233</v>
      </c>
      <c r="C161" s="205" t="s">
        <v>478</v>
      </c>
      <c r="D161" s="1003">
        <v>10303.376845657805</v>
      </c>
    </row>
    <row r="162" spans="1:4" ht="16.5" thickTop="1" thickBot="1">
      <c r="A162" s="200" t="s">
        <v>981</v>
      </c>
      <c r="B162" s="200" t="s">
        <v>233</v>
      </c>
      <c r="C162" s="205" t="s">
        <v>478</v>
      </c>
      <c r="D162" s="1003">
        <v>8778.3834146929421</v>
      </c>
    </row>
    <row r="163" spans="1:4" ht="16.5" thickTop="1" thickBot="1">
      <c r="A163" s="200" t="s">
        <v>972</v>
      </c>
      <c r="B163" s="200" t="s">
        <v>233</v>
      </c>
      <c r="C163" s="205" t="s">
        <v>973</v>
      </c>
      <c r="D163" s="1003">
        <v>10102.826975230517</v>
      </c>
    </row>
    <row r="164" spans="1:4" ht="16.5" thickTop="1" thickBot="1">
      <c r="A164" s="200" t="s">
        <v>978</v>
      </c>
      <c r="B164" s="200" t="s">
        <v>233</v>
      </c>
      <c r="C164" s="205" t="s">
        <v>973</v>
      </c>
      <c r="D164" s="1003">
        <v>9410.5736153799789</v>
      </c>
    </row>
    <row r="165" spans="1:4" ht="16.5" thickTop="1" thickBot="1">
      <c r="A165" s="200" t="s">
        <v>985</v>
      </c>
      <c r="B165" s="200" t="s">
        <v>952</v>
      </c>
      <c r="C165" s="205" t="s">
        <v>986</v>
      </c>
      <c r="D165" s="1003">
        <v>10991.558126920989</v>
      </c>
    </row>
    <row r="166" spans="1:4" ht="16.5" thickTop="1" thickBot="1">
      <c r="A166" s="200" t="s">
        <v>983</v>
      </c>
      <c r="B166" s="200" t="s">
        <v>233</v>
      </c>
      <c r="C166" s="205" t="s">
        <v>984</v>
      </c>
      <c r="D166" s="1003">
        <v>8518.7884047489897</v>
      </c>
    </row>
    <row r="167" spans="1:4" ht="16.5" thickTop="1" thickBot="1">
      <c r="A167" s="200" t="s">
        <v>479</v>
      </c>
      <c r="B167" s="200" t="s">
        <v>233</v>
      </c>
      <c r="C167" s="205" t="s">
        <v>480</v>
      </c>
      <c r="D167" s="1003">
        <v>5525.8106430422458</v>
      </c>
    </row>
    <row r="168" spans="1:4" ht="16.5" thickTop="1" thickBot="1">
      <c r="A168" s="200" t="s">
        <v>982</v>
      </c>
      <c r="B168" s="200" t="s">
        <v>233</v>
      </c>
      <c r="C168" s="205" t="s">
        <v>480</v>
      </c>
      <c r="D168" s="1003">
        <v>5603.1801362020124</v>
      </c>
    </row>
    <row r="169" spans="1:4" ht="16.5" thickTop="1" thickBot="1">
      <c r="A169" s="200" t="s">
        <v>473</v>
      </c>
      <c r="B169" s="200" t="s">
        <v>233</v>
      </c>
      <c r="C169" s="205" t="s">
        <v>474</v>
      </c>
      <c r="D169" s="1003">
        <v>12628.533719038147</v>
      </c>
    </row>
    <row r="170" spans="1:4" ht="16.5" thickTop="1" thickBot="1">
      <c r="A170" s="200" t="s">
        <v>979</v>
      </c>
      <c r="B170" s="200" t="s">
        <v>233</v>
      </c>
      <c r="C170" s="205" t="s">
        <v>474</v>
      </c>
      <c r="D170" s="1003">
        <v>10399.070692460675</v>
      </c>
    </row>
    <row r="171" spans="1:4" ht="16.5" thickTop="1" thickBot="1">
      <c r="A171" s="200" t="s">
        <v>955</v>
      </c>
      <c r="B171" s="200" t="s">
        <v>233</v>
      </c>
      <c r="C171" s="205" t="s">
        <v>956</v>
      </c>
      <c r="D171" s="1003">
        <v>9526.6278551196265</v>
      </c>
    </row>
    <row r="172" spans="1:4" ht="16.5" thickTop="1" thickBot="1">
      <c r="A172" s="200" t="s">
        <v>968</v>
      </c>
      <c r="B172" s="200" t="s">
        <v>952</v>
      </c>
      <c r="C172" s="205" t="s">
        <v>969</v>
      </c>
      <c r="D172" s="1003">
        <v>17403.045862713188</v>
      </c>
    </row>
    <row r="173" spans="1:4" ht="16.5" thickTop="1" thickBot="1">
      <c r="A173" s="200" t="s">
        <v>970</v>
      </c>
      <c r="B173" s="200" t="s">
        <v>952</v>
      </c>
      <c r="C173" s="205" t="s">
        <v>971</v>
      </c>
      <c r="D173" s="1003">
        <v>5617.4324112577588</v>
      </c>
    </row>
    <row r="174" spans="1:4" ht="16.5" thickTop="1" thickBot="1">
      <c r="A174" s="200" t="s">
        <v>957</v>
      </c>
      <c r="B174" s="200" t="s">
        <v>233</v>
      </c>
      <c r="C174" s="205" t="s">
        <v>958</v>
      </c>
      <c r="D174" s="1003">
        <v>6000</v>
      </c>
    </row>
    <row r="175" spans="1:4" ht="16.5" thickTop="1" thickBot="1">
      <c r="A175" s="200" t="s">
        <v>959</v>
      </c>
      <c r="B175" s="200" t="s">
        <v>233</v>
      </c>
      <c r="C175" s="205" t="s">
        <v>960</v>
      </c>
      <c r="D175" s="1003">
        <v>6640.5421563309819</v>
      </c>
    </row>
    <row r="176" spans="1:4" ht="31.5" thickTop="1" thickBot="1">
      <c r="A176" s="200" t="s">
        <v>965</v>
      </c>
      <c r="B176" s="200" t="s">
        <v>233</v>
      </c>
      <c r="C176" s="205" t="s">
        <v>2058</v>
      </c>
      <c r="D176" s="1003">
        <v>4616.7190984149938</v>
      </c>
    </row>
    <row r="177" spans="1:4" ht="31.5" thickTop="1" thickBot="1">
      <c r="A177" s="200" t="s">
        <v>961</v>
      </c>
      <c r="B177" s="200" t="s">
        <v>233</v>
      </c>
      <c r="C177" s="205" t="s">
        <v>2056</v>
      </c>
      <c r="D177" s="1003">
        <v>4371.3763635267878</v>
      </c>
    </row>
    <row r="178" spans="1:4" ht="31.5" thickTop="1" thickBot="1">
      <c r="A178" s="200" t="s">
        <v>962</v>
      </c>
      <c r="B178" s="200" t="s">
        <v>233</v>
      </c>
      <c r="C178" s="205" t="s">
        <v>2057</v>
      </c>
      <c r="D178" s="1003">
        <v>6340.2263605134685</v>
      </c>
    </row>
    <row r="179" spans="1:4" ht="31.5" thickTop="1" thickBot="1">
      <c r="A179" s="200" t="s">
        <v>967</v>
      </c>
      <c r="B179" s="200" t="s">
        <v>233</v>
      </c>
      <c r="C179" s="205" t="s">
        <v>2059</v>
      </c>
      <c r="D179" s="1003">
        <v>4443.6557584523589</v>
      </c>
    </row>
    <row r="180" spans="1:4" ht="31.5" thickTop="1" thickBot="1">
      <c r="A180" s="200" t="s">
        <v>954</v>
      </c>
      <c r="B180" s="200" t="s">
        <v>233</v>
      </c>
      <c r="C180" s="205" t="s">
        <v>2055</v>
      </c>
      <c r="D180" s="1003">
        <v>4951.6475622250337</v>
      </c>
    </row>
    <row r="181" spans="1:4" ht="16.5" thickTop="1" thickBot="1">
      <c r="A181" s="200" t="s">
        <v>963</v>
      </c>
      <c r="B181" s="200" t="s">
        <v>233</v>
      </c>
      <c r="C181" s="205" t="s">
        <v>964</v>
      </c>
      <c r="D181" s="1003">
        <v>4500</v>
      </c>
    </row>
    <row r="182" spans="1:4" ht="16.5" thickTop="1" thickBot="1">
      <c r="A182" s="200" t="s">
        <v>966</v>
      </c>
      <c r="B182" s="200" t="s">
        <v>233</v>
      </c>
      <c r="C182" s="205" t="s">
        <v>964</v>
      </c>
      <c r="D182" s="1003">
        <v>4349.9979509431678</v>
      </c>
    </row>
    <row r="183" spans="1:4" ht="16.5" thickTop="1" thickBot="1">
      <c r="A183" s="200" t="s">
        <v>481</v>
      </c>
      <c r="B183" s="200" t="s">
        <v>377</v>
      </c>
      <c r="C183" s="205" t="s">
        <v>482</v>
      </c>
      <c r="D183" s="1003">
        <v>6228</v>
      </c>
    </row>
    <row r="184" spans="1:4" ht="16.5" thickTop="1" thickBot="1">
      <c r="A184" s="200" t="s">
        <v>485</v>
      </c>
      <c r="B184" s="200" t="s">
        <v>92</v>
      </c>
      <c r="C184" s="205" t="s">
        <v>486</v>
      </c>
      <c r="D184" s="1003">
        <v>6986.6688362562518</v>
      </c>
    </row>
    <row r="185" spans="1:4" ht="16.5" thickTop="1" thickBot="1">
      <c r="A185" s="200" t="s">
        <v>483</v>
      </c>
      <c r="B185" s="200" t="s">
        <v>388</v>
      </c>
      <c r="C185" s="205" t="s">
        <v>484</v>
      </c>
      <c r="D185" s="1003">
        <v>66000</v>
      </c>
    </row>
    <row r="186" spans="1:4" ht="16.5" thickTop="1" thickBot="1">
      <c r="A186" s="200" t="s">
        <v>487</v>
      </c>
      <c r="B186" s="200" t="s">
        <v>144</v>
      </c>
      <c r="C186" s="205" t="s">
        <v>2001</v>
      </c>
      <c r="D186" s="1003">
        <v>2990.9417224130652</v>
      </c>
    </row>
    <row r="187" spans="1:4" ht="16.5" thickTop="1" thickBot="1">
      <c r="A187" s="200" t="s">
        <v>1539</v>
      </c>
      <c r="B187" s="200" t="s">
        <v>377</v>
      </c>
      <c r="C187" s="205" t="s">
        <v>1538</v>
      </c>
      <c r="D187" s="1003">
        <v>15283.528957994333</v>
      </c>
    </row>
    <row r="188" spans="1:4" ht="16.5" thickTop="1" thickBot="1">
      <c r="A188" s="200" t="s">
        <v>1793</v>
      </c>
      <c r="B188" s="200" t="s">
        <v>377</v>
      </c>
      <c r="C188" s="205" t="s">
        <v>1792</v>
      </c>
      <c r="D188" s="1003">
        <v>14631.996384017355</v>
      </c>
    </row>
    <row r="189" spans="1:4" ht="16.5" thickTop="1" thickBot="1">
      <c r="A189" s="200" t="s">
        <v>488</v>
      </c>
      <c r="B189" s="200" t="s">
        <v>377</v>
      </c>
      <c r="C189" s="205" t="s">
        <v>489</v>
      </c>
      <c r="D189" s="1003">
        <v>28853.730850358581</v>
      </c>
    </row>
    <row r="190" spans="1:4" ht="16.5" thickTop="1" thickBot="1">
      <c r="A190" s="200" t="s">
        <v>1750</v>
      </c>
      <c r="B190" s="200" t="s">
        <v>144</v>
      </c>
      <c r="C190" s="205" t="s">
        <v>1749</v>
      </c>
      <c r="D190" s="1003">
        <v>664190.63026577467</v>
      </c>
    </row>
    <row r="191" spans="1:4" ht="16.5" thickTop="1" thickBot="1">
      <c r="A191" s="200" t="s">
        <v>498</v>
      </c>
      <c r="B191" s="200" t="s">
        <v>92</v>
      </c>
      <c r="C191" s="205" t="s">
        <v>499</v>
      </c>
      <c r="D191" s="1003">
        <v>714657.93623817258</v>
      </c>
    </row>
    <row r="192" spans="1:4" ht="16.5" thickTop="1" thickBot="1">
      <c r="A192" s="200" t="s">
        <v>500</v>
      </c>
      <c r="B192" s="200" t="s">
        <v>92</v>
      </c>
      <c r="C192" s="205" t="s">
        <v>501</v>
      </c>
      <c r="D192" s="1003">
        <v>369753.89790875663</v>
      </c>
    </row>
    <row r="193" spans="1:4" ht="16.5" thickTop="1" thickBot="1">
      <c r="A193" s="200" t="s">
        <v>490</v>
      </c>
      <c r="B193" s="200" t="s">
        <v>233</v>
      </c>
      <c r="C193" s="205" t="s">
        <v>491</v>
      </c>
      <c r="D193" s="1003">
        <v>2739.4908696438251</v>
      </c>
    </row>
    <row r="194" spans="1:4" ht="16.5" thickTop="1" thickBot="1">
      <c r="A194" s="200" t="s">
        <v>502</v>
      </c>
      <c r="B194" s="200" t="s">
        <v>92</v>
      </c>
      <c r="C194" s="205" t="s">
        <v>503</v>
      </c>
      <c r="D194" s="1003">
        <v>919.2717410956426</v>
      </c>
    </row>
    <row r="195" spans="1:4" ht="31.5" thickTop="1" thickBot="1">
      <c r="A195" s="200" t="s">
        <v>492</v>
      </c>
      <c r="B195" s="200" t="s">
        <v>425</v>
      </c>
      <c r="C195" s="205" t="s">
        <v>493</v>
      </c>
      <c r="D195" s="1003">
        <v>1139.1639848128727</v>
      </c>
    </row>
    <row r="196" spans="1:4" ht="16.5" thickTop="1" thickBot="1">
      <c r="A196" s="200" t="s">
        <v>494</v>
      </c>
      <c r="B196" s="200" t="s">
        <v>92</v>
      </c>
      <c r="C196" s="205" t="s">
        <v>495</v>
      </c>
      <c r="D196" s="1003">
        <v>36225.211113119985</v>
      </c>
    </row>
    <row r="197" spans="1:4" ht="16.5" thickTop="1" thickBot="1">
      <c r="A197" s="200" t="s">
        <v>496</v>
      </c>
      <c r="B197" s="200" t="s">
        <v>144</v>
      </c>
      <c r="C197" s="205" t="s">
        <v>497</v>
      </c>
      <c r="D197" s="1003">
        <v>1713.3270656300847</v>
      </c>
    </row>
    <row r="198" spans="1:4" ht="16.5" thickTop="1" thickBot="1">
      <c r="A198" s="200" t="s">
        <v>504</v>
      </c>
      <c r="B198" s="200" t="s">
        <v>92</v>
      </c>
      <c r="C198" s="205" t="s">
        <v>505</v>
      </c>
      <c r="D198" s="1003">
        <v>17719</v>
      </c>
    </row>
    <row r="199" spans="1:4" ht="16.5" thickTop="1" thickBot="1">
      <c r="A199" s="200" t="s">
        <v>1009</v>
      </c>
      <c r="B199" s="200" t="s">
        <v>92</v>
      </c>
      <c r="C199" s="205" t="s">
        <v>1010</v>
      </c>
      <c r="D199" s="1003">
        <v>148263.36334598926</v>
      </c>
    </row>
    <row r="200" spans="1:4" ht="31.5" thickTop="1" thickBot="1">
      <c r="A200" s="200" t="s">
        <v>1013</v>
      </c>
      <c r="B200" s="200" t="s">
        <v>92</v>
      </c>
      <c r="C200" s="205" t="s">
        <v>1014</v>
      </c>
      <c r="D200" s="1003">
        <v>164064.04628457781</v>
      </c>
    </row>
    <row r="201" spans="1:4" ht="16.5" thickTop="1" thickBot="1">
      <c r="A201" s="200" t="s">
        <v>1011</v>
      </c>
      <c r="B201" s="200" t="s">
        <v>92</v>
      </c>
      <c r="C201" s="205" t="s">
        <v>1012</v>
      </c>
      <c r="D201" s="1003">
        <v>162068.7277767733</v>
      </c>
    </row>
    <row r="202" spans="1:4" ht="16.5" thickTop="1" thickBot="1">
      <c r="A202" s="200" t="s">
        <v>1015</v>
      </c>
      <c r="B202" s="200" t="s">
        <v>233</v>
      </c>
      <c r="C202" s="205" t="s">
        <v>1016</v>
      </c>
      <c r="D202" s="1003">
        <v>5910.6220695473985</v>
      </c>
    </row>
    <row r="203" spans="1:4" ht="31.5" thickTop="1" thickBot="1">
      <c r="A203" s="200" t="s">
        <v>1003</v>
      </c>
      <c r="B203" s="200" t="s">
        <v>233</v>
      </c>
      <c r="C203" s="205" t="s">
        <v>1004</v>
      </c>
      <c r="D203" s="1003">
        <v>14175</v>
      </c>
    </row>
    <row r="204" spans="1:4" ht="16.5" thickTop="1" thickBot="1">
      <c r="A204" s="200" t="s">
        <v>1007</v>
      </c>
      <c r="B204" s="200" t="s">
        <v>92</v>
      </c>
      <c r="C204" s="205" t="s">
        <v>1008</v>
      </c>
      <c r="D204" s="1003">
        <v>105466.83541252333</v>
      </c>
    </row>
    <row r="205" spans="1:4" ht="16.5" thickTop="1" thickBot="1">
      <c r="A205" s="200" t="s">
        <v>1005</v>
      </c>
      <c r="B205" s="200" t="s">
        <v>92</v>
      </c>
      <c r="C205" s="205" t="s">
        <v>1006</v>
      </c>
      <c r="D205" s="1003">
        <v>93979.501717591746</v>
      </c>
    </row>
    <row r="206" spans="1:4" ht="16.5" thickTop="1" thickBot="1">
      <c r="A206" s="200" t="s">
        <v>506</v>
      </c>
      <c r="B206" s="200" t="s">
        <v>144</v>
      </c>
      <c r="C206" s="205" t="s">
        <v>2002</v>
      </c>
      <c r="D206" s="1003">
        <v>133141.69951184234</v>
      </c>
    </row>
    <row r="207" spans="1:4" ht="16.5" thickTop="1" thickBot="1">
      <c r="A207" s="200" t="s">
        <v>515</v>
      </c>
      <c r="B207" s="200" t="s">
        <v>144</v>
      </c>
      <c r="C207" s="205" t="s">
        <v>516</v>
      </c>
      <c r="D207" s="1003">
        <v>135829.27137949737</v>
      </c>
    </row>
    <row r="208" spans="1:4" ht="16.5" thickTop="1" thickBot="1">
      <c r="A208" s="200" t="s">
        <v>517</v>
      </c>
      <c r="B208" s="200" t="s">
        <v>144</v>
      </c>
      <c r="C208" s="205" t="s">
        <v>518</v>
      </c>
      <c r="D208" s="1003">
        <v>6520.4158380039762</v>
      </c>
    </row>
    <row r="209" spans="1:4" ht="16.5" thickTop="1" thickBot="1">
      <c r="A209" s="200" t="s">
        <v>519</v>
      </c>
      <c r="B209" s="200" t="s">
        <v>233</v>
      </c>
      <c r="C209" s="205" t="s">
        <v>520</v>
      </c>
      <c r="D209" s="1003">
        <v>12972.624359669739</v>
      </c>
    </row>
    <row r="210" spans="1:4" ht="16.5" thickTop="1" thickBot="1">
      <c r="A210" s="200" t="s">
        <v>522</v>
      </c>
      <c r="B210" s="200" t="s">
        <v>233</v>
      </c>
      <c r="C210" s="205" t="s">
        <v>2004</v>
      </c>
      <c r="D210" s="1003">
        <v>10744.179352739106</v>
      </c>
    </row>
    <row r="211" spans="1:4" ht="16.5" thickTop="1" thickBot="1">
      <c r="A211" s="200" t="s">
        <v>521</v>
      </c>
      <c r="B211" s="200" t="s">
        <v>233</v>
      </c>
      <c r="C211" s="205" t="s">
        <v>2003</v>
      </c>
      <c r="D211" s="1003">
        <v>4496.5927800879881</v>
      </c>
    </row>
    <row r="212" spans="1:4" ht="16.5" thickTop="1" thickBot="1">
      <c r="A212" s="200" t="s">
        <v>529</v>
      </c>
      <c r="B212" s="200" t="s">
        <v>388</v>
      </c>
      <c r="C212" s="205" t="s">
        <v>530</v>
      </c>
      <c r="D212" s="1003">
        <v>21153.430241668171</v>
      </c>
    </row>
    <row r="213" spans="1:4" ht="16.5" thickTop="1" thickBot="1">
      <c r="A213" s="200" t="s">
        <v>525</v>
      </c>
      <c r="B213" s="200" t="s">
        <v>388</v>
      </c>
      <c r="C213" s="205" t="s">
        <v>526</v>
      </c>
      <c r="D213" s="1003">
        <v>36149.8776592539</v>
      </c>
    </row>
    <row r="214" spans="1:4" ht="16.5" thickTop="1" thickBot="1">
      <c r="A214" s="200" t="s">
        <v>523</v>
      </c>
      <c r="B214" s="200" t="s">
        <v>388</v>
      </c>
      <c r="C214" s="205" t="s">
        <v>524</v>
      </c>
      <c r="D214" s="1003">
        <v>19680.355812692094</v>
      </c>
    </row>
    <row r="215" spans="1:4" ht="16.5" thickTop="1" thickBot="1">
      <c r="A215" s="200" t="s">
        <v>531</v>
      </c>
      <c r="B215" s="200" t="s">
        <v>388</v>
      </c>
      <c r="C215" s="205" t="s">
        <v>532</v>
      </c>
      <c r="D215" s="1003">
        <v>42000</v>
      </c>
    </row>
    <row r="216" spans="1:4" ht="16.5" thickTop="1" thickBot="1">
      <c r="A216" s="200" t="s">
        <v>535</v>
      </c>
      <c r="B216" s="200" t="s">
        <v>388</v>
      </c>
      <c r="C216" s="205" t="s">
        <v>536</v>
      </c>
      <c r="D216" s="1003">
        <v>52367.948653046456</v>
      </c>
    </row>
    <row r="217" spans="1:4" ht="16.5" thickTop="1" thickBot="1">
      <c r="A217" s="200" t="s">
        <v>537</v>
      </c>
      <c r="B217" s="200" t="s">
        <v>388</v>
      </c>
      <c r="C217" s="205" t="s">
        <v>538</v>
      </c>
      <c r="D217" s="1003">
        <v>51484.307599590182</v>
      </c>
    </row>
    <row r="218" spans="1:4" ht="16.5" thickTop="1" thickBot="1">
      <c r="A218" s="200" t="s">
        <v>539</v>
      </c>
      <c r="B218" s="200" t="s">
        <v>388</v>
      </c>
      <c r="C218" s="205" t="s">
        <v>540</v>
      </c>
      <c r="D218" s="1003">
        <v>51484.307599590182</v>
      </c>
    </row>
    <row r="219" spans="1:4" ht="16.5" thickTop="1" thickBot="1">
      <c r="A219" s="200" t="s">
        <v>541</v>
      </c>
      <c r="B219" s="200" t="s">
        <v>388</v>
      </c>
      <c r="C219" s="205" t="s">
        <v>542</v>
      </c>
      <c r="D219" s="1003">
        <v>45769.145302235876</v>
      </c>
    </row>
    <row r="220" spans="1:4" ht="16.5" thickTop="1" thickBot="1">
      <c r="A220" s="200" t="s">
        <v>533</v>
      </c>
      <c r="B220" s="200" t="s">
        <v>388</v>
      </c>
      <c r="C220" s="205" t="s">
        <v>534</v>
      </c>
      <c r="D220" s="1003">
        <v>8654.18501777858</v>
      </c>
    </row>
    <row r="221" spans="1:4" ht="16.5" thickTop="1" thickBot="1">
      <c r="A221" s="200" t="s">
        <v>543</v>
      </c>
      <c r="B221" s="200" t="s">
        <v>388</v>
      </c>
      <c r="C221" s="205" t="s">
        <v>544</v>
      </c>
      <c r="D221" s="1003">
        <v>31802.933767251245</v>
      </c>
    </row>
    <row r="222" spans="1:4" ht="16.5" thickTop="1" thickBot="1">
      <c r="A222" s="200" t="s">
        <v>554</v>
      </c>
      <c r="B222" s="200" t="s">
        <v>388</v>
      </c>
      <c r="C222" s="205" t="s">
        <v>555</v>
      </c>
      <c r="D222" s="1003">
        <v>18311.119387693601</v>
      </c>
    </row>
    <row r="223" spans="1:4" ht="16.5" thickTop="1" thickBot="1">
      <c r="A223" s="200" t="s">
        <v>566</v>
      </c>
      <c r="B223" s="200" t="s">
        <v>388</v>
      </c>
      <c r="C223" s="205" t="s">
        <v>1940</v>
      </c>
      <c r="D223" s="1003">
        <v>5161.3596094738741</v>
      </c>
    </row>
    <row r="224" spans="1:4" ht="31.5" thickTop="1" thickBot="1">
      <c r="A224" s="200" t="s">
        <v>545</v>
      </c>
      <c r="B224" s="200" t="s">
        <v>388</v>
      </c>
      <c r="C224" s="205" t="s">
        <v>546</v>
      </c>
      <c r="D224" s="1003">
        <v>26000</v>
      </c>
    </row>
    <row r="225" spans="1:4" ht="31.5" thickTop="1" thickBot="1">
      <c r="A225" s="200" t="s">
        <v>547</v>
      </c>
      <c r="B225" s="200" t="s">
        <v>388</v>
      </c>
      <c r="C225" s="205" t="s">
        <v>548</v>
      </c>
      <c r="D225" s="1003">
        <v>33745.315253420114</v>
      </c>
    </row>
    <row r="226" spans="1:4" ht="16.5" thickTop="1" thickBot="1">
      <c r="A226" s="200" t="s">
        <v>549</v>
      </c>
      <c r="B226" s="200" t="s">
        <v>388</v>
      </c>
      <c r="C226" s="205" t="s">
        <v>2005</v>
      </c>
      <c r="D226" s="1003">
        <v>37114.960284457295</v>
      </c>
    </row>
    <row r="227" spans="1:4" ht="31.5" thickTop="1" thickBot="1">
      <c r="A227" s="200" t="s">
        <v>550</v>
      </c>
      <c r="B227" s="200" t="s">
        <v>388</v>
      </c>
      <c r="C227" s="205" t="s">
        <v>551</v>
      </c>
      <c r="D227" s="1003">
        <v>41474.120412222015</v>
      </c>
    </row>
    <row r="228" spans="1:4" ht="31.5" thickTop="1" thickBot="1">
      <c r="A228" s="200" t="s">
        <v>552</v>
      </c>
      <c r="B228" s="200" t="s">
        <v>388</v>
      </c>
      <c r="C228" s="205" t="s">
        <v>553</v>
      </c>
      <c r="D228" s="1003">
        <v>42797.545953112749</v>
      </c>
    </row>
    <row r="229" spans="1:4" ht="16.5" thickTop="1" thickBot="1">
      <c r="A229" s="200" t="s">
        <v>556</v>
      </c>
      <c r="B229" s="200" t="s">
        <v>388</v>
      </c>
      <c r="C229" s="205" t="s">
        <v>557</v>
      </c>
      <c r="D229" s="1003">
        <v>41645.147712890968</v>
      </c>
    </row>
    <row r="230" spans="1:4" ht="16.5" thickTop="1" thickBot="1">
      <c r="A230" s="200" t="s">
        <v>558</v>
      </c>
      <c r="B230" s="200" t="s">
        <v>388</v>
      </c>
      <c r="C230" s="205" t="s">
        <v>559</v>
      </c>
      <c r="D230" s="1003">
        <v>39734.324835774118</v>
      </c>
    </row>
    <row r="231" spans="1:4" ht="16.5" thickTop="1" thickBot="1">
      <c r="A231" s="200" t="s">
        <v>527</v>
      </c>
      <c r="B231" s="200" t="s">
        <v>388</v>
      </c>
      <c r="C231" s="205" t="s">
        <v>528</v>
      </c>
      <c r="D231" s="1003">
        <v>40766.596757668893</v>
      </c>
    </row>
    <row r="232" spans="1:4" ht="16.5" thickTop="1" thickBot="1">
      <c r="A232" s="200" t="s">
        <v>560</v>
      </c>
      <c r="B232" s="200" t="s">
        <v>388</v>
      </c>
      <c r="C232" s="205" t="s">
        <v>561</v>
      </c>
      <c r="D232" s="1003">
        <v>46176.353160971485</v>
      </c>
    </row>
    <row r="233" spans="1:4" ht="16.5" thickTop="1" thickBot="1">
      <c r="A233" s="200" t="s">
        <v>562</v>
      </c>
      <c r="B233" s="200" t="s">
        <v>388</v>
      </c>
      <c r="C233" s="205" t="s">
        <v>563</v>
      </c>
      <c r="D233" s="1003">
        <v>26141.726511179408</v>
      </c>
    </row>
    <row r="234" spans="1:4" ht="31.5" thickTop="1" thickBot="1">
      <c r="A234" s="200" t="s">
        <v>564</v>
      </c>
      <c r="B234" s="200" t="s">
        <v>388</v>
      </c>
      <c r="C234" s="205" t="s">
        <v>565</v>
      </c>
      <c r="D234" s="1003">
        <v>20000</v>
      </c>
    </row>
    <row r="235" spans="1:4" ht="16.5" thickTop="1" thickBot="1">
      <c r="A235" s="200" t="s">
        <v>567</v>
      </c>
      <c r="B235" s="200" t="s">
        <v>144</v>
      </c>
      <c r="C235" s="205" t="s">
        <v>568</v>
      </c>
      <c r="D235" s="1003">
        <v>928.43391791719387</v>
      </c>
    </row>
    <row r="236" spans="1:4" ht="31.5" thickTop="1" thickBot="1">
      <c r="A236" s="200" t="s">
        <v>571</v>
      </c>
      <c r="B236" s="200" t="s">
        <v>388</v>
      </c>
      <c r="C236" s="205" t="s">
        <v>572</v>
      </c>
      <c r="D236" s="1003">
        <v>350234.38920026511</v>
      </c>
    </row>
    <row r="237" spans="1:4" ht="31.5" thickTop="1" thickBot="1">
      <c r="A237" s="200" t="s">
        <v>573</v>
      </c>
      <c r="B237" s="200" t="s">
        <v>388</v>
      </c>
      <c r="C237" s="205" t="s">
        <v>574</v>
      </c>
      <c r="D237" s="1003">
        <v>362025.09274995473</v>
      </c>
    </row>
    <row r="238" spans="1:4" ht="31.5" thickTop="1" thickBot="1">
      <c r="A238" s="200" t="s">
        <v>575</v>
      </c>
      <c r="B238" s="200" t="s">
        <v>388</v>
      </c>
      <c r="C238" s="205" t="s">
        <v>576</v>
      </c>
      <c r="D238" s="1003">
        <v>372563.63213403238</v>
      </c>
    </row>
    <row r="239" spans="1:4" ht="16.5" thickTop="1" thickBot="1">
      <c r="A239" s="200" t="s">
        <v>588</v>
      </c>
      <c r="B239" s="200" t="s">
        <v>589</v>
      </c>
      <c r="C239" s="205" t="s">
        <v>590</v>
      </c>
      <c r="D239" s="1003">
        <v>340572.36473211588</v>
      </c>
    </row>
    <row r="240" spans="1:4" ht="16.5" thickTop="1" thickBot="1">
      <c r="A240" s="200" t="s">
        <v>577</v>
      </c>
      <c r="B240" s="200" t="s">
        <v>388</v>
      </c>
      <c r="C240" s="205" t="s">
        <v>2006</v>
      </c>
      <c r="D240" s="1003">
        <v>387988.66582293733</v>
      </c>
    </row>
    <row r="241" spans="1:4" ht="16.5" thickTop="1" thickBot="1">
      <c r="A241" s="200" t="s">
        <v>578</v>
      </c>
      <c r="B241" s="200" t="s">
        <v>388</v>
      </c>
      <c r="C241" s="205" t="s">
        <v>2117</v>
      </c>
      <c r="D241" s="1003">
        <v>361534.40728017833</v>
      </c>
    </row>
    <row r="242" spans="1:4" ht="16.5" thickTop="1" thickBot="1">
      <c r="A242" s="1004" t="s">
        <v>2119</v>
      </c>
      <c r="B242" s="200" t="s">
        <v>388</v>
      </c>
      <c r="C242" s="205" t="s">
        <v>2118</v>
      </c>
      <c r="D242" s="1005">
        <v>332261.25233532209</v>
      </c>
    </row>
    <row r="243" spans="1:4" ht="16.5" thickTop="1" thickBot="1">
      <c r="A243" s="200" t="s">
        <v>579</v>
      </c>
      <c r="B243" s="200" t="s">
        <v>388</v>
      </c>
      <c r="C243" s="205" t="s">
        <v>580</v>
      </c>
      <c r="D243" s="1003">
        <v>335000</v>
      </c>
    </row>
    <row r="244" spans="1:4" ht="16.5" thickTop="1" thickBot="1">
      <c r="A244" s="200" t="s">
        <v>581</v>
      </c>
      <c r="B244" s="200" t="s">
        <v>388</v>
      </c>
      <c r="C244" s="205" t="s">
        <v>582</v>
      </c>
      <c r="D244" s="1003">
        <v>313000</v>
      </c>
    </row>
    <row r="245" spans="1:4" ht="16.5" thickTop="1" thickBot="1">
      <c r="A245" s="200" t="s">
        <v>583</v>
      </c>
      <c r="B245" s="200" t="s">
        <v>388</v>
      </c>
      <c r="C245" s="205" t="s">
        <v>584</v>
      </c>
      <c r="D245" s="1003">
        <v>306000</v>
      </c>
    </row>
    <row r="246" spans="1:4" ht="16.5" thickTop="1" thickBot="1">
      <c r="A246" s="200" t="s">
        <v>585</v>
      </c>
      <c r="B246" s="200" t="s">
        <v>388</v>
      </c>
      <c r="C246" s="205" t="s">
        <v>2120</v>
      </c>
      <c r="D246" s="1003">
        <v>402740.78852528171</v>
      </c>
    </row>
    <row r="247" spans="1:4" ht="16.5" thickTop="1" thickBot="1">
      <c r="A247" s="200" t="s">
        <v>586</v>
      </c>
      <c r="B247" s="200" t="s">
        <v>388</v>
      </c>
      <c r="C247" s="205" t="s">
        <v>587</v>
      </c>
      <c r="D247" s="1003">
        <v>416415.84644127038</v>
      </c>
    </row>
    <row r="248" spans="1:4" ht="16.5" thickTop="1" thickBot="1">
      <c r="A248" s="200" t="s">
        <v>591</v>
      </c>
      <c r="B248" s="200" t="s">
        <v>388</v>
      </c>
      <c r="C248" s="205" t="s">
        <v>592</v>
      </c>
      <c r="D248" s="1003">
        <v>413466.64352437767</v>
      </c>
    </row>
    <row r="249" spans="1:4" ht="16.5" thickTop="1" thickBot="1">
      <c r="A249" s="200" t="s">
        <v>593</v>
      </c>
      <c r="B249" s="200" t="s">
        <v>388</v>
      </c>
      <c r="C249" s="205" t="s">
        <v>594</v>
      </c>
      <c r="D249" s="1003">
        <v>382185.95383595489</v>
      </c>
    </row>
    <row r="250" spans="1:4" ht="16.5" thickTop="1" thickBot="1">
      <c r="A250" s="200" t="s">
        <v>595</v>
      </c>
      <c r="B250" s="200" t="s">
        <v>388</v>
      </c>
      <c r="C250" s="205" t="s">
        <v>596</v>
      </c>
      <c r="D250" s="1003">
        <v>219616.36039293674</v>
      </c>
    </row>
    <row r="251" spans="1:4" ht="16.5" thickTop="1" thickBot="1">
      <c r="A251" s="200" t="s">
        <v>597</v>
      </c>
      <c r="B251" s="200" t="s">
        <v>388</v>
      </c>
      <c r="C251" s="205" t="s">
        <v>598</v>
      </c>
      <c r="D251" s="1003">
        <v>230818.64858675341</v>
      </c>
    </row>
    <row r="252" spans="1:4" ht="31.5" thickTop="1" thickBot="1">
      <c r="A252" s="200" t="s">
        <v>599</v>
      </c>
      <c r="B252" s="200" t="s">
        <v>388</v>
      </c>
      <c r="C252" s="205" t="s">
        <v>600</v>
      </c>
      <c r="D252" s="1003">
        <v>234067.14927981675</v>
      </c>
    </row>
    <row r="253" spans="1:4" ht="31.5" thickTop="1" thickBot="1">
      <c r="A253" s="200" t="s">
        <v>601</v>
      </c>
      <c r="B253" s="200" t="s">
        <v>388</v>
      </c>
      <c r="C253" s="205" t="s">
        <v>602</v>
      </c>
      <c r="D253" s="1003">
        <v>195907.70083770261</v>
      </c>
    </row>
    <row r="254" spans="1:4" ht="16.5" thickTop="1" thickBot="1">
      <c r="A254" s="200" t="s">
        <v>605</v>
      </c>
      <c r="B254" s="200" t="s">
        <v>233</v>
      </c>
      <c r="C254" s="205" t="s">
        <v>2007</v>
      </c>
      <c r="D254" s="1003">
        <v>19913.482311818232</v>
      </c>
    </row>
    <row r="255" spans="1:4" ht="31.5" thickTop="1" thickBot="1">
      <c r="A255" s="200" t="s">
        <v>603</v>
      </c>
      <c r="B255" s="200" t="s">
        <v>388</v>
      </c>
      <c r="C255" s="205" t="s">
        <v>604</v>
      </c>
      <c r="D255" s="1003">
        <v>378275.74037244613</v>
      </c>
    </row>
    <row r="256" spans="1:4" ht="16.5" thickTop="1" thickBot="1">
      <c r="A256" s="200" t="s">
        <v>569</v>
      </c>
      <c r="B256" s="200" t="s">
        <v>388</v>
      </c>
      <c r="C256" s="205" t="s">
        <v>570</v>
      </c>
      <c r="D256" s="1003">
        <v>350773.93961308978</v>
      </c>
    </row>
    <row r="257" spans="1:4" ht="16.5" thickTop="1" thickBot="1">
      <c r="A257" s="200" t="s">
        <v>606</v>
      </c>
      <c r="B257" s="200" t="s">
        <v>388</v>
      </c>
      <c r="C257" s="205" t="s">
        <v>607</v>
      </c>
      <c r="D257" s="1003">
        <v>427803.41421081172</v>
      </c>
    </row>
    <row r="258" spans="1:4" ht="16.5" thickTop="1" thickBot="1">
      <c r="A258" s="200" t="s">
        <v>608</v>
      </c>
      <c r="B258" s="200" t="s">
        <v>388</v>
      </c>
      <c r="C258" s="205" t="s">
        <v>609</v>
      </c>
      <c r="D258" s="1003">
        <v>365287.84571807383</v>
      </c>
    </row>
    <row r="259" spans="1:4" ht="16.5" thickTop="1" thickBot="1">
      <c r="A259" s="200" t="s">
        <v>507</v>
      </c>
      <c r="B259" s="200" t="s">
        <v>388</v>
      </c>
      <c r="C259" s="205" t="s">
        <v>508</v>
      </c>
      <c r="D259" s="1003">
        <v>394753.40637618268</v>
      </c>
    </row>
    <row r="260" spans="1:4" ht="16.5" thickTop="1" thickBot="1">
      <c r="A260" s="200" t="s">
        <v>1753</v>
      </c>
      <c r="B260" s="200" t="s">
        <v>388</v>
      </c>
      <c r="C260" s="205" t="s">
        <v>1754</v>
      </c>
      <c r="D260" s="1003">
        <v>497865.56234556733</v>
      </c>
    </row>
    <row r="261" spans="1:4" ht="16.5" thickTop="1" thickBot="1">
      <c r="A261" s="200" t="s">
        <v>509</v>
      </c>
      <c r="B261" s="200" t="s">
        <v>377</v>
      </c>
      <c r="C261" s="205" t="s">
        <v>510</v>
      </c>
      <c r="D261" s="1003">
        <v>4281.7906346049531</v>
      </c>
    </row>
    <row r="262" spans="1:4" ht="46.5" thickTop="1" thickBot="1">
      <c r="A262" s="200" t="s">
        <v>610</v>
      </c>
      <c r="B262" s="200" t="s">
        <v>377</v>
      </c>
      <c r="C262" s="205" t="s">
        <v>2008</v>
      </c>
      <c r="D262" s="1003">
        <v>4523.0612909058027</v>
      </c>
    </row>
    <row r="263" spans="1:4" ht="31.5" thickTop="1" thickBot="1">
      <c r="A263" s="200" t="s">
        <v>611</v>
      </c>
      <c r="B263" s="200" t="s">
        <v>233</v>
      </c>
      <c r="C263" s="205" t="s">
        <v>612</v>
      </c>
      <c r="D263" s="1003">
        <v>48068.851684445239</v>
      </c>
    </row>
    <row r="264" spans="1:4" ht="31.5" thickTop="1" thickBot="1">
      <c r="A264" s="200" t="s">
        <v>613</v>
      </c>
      <c r="B264" s="200" t="s">
        <v>377</v>
      </c>
      <c r="C264" s="205" t="s">
        <v>614</v>
      </c>
      <c r="D264" s="1003">
        <v>10242.295666847464</v>
      </c>
    </row>
    <row r="265" spans="1:4" ht="31.5" thickTop="1" thickBot="1">
      <c r="A265" s="200" t="s">
        <v>615</v>
      </c>
      <c r="B265" s="200" t="s">
        <v>144</v>
      </c>
      <c r="C265" s="205" t="s">
        <v>616</v>
      </c>
      <c r="D265" s="1003">
        <v>5763.0092207557391</v>
      </c>
    </row>
    <row r="266" spans="1:4" ht="31.5" thickTop="1" thickBot="1">
      <c r="A266" s="200" t="s">
        <v>617</v>
      </c>
      <c r="B266" s="200" t="s">
        <v>92</v>
      </c>
      <c r="C266" s="205" t="s">
        <v>618</v>
      </c>
      <c r="D266" s="1003">
        <v>30240.273609353339</v>
      </c>
    </row>
    <row r="267" spans="1:4" ht="31.5" thickTop="1" thickBot="1">
      <c r="A267" s="200" t="s">
        <v>619</v>
      </c>
      <c r="B267" s="200" t="s">
        <v>92</v>
      </c>
      <c r="C267" s="205" t="s">
        <v>620</v>
      </c>
      <c r="D267" s="1003">
        <v>39940.982824082435</v>
      </c>
    </row>
    <row r="268" spans="1:4" ht="31.5" thickTop="1" thickBot="1">
      <c r="A268" s="200" t="s">
        <v>621</v>
      </c>
      <c r="B268" s="200" t="s">
        <v>92</v>
      </c>
      <c r="C268" s="205" t="s">
        <v>622</v>
      </c>
      <c r="D268" s="1003">
        <v>65074.86988489121</v>
      </c>
    </row>
    <row r="269" spans="1:4" ht="16.5" thickTop="1" thickBot="1">
      <c r="A269" s="200" t="s">
        <v>623</v>
      </c>
      <c r="B269" s="200" t="s">
        <v>377</v>
      </c>
      <c r="C269" s="205" t="s">
        <v>624</v>
      </c>
      <c r="D269" s="1003">
        <v>70288.148496353868</v>
      </c>
    </row>
    <row r="270" spans="1:4" ht="16.5" thickTop="1" thickBot="1">
      <c r="A270" s="200" t="s">
        <v>627</v>
      </c>
      <c r="B270" s="200" t="s">
        <v>144</v>
      </c>
      <c r="C270" s="205" t="s">
        <v>628</v>
      </c>
      <c r="D270" s="1003">
        <v>213029.77327788822</v>
      </c>
    </row>
    <row r="271" spans="1:4" ht="16.5" thickTop="1" thickBot="1">
      <c r="A271" s="200" t="s">
        <v>629</v>
      </c>
      <c r="B271" s="200" t="s">
        <v>388</v>
      </c>
      <c r="C271" s="205" t="s">
        <v>2009</v>
      </c>
      <c r="D271" s="1003">
        <v>33394.098475260646</v>
      </c>
    </row>
    <row r="272" spans="1:4" ht="31.5" thickTop="1" thickBot="1">
      <c r="A272" s="200" t="s">
        <v>625</v>
      </c>
      <c r="B272" s="200" t="s">
        <v>388</v>
      </c>
      <c r="C272" s="205" t="s">
        <v>626</v>
      </c>
      <c r="D272" s="1003">
        <v>33154.863858253477</v>
      </c>
    </row>
    <row r="273" spans="1:4" ht="31.5" thickTop="1" thickBot="1">
      <c r="A273" s="200" t="s">
        <v>630</v>
      </c>
      <c r="B273" s="200" t="s">
        <v>388</v>
      </c>
      <c r="C273" s="205" t="s">
        <v>631</v>
      </c>
      <c r="D273" s="1003">
        <v>39178.486108600009</v>
      </c>
    </row>
    <row r="274" spans="1:4" ht="31.5" thickTop="1" thickBot="1">
      <c r="A274" s="200" t="s">
        <v>632</v>
      </c>
      <c r="B274" s="200" t="s">
        <v>144</v>
      </c>
      <c r="C274" s="205" t="s">
        <v>633</v>
      </c>
      <c r="D274" s="1003">
        <v>61155.494244560949</v>
      </c>
    </row>
    <row r="275" spans="1:4" ht="31.5" thickTop="1" thickBot="1">
      <c r="A275" s="200" t="s">
        <v>634</v>
      </c>
      <c r="B275" s="200" t="s">
        <v>144</v>
      </c>
      <c r="C275" s="205" t="s">
        <v>635</v>
      </c>
      <c r="D275" s="1003">
        <v>43518.303863074783</v>
      </c>
    </row>
    <row r="276" spans="1:4" ht="31.5" thickTop="1" thickBot="1">
      <c r="A276" s="200" t="s">
        <v>636</v>
      </c>
      <c r="B276" s="200" t="s">
        <v>637</v>
      </c>
      <c r="C276" s="205" t="s">
        <v>2010</v>
      </c>
      <c r="D276" s="1003">
        <v>72526</v>
      </c>
    </row>
    <row r="277" spans="1:4" ht="16.5" thickTop="1" thickBot="1">
      <c r="A277" s="200" t="s">
        <v>638</v>
      </c>
      <c r="B277" s="200" t="s">
        <v>637</v>
      </c>
      <c r="C277" s="205" t="s">
        <v>2011</v>
      </c>
      <c r="D277" s="1003">
        <v>91585</v>
      </c>
    </row>
    <row r="278" spans="1:4" ht="16.5" thickTop="1" thickBot="1">
      <c r="A278" s="200" t="s">
        <v>639</v>
      </c>
      <c r="B278" s="200" t="s">
        <v>637</v>
      </c>
      <c r="C278" s="205" t="s">
        <v>640</v>
      </c>
      <c r="D278" s="1003">
        <v>43680</v>
      </c>
    </row>
    <row r="279" spans="1:4" ht="16.5" thickTop="1" thickBot="1">
      <c r="A279" s="200" t="s">
        <v>511</v>
      </c>
      <c r="B279" s="200" t="s">
        <v>141</v>
      </c>
      <c r="C279" s="205" t="s">
        <v>512</v>
      </c>
      <c r="D279" s="1003">
        <v>63464.362803591866</v>
      </c>
    </row>
    <row r="280" spans="1:4" ht="16.5" thickTop="1" thickBot="1">
      <c r="A280" s="200" t="s">
        <v>513</v>
      </c>
      <c r="B280" s="200" t="s">
        <v>141</v>
      </c>
      <c r="C280" s="205" t="s">
        <v>514</v>
      </c>
      <c r="D280" s="1003">
        <v>43192.537576086295</v>
      </c>
    </row>
    <row r="281" spans="1:4" ht="31.5" thickTop="1" thickBot="1">
      <c r="A281" s="200" t="s">
        <v>641</v>
      </c>
      <c r="B281" s="200" t="s">
        <v>92</v>
      </c>
      <c r="C281" s="205" t="s">
        <v>642</v>
      </c>
      <c r="D281" s="1003">
        <v>80336.002410655085</v>
      </c>
    </row>
    <row r="282" spans="1:4" ht="31.5" thickTop="1" thickBot="1">
      <c r="A282" s="200" t="s">
        <v>643</v>
      </c>
      <c r="B282" s="200" t="s">
        <v>377</v>
      </c>
      <c r="C282" s="205" t="s">
        <v>644</v>
      </c>
      <c r="D282" s="1003">
        <v>11216.540468872414</v>
      </c>
    </row>
    <row r="283" spans="1:4" ht="31.5" thickTop="1" thickBot="1">
      <c r="A283" s="200" t="s">
        <v>645</v>
      </c>
      <c r="B283" s="200" t="s">
        <v>144</v>
      </c>
      <c r="C283" s="205" t="s">
        <v>646</v>
      </c>
      <c r="D283" s="1003">
        <v>7673.832097872596</v>
      </c>
    </row>
    <row r="284" spans="1:4" ht="16.5" thickTop="1" thickBot="1">
      <c r="A284" s="200" t="s">
        <v>647</v>
      </c>
      <c r="B284" s="200" t="s">
        <v>92</v>
      </c>
      <c r="C284" s="205" t="s">
        <v>648</v>
      </c>
      <c r="D284" s="1003">
        <v>13126.345326342431</v>
      </c>
    </row>
    <row r="285" spans="1:4" ht="31.5" thickTop="1" thickBot="1">
      <c r="A285" s="200" t="s">
        <v>649</v>
      </c>
      <c r="B285" s="200" t="s">
        <v>92</v>
      </c>
      <c r="C285" s="205" t="s">
        <v>650</v>
      </c>
      <c r="D285" s="1003">
        <v>89875.864521183612</v>
      </c>
    </row>
    <row r="286" spans="1:4" ht="16.5" thickTop="1" thickBot="1">
      <c r="A286" s="200" t="s">
        <v>651</v>
      </c>
      <c r="B286" s="200" t="s">
        <v>92</v>
      </c>
      <c r="C286" s="205" t="s">
        <v>652</v>
      </c>
      <c r="D286" s="1003">
        <v>88664.421141445171</v>
      </c>
    </row>
    <row r="287" spans="1:4" ht="16.5" thickTop="1" thickBot="1">
      <c r="A287" s="200" t="s">
        <v>657</v>
      </c>
      <c r="B287" s="200" t="s">
        <v>92</v>
      </c>
      <c r="C287" s="205" t="s">
        <v>658</v>
      </c>
      <c r="D287" s="1003">
        <v>22419.846682335919</v>
      </c>
    </row>
    <row r="288" spans="1:4" ht="31.5" thickTop="1" thickBot="1">
      <c r="A288" s="200" t="s">
        <v>653</v>
      </c>
      <c r="B288" s="200" t="s">
        <v>92</v>
      </c>
      <c r="C288" s="205" t="s">
        <v>654</v>
      </c>
      <c r="D288" s="1003">
        <v>22547.099138190799</v>
      </c>
    </row>
    <row r="289" spans="1:4" ht="31.5" thickTop="1" thickBot="1">
      <c r="A289" s="200" t="s">
        <v>655</v>
      </c>
      <c r="B289" s="200" t="s">
        <v>92</v>
      </c>
      <c r="C289" s="205" t="s">
        <v>656</v>
      </c>
      <c r="D289" s="1003">
        <v>141846.78551196287</v>
      </c>
    </row>
    <row r="290" spans="1:4" ht="16.5" thickTop="1" thickBot="1">
      <c r="A290" s="200" t="s">
        <v>659</v>
      </c>
      <c r="B290" s="200" t="s">
        <v>463</v>
      </c>
      <c r="C290" s="205" t="s">
        <v>660</v>
      </c>
      <c r="D290" s="1003">
        <v>2781.2296751642252</v>
      </c>
    </row>
    <row r="291" spans="1:4" ht="16.5" thickTop="1" thickBot="1">
      <c r="A291" s="200" t="s">
        <v>661</v>
      </c>
      <c r="B291" s="200" t="s">
        <v>425</v>
      </c>
      <c r="C291" s="205" t="s">
        <v>2012</v>
      </c>
      <c r="D291" s="1003">
        <v>49524.619779425047</v>
      </c>
    </row>
    <row r="292" spans="1:4" ht="31.5" thickTop="1" thickBot="1">
      <c r="A292" s="200" t="s">
        <v>662</v>
      </c>
      <c r="B292" s="200" t="s">
        <v>377</v>
      </c>
      <c r="C292" s="205" t="s">
        <v>663</v>
      </c>
      <c r="D292" s="1003">
        <v>2253.8954981016086</v>
      </c>
    </row>
    <row r="293" spans="1:4" ht="16.5" thickTop="1" thickBot="1">
      <c r="A293" s="200" t="s">
        <v>664</v>
      </c>
      <c r="B293" s="200" t="s">
        <v>377</v>
      </c>
      <c r="C293" s="205" t="s">
        <v>2013</v>
      </c>
      <c r="D293" s="1003">
        <v>8910.7259687820151</v>
      </c>
    </row>
    <row r="294" spans="1:4" ht="16.5" thickTop="1" thickBot="1">
      <c r="A294" s="200" t="s">
        <v>665</v>
      </c>
      <c r="B294" s="200" t="s">
        <v>92</v>
      </c>
      <c r="C294" s="205" t="s">
        <v>666</v>
      </c>
      <c r="D294" s="1003">
        <v>2669.2475140119323</v>
      </c>
    </row>
    <row r="295" spans="1:4" ht="16.5" thickTop="1" thickBot="1">
      <c r="A295" s="200" t="s">
        <v>671</v>
      </c>
      <c r="B295" s="200" t="s">
        <v>92</v>
      </c>
      <c r="C295" s="205" t="s">
        <v>2014</v>
      </c>
      <c r="D295" s="1003">
        <v>66859.45832580002</v>
      </c>
    </row>
    <row r="296" spans="1:4" ht="16.5" thickTop="1" thickBot="1">
      <c r="A296" s="200" t="s">
        <v>667</v>
      </c>
      <c r="B296" s="200" t="s">
        <v>92</v>
      </c>
      <c r="C296" s="205" t="s">
        <v>668</v>
      </c>
      <c r="D296" s="1003">
        <v>69287.435183511101</v>
      </c>
    </row>
    <row r="297" spans="1:4" ht="16.5" thickTop="1" thickBot="1">
      <c r="A297" s="200" t="s">
        <v>669</v>
      </c>
      <c r="B297" s="200" t="s">
        <v>92</v>
      </c>
      <c r="C297" s="205" t="s">
        <v>670</v>
      </c>
      <c r="D297" s="1003">
        <v>68262.289399144211</v>
      </c>
    </row>
    <row r="298" spans="1:4" ht="16.5" thickTop="1" thickBot="1">
      <c r="A298" s="200" t="s">
        <v>684</v>
      </c>
      <c r="B298" s="200" t="s">
        <v>144</v>
      </c>
      <c r="C298" s="205" t="s">
        <v>685</v>
      </c>
      <c r="D298" s="1003">
        <v>5652.0450792502852</v>
      </c>
    </row>
    <row r="299" spans="1:4" ht="16.5" thickTop="1" thickBot="1">
      <c r="A299" s="200" t="s">
        <v>672</v>
      </c>
      <c r="B299" s="200" t="s">
        <v>377</v>
      </c>
      <c r="C299" s="205" t="s">
        <v>673</v>
      </c>
      <c r="D299" s="1003">
        <v>30909.112517326579</v>
      </c>
    </row>
    <row r="300" spans="1:4" ht="16.5" thickTop="1" thickBot="1">
      <c r="A300" s="200" t="s">
        <v>688</v>
      </c>
      <c r="B300" s="200" t="s">
        <v>377</v>
      </c>
      <c r="C300" s="205" t="s">
        <v>689</v>
      </c>
      <c r="D300" s="1003">
        <v>33588.540227806901</v>
      </c>
    </row>
    <row r="301" spans="1:4" ht="46.5" thickTop="1" thickBot="1">
      <c r="A301" s="200" t="s">
        <v>690</v>
      </c>
      <c r="B301" s="200" t="s">
        <v>92</v>
      </c>
      <c r="C301" s="205" t="s">
        <v>691</v>
      </c>
      <c r="D301" s="1003">
        <v>339793.57970228407</v>
      </c>
    </row>
    <row r="302" spans="1:4" ht="46.5" thickTop="1" thickBot="1">
      <c r="A302" s="200" t="s">
        <v>692</v>
      </c>
      <c r="B302" s="200" t="s">
        <v>92</v>
      </c>
      <c r="C302" s="205" t="s">
        <v>693</v>
      </c>
      <c r="D302" s="1003">
        <v>300348.37244621222</v>
      </c>
    </row>
    <row r="303" spans="1:4" ht="46.5" thickTop="1" thickBot="1">
      <c r="A303" s="200" t="s">
        <v>694</v>
      </c>
      <c r="B303" s="200" t="s">
        <v>92</v>
      </c>
      <c r="C303" s="205" t="s">
        <v>695</v>
      </c>
      <c r="D303" s="1003">
        <v>301653.47363345983</v>
      </c>
    </row>
    <row r="304" spans="1:4" ht="46.5" thickTop="1" thickBot="1">
      <c r="A304" s="200" t="s">
        <v>696</v>
      </c>
      <c r="B304" s="200" t="s">
        <v>92</v>
      </c>
      <c r="C304" s="205" t="s">
        <v>697</v>
      </c>
      <c r="D304" s="1003">
        <v>358141.34779726388</v>
      </c>
    </row>
    <row r="305" spans="1:4" ht="46.5" thickTop="1" thickBot="1">
      <c r="A305" s="200" t="s">
        <v>698</v>
      </c>
      <c r="B305" s="200" t="s">
        <v>92</v>
      </c>
      <c r="C305" s="205" t="s">
        <v>699</v>
      </c>
      <c r="D305" s="1003">
        <v>283974.54444645328</v>
      </c>
    </row>
    <row r="306" spans="1:4" ht="46.5" thickTop="1" thickBot="1">
      <c r="A306" s="200" t="s">
        <v>700</v>
      </c>
      <c r="B306" s="200" t="s">
        <v>233</v>
      </c>
      <c r="C306" s="205" t="s">
        <v>701</v>
      </c>
      <c r="D306" s="1003">
        <v>350512.30856385216</v>
      </c>
    </row>
    <row r="307" spans="1:4" ht="16.5" thickTop="1" thickBot="1">
      <c r="A307" s="200" t="s">
        <v>702</v>
      </c>
      <c r="B307" s="200" t="s">
        <v>92</v>
      </c>
      <c r="C307" s="205" t="s">
        <v>703</v>
      </c>
      <c r="D307" s="1003">
        <v>229252.93436991499</v>
      </c>
    </row>
    <row r="308" spans="1:4" ht="16.5" thickTop="1" thickBot="1">
      <c r="A308" s="200" t="s">
        <v>674</v>
      </c>
      <c r="B308" s="200" t="s">
        <v>377</v>
      </c>
      <c r="C308" s="205" t="s">
        <v>675</v>
      </c>
      <c r="D308" s="1003">
        <v>19547</v>
      </c>
    </row>
    <row r="309" spans="1:4" ht="16.5" thickTop="1" thickBot="1">
      <c r="A309" s="200" t="s">
        <v>680</v>
      </c>
      <c r="B309" s="200" t="s">
        <v>377</v>
      </c>
      <c r="C309" s="205" t="s">
        <v>681</v>
      </c>
      <c r="D309" s="1003">
        <v>4668</v>
      </c>
    </row>
    <row r="310" spans="1:4" ht="16.5" thickTop="1" thickBot="1">
      <c r="A310" s="200" t="s">
        <v>678</v>
      </c>
      <c r="B310" s="200" t="s">
        <v>377</v>
      </c>
      <c r="C310" s="205" t="s">
        <v>679</v>
      </c>
      <c r="D310" s="1003">
        <v>10869</v>
      </c>
    </row>
    <row r="311" spans="1:4" ht="16.5" thickTop="1" thickBot="1">
      <c r="A311" s="200" t="s">
        <v>676</v>
      </c>
      <c r="B311" s="200" t="s">
        <v>377</v>
      </c>
      <c r="C311" s="205" t="s">
        <v>677</v>
      </c>
      <c r="D311" s="1003">
        <v>63600</v>
      </c>
    </row>
    <row r="312" spans="1:4" ht="16.5" thickTop="1" thickBot="1">
      <c r="A312" s="200" t="s">
        <v>682</v>
      </c>
      <c r="B312" s="200" t="s">
        <v>377</v>
      </c>
      <c r="C312" s="205" t="s">
        <v>683</v>
      </c>
      <c r="D312" s="1003">
        <v>12197.911408425238</v>
      </c>
    </row>
    <row r="313" spans="1:4" ht="16.5" thickTop="1" thickBot="1">
      <c r="A313" s="200" t="s">
        <v>704</v>
      </c>
      <c r="B313" s="200" t="s">
        <v>377</v>
      </c>
      <c r="C313" s="205" t="s">
        <v>705</v>
      </c>
      <c r="D313" s="1003">
        <v>6079.2</v>
      </c>
    </row>
    <row r="314" spans="1:4" ht="16.5" thickTop="1" thickBot="1">
      <c r="A314" s="200" t="s">
        <v>706</v>
      </c>
      <c r="B314" s="200" t="s">
        <v>377</v>
      </c>
      <c r="C314" s="205" t="s">
        <v>707</v>
      </c>
      <c r="D314" s="1003">
        <v>6240</v>
      </c>
    </row>
    <row r="315" spans="1:4" ht="46.5" thickTop="1" thickBot="1">
      <c r="A315" s="200" t="s">
        <v>712</v>
      </c>
      <c r="B315" s="200" t="s">
        <v>377</v>
      </c>
      <c r="C315" s="205" t="s">
        <v>713</v>
      </c>
      <c r="D315" s="1003">
        <v>10256.547941903211</v>
      </c>
    </row>
    <row r="316" spans="1:4" ht="31.5" thickTop="1" thickBot="1">
      <c r="A316" s="200" t="s">
        <v>708</v>
      </c>
      <c r="B316" s="200" t="s">
        <v>92</v>
      </c>
      <c r="C316" s="205" t="s">
        <v>709</v>
      </c>
      <c r="D316" s="1003">
        <v>43826</v>
      </c>
    </row>
    <row r="317" spans="1:4" ht="16.5" thickTop="1" thickBot="1">
      <c r="A317" s="200" t="s">
        <v>710</v>
      </c>
      <c r="B317" s="200" t="s">
        <v>377</v>
      </c>
      <c r="C317" s="205" t="s">
        <v>711</v>
      </c>
      <c r="D317" s="1003">
        <v>18683.714578436688</v>
      </c>
    </row>
    <row r="318" spans="1:4" ht="31.5" thickTop="1" thickBot="1">
      <c r="A318" s="200" t="s">
        <v>714</v>
      </c>
      <c r="B318" s="200" t="s">
        <v>637</v>
      </c>
      <c r="C318" s="205" t="s">
        <v>715</v>
      </c>
      <c r="D318" s="1003">
        <v>45264.207557403715</v>
      </c>
    </row>
    <row r="319" spans="1:4" ht="31.5" thickTop="1" thickBot="1">
      <c r="A319" s="200" t="s">
        <v>716</v>
      </c>
      <c r="B319" s="200" t="s">
        <v>92</v>
      </c>
      <c r="C319" s="205" t="s">
        <v>717</v>
      </c>
      <c r="D319" s="1003">
        <v>18354</v>
      </c>
    </row>
    <row r="320" spans="1:4" ht="46.5" thickTop="1" thickBot="1">
      <c r="A320" s="200" t="s">
        <v>724</v>
      </c>
      <c r="B320" s="200" t="s">
        <v>92</v>
      </c>
      <c r="C320" s="205" t="s">
        <v>725</v>
      </c>
      <c r="D320" s="1003">
        <v>149756.7981679021</v>
      </c>
    </row>
    <row r="321" spans="1:4" ht="46.5" thickTop="1" thickBot="1">
      <c r="A321" s="200" t="s">
        <v>726</v>
      </c>
      <c r="B321" s="200" t="s">
        <v>92</v>
      </c>
      <c r="C321" s="205" t="s">
        <v>727</v>
      </c>
      <c r="D321" s="1003">
        <v>242373.17157837638</v>
      </c>
    </row>
    <row r="322" spans="1:4" ht="46.5" thickTop="1" thickBot="1">
      <c r="A322" s="200" t="s">
        <v>722</v>
      </c>
      <c r="B322" s="200" t="s">
        <v>92</v>
      </c>
      <c r="C322" s="205" t="s">
        <v>723</v>
      </c>
      <c r="D322" s="1003">
        <v>166177.45507141564</v>
      </c>
    </row>
    <row r="323" spans="1:4" ht="61.5" thickTop="1" thickBot="1">
      <c r="A323" s="200" t="s">
        <v>720</v>
      </c>
      <c r="B323" s="200" t="s">
        <v>92</v>
      </c>
      <c r="C323" s="205" t="s">
        <v>721</v>
      </c>
      <c r="D323" s="1003">
        <v>242211.30645452897</v>
      </c>
    </row>
    <row r="324" spans="1:4" ht="16.5" thickTop="1" thickBot="1">
      <c r="A324" s="200" t="s">
        <v>728</v>
      </c>
      <c r="B324" s="200" t="s">
        <v>92</v>
      </c>
      <c r="C324" s="205" t="s">
        <v>729</v>
      </c>
      <c r="D324" s="1003">
        <v>232490.23684686309</v>
      </c>
    </row>
    <row r="325" spans="1:4" ht="16.5" thickTop="1" thickBot="1">
      <c r="A325" s="200" t="s">
        <v>732</v>
      </c>
      <c r="B325" s="200" t="s">
        <v>92</v>
      </c>
      <c r="C325" s="205" t="s">
        <v>733</v>
      </c>
      <c r="D325" s="1003">
        <v>18350.822153920326</v>
      </c>
    </row>
    <row r="326" spans="1:4" ht="31.5" thickTop="1" thickBot="1">
      <c r="A326" s="200" t="s">
        <v>718</v>
      </c>
      <c r="B326" s="200" t="s">
        <v>92</v>
      </c>
      <c r="C326" s="205" t="s">
        <v>719</v>
      </c>
      <c r="D326" s="1003">
        <v>19800.4821310191</v>
      </c>
    </row>
    <row r="327" spans="1:4" ht="31.5" thickTop="1" thickBot="1">
      <c r="A327" s="200" t="s">
        <v>730</v>
      </c>
      <c r="B327" s="200" t="s">
        <v>92</v>
      </c>
      <c r="C327" s="205" t="s">
        <v>731</v>
      </c>
      <c r="D327" s="1003">
        <v>19080.742240703908</v>
      </c>
    </row>
    <row r="328" spans="1:4" ht="31.5" thickTop="1" thickBot="1">
      <c r="A328" s="200" t="s">
        <v>734</v>
      </c>
      <c r="B328" s="200" t="s">
        <v>92</v>
      </c>
      <c r="C328" s="205" t="s">
        <v>735</v>
      </c>
      <c r="D328" s="1003">
        <v>103717.87765925389</v>
      </c>
    </row>
    <row r="329" spans="1:4" ht="16.5" thickTop="1" thickBot="1">
      <c r="A329" s="200" t="s">
        <v>736</v>
      </c>
      <c r="B329" s="200" t="s">
        <v>92</v>
      </c>
      <c r="C329" s="205" t="s">
        <v>737</v>
      </c>
      <c r="D329" s="1003">
        <v>5281.4859278008789</v>
      </c>
    </row>
    <row r="330" spans="1:4" ht="31.5" thickTop="1" thickBot="1">
      <c r="A330" s="200" t="s">
        <v>738</v>
      </c>
      <c r="B330" s="200" t="s">
        <v>92</v>
      </c>
      <c r="C330" s="205" t="s">
        <v>739</v>
      </c>
      <c r="D330" s="1003">
        <v>38683.728560236239</v>
      </c>
    </row>
    <row r="331" spans="1:4" ht="31.5" thickTop="1" thickBot="1">
      <c r="A331" s="200" t="s">
        <v>740</v>
      </c>
      <c r="B331" s="200" t="s">
        <v>92</v>
      </c>
      <c r="C331" s="205" t="s">
        <v>741</v>
      </c>
      <c r="D331" s="1003">
        <v>6939.8399325016562</v>
      </c>
    </row>
    <row r="332" spans="1:4" ht="16.5" thickTop="1" thickBot="1">
      <c r="A332" s="200" t="s">
        <v>743</v>
      </c>
      <c r="B332" s="200" t="s">
        <v>388</v>
      </c>
      <c r="C332" s="205" t="s">
        <v>744</v>
      </c>
      <c r="D332" s="1003">
        <v>49509.349484722465</v>
      </c>
    </row>
    <row r="333" spans="1:4" ht="31.5" thickTop="1" thickBot="1">
      <c r="A333" s="200" t="s">
        <v>742</v>
      </c>
      <c r="B333" s="200" t="s">
        <v>388</v>
      </c>
      <c r="C333" s="205" t="s">
        <v>2017</v>
      </c>
      <c r="D333" s="1003">
        <v>23052.036883022956</v>
      </c>
    </row>
    <row r="334" spans="1:4" ht="16.5" thickTop="1" thickBot="1">
      <c r="A334" s="200" t="s">
        <v>747</v>
      </c>
      <c r="B334" s="200" t="s">
        <v>92</v>
      </c>
      <c r="C334" s="205" t="s">
        <v>2018</v>
      </c>
      <c r="D334" s="1003">
        <v>1051.6142951847162</v>
      </c>
    </row>
    <row r="335" spans="1:4" ht="16.5" thickTop="1" thickBot="1">
      <c r="A335" s="200" t="s">
        <v>745</v>
      </c>
      <c r="B335" s="200" t="s">
        <v>92</v>
      </c>
      <c r="C335" s="205" t="s">
        <v>746</v>
      </c>
      <c r="D335" s="1003">
        <v>2826.0225396251426</v>
      </c>
    </row>
    <row r="336" spans="1:4" ht="16.5" thickTop="1" thickBot="1">
      <c r="A336" s="200" t="s">
        <v>748</v>
      </c>
      <c r="B336" s="200" t="s">
        <v>377</v>
      </c>
      <c r="C336" s="205" t="s">
        <v>749</v>
      </c>
      <c r="D336" s="1003">
        <v>6069.433134454287</v>
      </c>
    </row>
    <row r="337" spans="1:4" ht="16.5" thickTop="1" thickBot="1">
      <c r="A337" s="200" t="s">
        <v>753</v>
      </c>
      <c r="B337" s="200" t="s">
        <v>92</v>
      </c>
      <c r="C337" s="205" t="s">
        <v>754</v>
      </c>
      <c r="D337" s="1003">
        <v>377818.64955101541</v>
      </c>
    </row>
    <row r="338" spans="1:4" ht="16.5" thickTop="1" thickBot="1">
      <c r="A338" s="200" t="s">
        <v>751</v>
      </c>
      <c r="B338" s="200" t="s">
        <v>92</v>
      </c>
      <c r="C338" s="205" t="s">
        <v>752</v>
      </c>
      <c r="D338" s="1003">
        <v>68696.983788344471</v>
      </c>
    </row>
    <row r="339" spans="1:4" ht="31.5" thickTop="1" thickBot="1">
      <c r="A339" s="200" t="s">
        <v>750</v>
      </c>
      <c r="B339" s="200" t="s">
        <v>144</v>
      </c>
      <c r="C339" s="205" t="s">
        <v>2019</v>
      </c>
      <c r="D339" s="1003">
        <v>157460.15283553302</v>
      </c>
    </row>
    <row r="340" spans="1:4" ht="31.5" thickTop="1" thickBot="1">
      <c r="A340" s="200" t="s">
        <v>686</v>
      </c>
      <c r="B340" s="200" t="s">
        <v>92</v>
      </c>
      <c r="C340" s="205" t="s">
        <v>2015</v>
      </c>
      <c r="D340" s="1003">
        <v>1707227.0919062253</v>
      </c>
    </row>
    <row r="341" spans="1:4" ht="31.5" thickTop="1" thickBot="1">
      <c r="A341" s="200" t="s">
        <v>755</v>
      </c>
      <c r="B341" s="200" t="s">
        <v>92</v>
      </c>
      <c r="C341" s="205" t="s">
        <v>756</v>
      </c>
      <c r="D341" s="1003">
        <v>1930569.4042065928</v>
      </c>
    </row>
    <row r="342" spans="1:4" ht="31.5" thickTop="1" thickBot="1">
      <c r="A342" s="200" t="s">
        <v>687</v>
      </c>
      <c r="B342" s="200" t="s">
        <v>92</v>
      </c>
      <c r="C342" s="205" t="s">
        <v>2016</v>
      </c>
      <c r="D342" s="1003">
        <v>1343610.8344482612</v>
      </c>
    </row>
    <row r="343" spans="1:4" ht="31.5" thickTop="1" thickBot="1">
      <c r="A343" s="200" t="s">
        <v>757</v>
      </c>
      <c r="B343" s="200" t="s">
        <v>92</v>
      </c>
      <c r="C343" s="205" t="s">
        <v>758</v>
      </c>
      <c r="D343" s="1003">
        <v>1101365.9333453865</v>
      </c>
    </row>
    <row r="344" spans="1:4" ht="31.5" thickTop="1" thickBot="1">
      <c r="A344" s="200" t="s">
        <v>802</v>
      </c>
      <c r="B344" s="200" t="s">
        <v>388</v>
      </c>
      <c r="C344" s="205" t="s">
        <v>803</v>
      </c>
      <c r="D344" s="1003">
        <v>66000</v>
      </c>
    </row>
    <row r="345" spans="1:4" ht="31.5" thickTop="1" thickBot="1">
      <c r="A345" s="200" t="s">
        <v>759</v>
      </c>
      <c r="B345" s="200" t="s">
        <v>377</v>
      </c>
      <c r="C345" s="205" t="s">
        <v>760</v>
      </c>
      <c r="D345" s="1003">
        <v>61120.881576568419</v>
      </c>
    </row>
    <row r="346" spans="1:4" ht="31.5" thickTop="1" thickBot="1">
      <c r="A346" s="200" t="s">
        <v>761</v>
      </c>
      <c r="B346" s="200" t="s">
        <v>144</v>
      </c>
      <c r="C346" s="205" t="s">
        <v>762</v>
      </c>
      <c r="D346" s="1003">
        <v>50944.757186765499</v>
      </c>
    </row>
    <row r="347" spans="1:4" ht="31.5" thickTop="1" thickBot="1">
      <c r="A347" s="200" t="s">
        <v>768</v>
      </c>
      <c r="B347" s="200" t="s">
        <v>92</v>
      </c>
      <c r="C347" s="205" t="s">
        <v>2023</v>
      </c>
      <c r="D347" s="1003">
        <v>77940.602181642855</v>
      </c>
    </row>
    <row r="348" spans="1:4" ht="16.5" thickTop="1" thickBot="1">
      <c r="A348" s="200" t="s">
        <v>773</v>
      </c>
      <c r="B348" s="200" t="s">
        <v>144</v>
      </c>
      <c r="C348" s="205" t="s">
        <v>2024</v>
      </c>
      <c r="D348" s="1003">
        <v>18254.110287470616</v>
      </c>
    </row>
    <row r="349" spans="1:4" ht="31.5" thickTop="1" thickBot="1">
      <c r="A349" s="200" t="s">
        <v>763</v>
      </c>
      <c r="B349" s="200" t="s">
        <v>144</v>
      </c>
      <c r="C349" s="205" t="s">
        <v>764</v>
      </c>
      <c r="D349" s="1003">
        <v>51999.425540890727</v>
      </c>
    </row>
    <row r="350" spans="1:4" ht="31.5" thickTop="1" thickBot="1">
      <c r="A350" s="200" t="s">
        <v>765</v>
      </c>
      <c r="B350" s="200" t="s">
        <v>144</v>
      </c>
      <c r="C350" s="205" t="s">
        <v>2020</v>
      </c>
      <c r="D350" s="1003">
        <v>15600.133068161271</v>
      </c>
    </row>
    <row r="351" spans="1:4" ht="16.5" thickTop="1" thickBot="1">
      <c r="A351" s="200" t="s">
        <v>801</v>
      </c>
      <c r="B351" s="200" t="s">
        <v>144</v>
      </c>
      <c r="C351" s="205" t="s">
        <v>2026</v>
      </c>
      <c r="D351" s="1003">
        <v>168388.59374435002</v>
      </c>
    </row>
    <row r="352" spans="1:4" ht="16.5" thickTop="1" thickBot="1">
      <c r="A352" s="200" t="s">
        <v>769</v>
      </c>
      <c r="B352" s="200" t="s">
        <v>144</v>
      </c>
      <c r="C352" s="205" t="s">
        <v>770</v>
      </c>
      <c r="D352" s="1003">
        <v>335595.2666787199</v>
      </c>
    </row>
    <row r="353" spans="1:4" ht="16.5" thickTop="1" thickBot="1">
      <c r="A353" s="200" t="s">
        <v>771</v>
      </c>
      <c r="B353" s="200" t="s">
        <v>144</v>
      </c>
      <c r="C353" s="205" t="s">
        <v>772</v>
      </c>
      <c r="D353" s="1003">
        <v>988148.9143614776</v>
      </c>
    </row>
    <row r="354" spans="1:4" ht="31.5" thickTop="1" thickBot="1">
      <c r="A354" s="200" t="s">
        <v>767</v>
      </c>
      <c r="B354" s="200" t="s">
        <v>144</v>
      </c>
      <c r="C354" s="205" t="s">
        <v>2022</v>
      </c>
      <c r="D354" s="1003">
        <v>5660.1892364249979</v>
      </c>
    </row>
    <row r="355" spans="1:4" ht="16.5" thickTop="1" thickBot="1">
      <c r="A355" s="200" t="s">
        <v>766</v>
      </c>
      <c r="B355" s="200" t="s">
        <v>144</v>
      </c>
      <c r="C355" s="205" t="s">
        <v>2021</v>
      </c>
      <c r="D355" s="1003">
        <v>7712.5168444524788</v>
      </c>
    </row>
    <row r="356" spans="1:4" ht="16.5" thickTop="1" thickBot="1">
      <c r="A356" s="200" t="s">
        <v>778</v>
      </c>
      <c r="B356" s="200" t="s">
        <v>144</v>
      </c>
      <c r="C356" s="205" t="s">
        <v>779</v>
      </c>
      <c r="D356" s="1003">
        <v>46725.065750617723</v>
      </c>
    </row>
    <row r="357" spans="1:4" ht="31.5" thickTop="1" thickBot="1">
      <c r="A357" s="200" t="s">
        <v>774</v>
      </c>
      <c r="B357" s="200" t="s">
        <v>144</v>
      </c>
      <c r="C357" s="205" t="s">
        <v>775</v>
      </c>
      <c r="D357" s="1003">
        <v>406794.54275899468</v>
      </c>
    </row>
    <row r="358" spans="1:4" ht="31.5" thickTop="1" thickBot="1">
      <c r="A358" s="200" t="s">
        <v>776</v>
      </c>
      <c r="B358" s="200" t="s">
        <v>144</v>
      </c>
      <c r="C358" s="205" t="s">
        <v>777</v>
      </c>
      <c r="D358" s="1003">
        <v>380073.56306876388</v>
      </c>
    </row>
    <row r="359" spans="1:4" ht="16.5" thickTop="1" thickBot="1">
      <c r="A359" s="200" t="s">
        <v>780</v>
      </c>
      <c r="B359" s="200" t="s">
        <v>144</v>
      </c>
      <c r="C359" s="205" t="s">
        <v>781</v>
      </c>
      <c r="D359" s="1003">
        <v>101054.73826312298</v>
      </c>
    </row>
    <row r="360" spans="1:4" ht="16.5" thickTop="1" thickBot="1">
      <c r="A360" s="200" t="s">
        <v>782</v>
      </c>
      <c r="B360" s="200" t="s">
        <v>144</v>
      </c>
      <c r="C360" s="205" t="s">
        <v>783</v>
      </c>
      <c r="D360" s="1003">
        <v>124098.63098897123</v>
      </c>
    </row>
    <row r="361" spans="1:4" ht="16.5" thickTop="1" thickBot="1">
      <c r="A361" s="200" t="s">
        <v>784</v>
      </c>
      <c r="B361" s="200" t="s">
        <v>144</v>
      </c>
      <c r="C361" s="205" t="s">
        <v>785</v>
      </c>
      <c r="D361" s="1003">
        <v>143464.41873079006</v>
      </c>
    </row>
    <row r="362" spans="1:4" ht="16.5" thickTop="1" thickBot="1">
      <c r="A362" s="200" t="s">
        <v>786</v>
      </c>
      <c r="B362" s="200" t="s">
        <v>144</v>
      </c>
      <c r="C362" s="205" t="s">
        <v>787</v>
      </c>
      <c r="D362" s="1003">
        <v>173752.53926354484</v>
      </c>
    </row>
    <row r="363" spans="1:4" ht="31.5" thickTop="1" thickBot="1">
      <c r="A363" s="200" t="s">
        <v>788</v>
      </c>
      <c r="B363" s="200" t="s">
        <v>144</v>
      </c>
      <c r="C363" s="205" t="s">
        <v>789</v>
      </c>
      <c r="D363" s="1003">
        <v>185153.34128849511</v>
      </c>
    </row>
    <row r="364" spans="1:4" ht="31.5" thickTop="1" thickBot="1">
      <c r="A364" s="200" t="s">
        <v>804</v>
      </c>
      <c r="B364" s="200" t="s">
        <v>144</v>
      </c>
      <c r="C364" s="205" t="s">
        <v>805</v>
      </c>
      <c r="D364" s="1003">
        <v>181273.66841439158</v>
      </c>
    </row>
    <row r="365" spans="1:4" ht="16.5" thickTop="1" thickBot="1">
      <c r="A365" s="200" t="s">
        <v>790</v>
      </c>
      <c r="B365" s="200" t="s">
        <v>144</v>
      </c>
      <c r="C365" s="205" t="s">
        <v>791</v>
      </c>
      <c r="D365" s="1003">
        <v>88167.627553787723</v>
      </c>
    </row>
    <row r="366" spans="1:4" ht="16.5" thickTop="1" thickBot="1">
      <c r="A366" s="200" t="s">
        <v>792</v>
      </c>
      <c r="B366" s="200" t="s">
        <v>144</v>
      </c>
      <c r="C366" s="205" t="s">
        <v>2025</v>
      </c>
      <c r="D366" s="1003">
        <v>80776.804917736386</v>
      </c>
    </row>
    <row r="367" spans="1:4" ht="31.5" thickTop="1" thickBot="1">
      <c r="A367" s="200" t="s">
        <v>793</v>
      </c>
      <c r="B367" s="200" t="s">
        <v>92</v>
      </c>
      <c r="C367" s="205" t="s">
        <v>794</v>
      </c>
      <c r="D367" s="1003">
        <v>47803.148556620254</v>
      </c>
    </row>
    <row r="368" spans="1:4" ht="16.5" thickTop="1" thickBot="1">
      <c r="A368" s="200" t="s">
        <v>797</v>
      </c>
      <c r="B368" s="200" t="s">
        <v>92</v>
      </c>
      <c r="C368" s="205" t="s">
        <v>798</v>
      </c>
      <c r="D368" s="1003">
        <v>2458.5174471162536</v>
      </c>
    </row>
    <row r="369" spans="1:4" ht="31.5" thickTop="1" thickBot="1">
      <c r="A369" s="200" t="s">
        <v>795</v>
      </c>
      <c r="B369" s="200" t="s">
        <v>92</v>
      </c>
      <c r="C369" s="205" t="s">
        <v>796</v>
      </c>
      <c r="D369" s="1003">
        <v>842.9202675827155</v>
      </c>
    </row>
    <row r="370" spans="1:4" ht="16.5" thickTop="1" thickBot="1">
      <c r="A370" s="200" t="s">
        <v>799</v>
      </c>
      <c r="B370" s="200" t="s">
        <v>92</v>
      </c>
      <c r="C370" s="205" t="s">
        <v>800</v>
      </c>
      <c r="D370" s="1003">
        <v>54377.519435906703</v>
      </c>
    </row>
    <row r="371" spans="1:4" ht="16.5" thickTop="1" thickBot="1">
      <c r="A371" s="200" t="s">
        <v>808</v>
      </c>
      <c r="B371" s="200" t="s">
        <v>92</v>
      </c>
      <c r="C371" s="205" t="s">
        <v>2027</v>
      </c>
      <c r="D371" s="1003">
        <v>47665.715904296987</v>
      </c>
    </row>
    <row r="372" spans="1:4" ht="16.5" thickTop="1" thickBot="1">
      <c r="A372" s="200" t="s">
        <v>806</v>
      </c>
      <c r="B372" s="200" t="s">
        <v>377</v>
      </c>
      <c r="C372" s="205" t="s">
        <v>807</v>
      </c>
      <c r="D372" s="1003">
        <v>4287.5</v>
      </c>
    </row>
    <row r="373"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H11" sqref="H11"/>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3" t="s">
        <v>1934</v>
      </c>
      <c r="B1" s="684"/>
      <c r="C1" s="684"/>
      <c r="D1" s="685"/>
    </row>
    <row r="2" spans="1:5" ht="16.5" thickTop="1" thickBot="1">
      <c r="A2" s="682" t="s">
        <v>1493</v>
      </c>
      <c r="B2" s="682"/>
      <c r="C2" s="682"/>
      <c r="D2" s="682"/>
    </row>
    <row r="3" spans="1:5" ht="16.5" thickTop="1" thickBot="1">
      <c r="A3" s="686"/>
      <c r="B3" s="686"/>
      <c r="C3" s="686"/>
      <c r="D3" s="686"/>
    </row>
    <row r="4" spans="1:5" ht="16.5" thickTop="1" thickBot="1">
      <c r="A4" s="687"/>
      <c r="B4" s="687"/>
      <c r="C4" s="687"/>
      <c r="D4" s="687"/>
    </row>
    <row r="5" spans="1:5" ht="30" customHeight="1" thickTop="1" thickBot="1">
      <c r="A5" s="207"/>
      <c r="B5" s="106"/>
      <c r="C5" s="107"/>
      <c r="D5" s="195"/>
    </row>
    <row r="6" spans="1:5" ht="30" customHeight="1" thickTop="1" thickBot="1">
      <c r="A6" s="208" t="s">
        <v>1350</v>
      </c>
      <c r="B6" s="106" t="s">
        <v>339</v>
      </c>
      <c r="C6" s="108" t="s">
        <v>2132</v>
      </c>
      <c r="D6" s="1007">
        <v>1121.0689501116901</v>
      </c>
    </row>
    <row r="7" spans="1:5" ht="30" customHeight="1" thickTop="1" thickBot="1">
      <c r="A7" s="208" t="s">
        <v>1436</v>
      </c>
      <c r="B7" s="106" t="s">
        <v>339</v>
      </c>
      <c r="C7" s="108" t="s">
        <v>2131</v>
      </c>
      <c r="D7" s="1007">
        <v>1121.0689501116901</v>
      </c>
      <c r="E7" s="109"/>
    </row>
    <row r="8" spans="1:5" ht="30" customHeight="1" thickTop="1" thickBot="1">
      <c r="A8" s="208" t="s">
        <v>1448</v>
      </c>
      <c r="B8" s="106" t="s">
        <v>339</v>
      </c>
      <c r="C8" s="108" t="s">
        <v>2133</v>
      </c>
      <c r="D8" s="1007">
        <v>1121.0689501116901</v>
      </c>
    </row>
    <row r="9" spans="1:5" ht="30" customHeight="1" thickTop="1" thickBot="1">
      <c r="A9" s="208" t="s">
        <v>1309</v>
      </c>
      <c r="B9" s="106" t="s">
        <v>1307</v>
      </c>
      <c r="C9" s="108" t="s">
        <v>1310</v>
      </c>
      <c r="D9" s="1007">
        <v>1121.0689501116901</v>
      </c>
    </row>
    <row r="10" spans="1:5" ht="30" customHeight="1" thickTop="1" thickBot="1">
      <c r="A10" s="208" t="s">
        <v>1472</v>
      </c>
      <c r="B10" s="106" t="s">
        <v>339</v>
      </c>
      <c r="C10" s="108" t="s">
        <v>1473</v>
      </c>
      <c r="D10" s="1007">
        <v>1121.0689501116901</v>
      </c>
    </row>
    <row r="11" spans="1:5" ht="30" customHeight="1" thickTop="1" thickBot="1">
      <c r="A11" s="208" t="s">
        <v>1413</v>
      </c>
      <c r="B11" s="106" t="s">
        <v>339</v>
      </c>
      <c r="C11" s="108" t="s">
        <v>1414</v>
      </c>
      <c r="D11" s="1007">
        <v>1121.0689501116901</v>
      </c>
    </row>
    <row r="12" spans="1:5" ht="30" customHeight="1" thickTop="1" thickBot="1">
      <c r="A12" s="208" t="s">
        <v>1415</v>
      </c>
      <c r="B12" s="106" t="s">
        <v>339</v>
      </c>
      <c r="C12" s="108" t="s">
        <v>1416</v>
      </c>
      <c r="D12" s="1007">
        <v>1121.0689501116901</v>
      </c>
    </row>
    <row r="13" spans="1:5" ht="30" customHeight="1" thickTop="1" thickBot="1">
      <c r="A13" s="208" t="s">
        <v>1417</v>
      </c>
      <c r="B13" s="106" t="s">
        <v>339</v>
      </c>
      <c r="C13" s="108" t="s">
        <v>1418</v>
      </c>
      <c r="D13" s="1007">
        <v>1121.0689501116901</v>
      </c>
    </row>
    <row r="14" spans="1:5" ht="30" customHeight="1" thickTop="1" thickBot="1">
      <c r="A14" s="208" t="s">
        <v>1419</v>
      </c>
      <c r="B14" s="106" t="s">
        <v>339</v>
      </c>
      <c r="C14" s="108" t="s">
        <v>1420</v>
      </c>
      <c r="D14" s="1007">
        <v>1121.0689501116901</v>
      </c>
    </row>
    <row r="15" spans="1:5" ht="30" customHeight="1" thickTop="1" thickBot="1">
      <c r="A15" s="208" t="s">
        <v>1401</v>
      </c>
      <c r="B15" s="106" t="s">
        <v>339</v>
      </c>
      <c r="C15" s="108" t="s">
        <v>1944</v>
      </c>
      <c r="D15" s="1007">
        <v>1121.0689501116901</v>
      </c>
    </row>
    <row r="16" spans="1:5" ht="30" customHeight="1" thickTop="1" thickBot="1">
      <c r="A16" s="208" t="s">
        <v>1311</v>
      </c>
      <c r="B16" s="106" t="s">
        <v>339</v>
      </c>
      <c r="C16" s="108" t="s">
        <v>1312</v>
      </c>
      <c r="D16" s="1007">
        <v>1121.0689501116901</v>
      </c>
    </row>
    <row r="17" spans="1:4" ht="30" customHeight="1" thickTop="1" thickBot="1">
      <c r="A17" s="208" t="s">
        <v>1313</v>
      </c>
      <c r="B17" s="106" t="s">
        <v>339</v>
      </c>
      <c r="C17" s="108" t="s">
        <v>1314</v>
      </c>
      <c r="D17" s="1007">
        <v>1121.0689501116901</v>
      </c>
    </row>
    <row r="18" spans="1:4" ht="30" customHeight="1" thickTop="1" thickBot="1">
      <c r="A18" s="208" t="s">
        <v>1315</v>
      </c>
      <c r="B18" s="106" t="s">
        <v>339</v>
      </c>
      <c r="C18" s="108" t="s">
        <v>1316</v>
      </c>
      <c r="D18" s="1007">
        <v>1121.0689501116901</v>
      </c>
    </row>
    <row r="19" spans="1:4" ht="30" customHeight="1" thickTop="1" thickBot="1">
      <c r="A19" s="208" t="s">
        <v>1319</v>
      </c>
      <c r="B19" s="106" t="s">
        <v>339</v>
      </c>
      <c r="C19" s="108" t="s">
        <v>1320</v>
      </c>
      <c r="D19" s="1007">
        <v>1121.0689501116901</v>
      </c>
    </row>
    <row r="20" spans="1:4" ht="30" customHeight="1" thickTop="1" thickBot="1">
      <c r="A20" s="208" t="s">
        <v>1491</v>
      </c>
      <c r="B20" s="106" t="s">
        <v>339</v>
      </c>
      <c r="C20" s="108" t="s">
        <v>1953</v>
      </c>
      <c r="D20" s="1007">
        <v>1121.0689501116901</v>
      </c>
    </row>
    <row r="21" spans="1:4" ht="30" customHeight="1" thickTop="1" thickBot="1">
      <c r="A21" s="208" t="s">
        <v>1323</v>
      </c>
      <c r="B21" s="106" t="s">
        <v>339</v>
      </c>
      <c r="C21" s="108" t="s">
        <v>1324</v>
      </c>
      <c r="D21" s="1007">
        <v>1121.0689501116901</v>
      </c>
    </row>
    <row r="22" spans="1:4" ht="30" customHeight="1" thickTop="1" thickBot="1">
      <c r="A22" s="208" t="s">
        <v>1474</v>
      </c>
      <c r="B22" s="106" t="s">
        <v>339</v>
      </c>
      <c r="C22" s="108" t="s">
        <v>1475</v>
      </c>
      <c r="D22" s="1007">
        <v>1282.8002233804912</v>
      </c>
    </row>
    <row r="23" spans="1:4" ht="30" customHeight="1" thickTop="1" thickBot="1">
      <c r="A23" s="208" t="s">
        <v>1331</v>
      </c>
      <c r="B23" s="106" t="s">
        <v>339</v>
      </c>
      <c r="C23" s="108" t="s">
        <v>1332</v>
      </c>
      <c r="D23" s="1007">
        <v>1278.7820551005209</v>
      </c>
    </row>
    <row r="24" spans="1:4" ht="30" customHeight="1" thickTop="1" thickBot="1">
      <c r="A24" s="208" t="s">
        <v>1353</v>
      </c>
      <c r="B24" s="106" t="s">
        <v>339</v>
      </c>
      <c r="C24" s="108" t="s">
        <v>1354</v>
      </c>
      <c r="D24" s="1007">
        <v>1121.0689501116901</v>
      </c>
    </row>
    <row r="25" spans="1:4" ht="30" customHeight="1" thickTop="1" thickBot="1">
      <c r="A25" s="208" t="s">
        <v>1325</v>
      </c>
      <c r="B25" s="106" t="s">
        <v>339</v>
      </c>
      <c r="C25" s="108" t="s">
        <v>1326</v>
      </c>
      <c r="D25" s="1007">
        <v>1121.0689501116901</v>
      </c>
    </row>
    <row r="26" spans="1:4" ht="30" customHeight="1" thickTop="1" thickBot="1">
      <c r="A26" s="208" t="s">
        <v>1330</v>
      </c>
      <c r="B26" s="106" t="s">
        <v>339</v>
      </c>
      <c r="C26" s="108" t="s">
        <v>1326</v>
      </c>
      <c r="D26" s="1007">
        <v>1121.0689501116901</v>
      </c>
    </row>
    <row r="27" spans="1:4" ht="30" customHeight="1" thickTop="1" thickBot="1">
      <c r="A27" s="208" t="s">
        <v>1387</v>
      </c>
      <c r="B27" s="106" t="s">
        <v>339</v>
      </c>
      <c r="C27" s="108" t="s">
        <v>1388</v>
      </c>
      <c r="D27" s="1007">
        <v>1121.0689501116901</v>
      </c>
    </row>
    <row r="28" spans="1:4" ht="30" customHeight="1" thickTop="1" thickBot="1">
      <c r="A28" s="208" t="s">
        <v>1333</v>
      </c>
      <c r="B28" s="106" t="s">
        <v>339</v>
      </c>
      <c r="C28" s="108" t="s">
        <v>1334</v>
      </c>
      <c r="D28" s="1007">
        <v>1121.0689501116901</v>
      </c>
    </row>
    <row r="29" spans="1:4" ht="30" customHeight="1" thickTop="1" thickBot="1">
      <c r="A29" s="208" t="s">
        <v>1338</v>
      </c>
      <c r="B29" s="106" t="s">
        <v>339</v>
      </c>
      <c r="C29" s="108" t="s">
        <v>1339</v>
      </c>
      <c r="D29" s="1007">
        <v>1121.0689501116901</v>
      </c>
    </row>
    <row r="30" spans="1:4" ht="30" customHeight="1" thickTop="1" thickBot="1">
      <c r="A30" s="208" t="s">
        <v>1336</v>
      </c>
      <c r="B30" s="106" t="s">
        <v>339</v>
      </c>
      <c r="C30" s="108" t="s">
        <v>1337</v>
      </c>
      <c r="D30" s="1007">
        <v>1121.0689501116901</v>
      </c>
    </row>
    <row r="31" spans="1:4" ht="30" customHeight="1" thickTop="1" thickBot="1">
      <c r="A31" s="208" t="s">
        <v>1351</v>
      </c>
      <c r="B31" s="106" t="s">
        <v>339</v>
      </c>
      <c r="C31" s="108" t="s">
        <v>1352</v>
      </c>
      <c r="D31" s="1007">
        <v>1121.0689501116901</v>
      </c>
    </row>
    <row r="32" spans="1:4" ht="30" customHeight="1" thickTop="1" thickBot="1">
      <c r="A32" s="208" t="s">
        <v>1340</v>
      </c>
      <c r="B32" s="106" t="s">
        <v>339</v>
      </c>
      <c r="C32" s="108" t="s">
        <v>1341</v>
      </c>
      <c r="D32" s="1007">
        <v>1121.0689501116901</v>
      </c>
    </row>
    <row r="33" spans="1:4" ht="30" customHeight="1" thickTop="1" thickBot="1">
      <c r="A33" s="208" t="s">
        <v>1356</v>
      </c>
      <c r="B33" s="106" t="s">
        <v>339</v>
      </c>
      <c r="C33" s="108" t="s">
        <v>1341</v>
      </c>
      <c r="D33" s="1007">
        <v>1121.0689501116901</v>
      </c>
    </row>
    <row r="34" spans="1:4" ht="30" customHeight="1" thickTop="1" thickBot="1">
      <c r="A34" s="208" t="s">
        <v>1357</v>
      </c>
      <c r="B34" s="106" t="s">
        <v>339</v>
      </c>
      <c r="C34" s="108" t="s">
        <v>1358</v>
      </c>
      <c r="D34" s="1007">
        <v>1121.0689501116901</v>
      </c>
    </row>
    <row r="35" spans="1:4" ht="30" customHeight="1" thickTop="1" thickBot="1">
      <c r="A35" s="208" t="s">
        <v>1407</v>
      </c>
      <c r="B35" s="106" t="s">
        <v>339</v>
      </c>
      <c r="C35" s="108" t="s">
        <v>1948</v>
      </c>
      <c r="D35" s="1007">
        <v>1121.0689501116901</v>
      </c>
    </row>
    <row r="36" spans="1:4" ht="30" customHeight="1" thickTop="1" thickBot="1">
      <c r="A36" s="208" t="s">
        <v>1488</v>
      </c>
      <c r="B36" s="106" t="s">
        <v>339</v>
      </c>
      <c r="C36" s="108" t="s">
        <v>1489</v>
      </c>
      <c r="D36" s="1007">
        <v>1121.0689501116901</v>
      </c>
    </row>
    <row r="37" spans="1:4" ht="30" customHeight="1" thickTop="1" thickBot="1">
      <c r="A37" s="208" t="s">
        <v>1469</v>
      </c>
      <c r="B37" s="106" t="s">
        <v>339</v>
      </c>
      <c r="C37" s="108" t="s">
        <v>1470</v>
      </c>
      <c r="D37" s="1007">
        <v>1121.0689501116901</v>
      </c>
    </row>
    <row r="38" spans="1:4" ht="30" customHeight="1" thickTop="1" thickBot="1">
      <c r="A38" s="208" t="s">
        <v>1348</v>
      </c>
      <c r="B38" s="106" t="s">
        <v>339</v>
      </c>
      <c r="C38" s="108" t="s">
        <v>1349</v>
      </c>
      <c r="D38" s="1007">
        <v>1121.0689501116901</v>
      </c>
    </row>
    <row r="39" spans="1:4" ht="30" customHeight="1" thickTop="1" thickBot="1">
      <c r="A39" s="208" t="s">
        <v>1305</v>
      </c>
      <c r="B39" s="106" t="s">
        <v>1307</v>
      </c>
      <c r="C39" s="108" t="s">
        <v>1364</v>
      </c>
      <c r="D39" s="1007">
        <v>1121.0689501116901</v>
      </c>
    </row>
    <row r="40" spans="1:4" ht="30" customHeight="1" thickTop="1" thickBot="1">
      <c r="A40" s="208" t="s">
        <v>1345</v>
      </c>
      <c r="B40" s="106" t="s">
        <v>339</v>
      </c>
      <c r="C40" s="108" t="s">
        <v>1346</v>
      </c>
      <c r="D40" s="1007">
        <v>1121.0689501116901</v>
      </c>
    </row>
    <row r="41" spans="1:4" ht="30" customHeight="1" thickTop="1" thickBot="1">
      <c r="A41" s="208" t="s">
        <v>1343</v>
      </c>
      <c r="B41" s="106" t="s">
        <v>339</v>
      </c>
      <c r="C41" s="108" t="s">
        <v>1344</v>
      </c>
      <c r="D41" s="1007">
        <v>1121.0689501116901</v>
      </c>
    </row>
    <row r="42" spans="1:4" ht="30" customHeight="1" thickTop="1" thickBot="1">
      <c r="A42" s="208" t="s">
        <v>1476</v>
      </c>
      <c r="B42" s="106" t="s">
        <v>339</v>
      </c>
      <c r="C42" s="108" t="s">
        <v>1344</v>
      </c>
      <c r="D42" s="1007">
        <v>1121.0689501116901</v>
      </c>
    </row>
    <row r="43" spans="1:4" ht="30" customHeight="1" thickTop="1" thickBot="1">
      <c r="A43" s="208" t="s">
        <v>1317</v>
      </c>
      <c r="B43" s="106" t="s">
        <v>339</v>
      </c>
      <c r="C43" s="108" t="s">
        <v>1318</v>
      </c>
      <c r="D43" s="1007">
        <v>1121.0689501116901</v>
      </c>
    </row>
    <row r="44" spans="1:4" ht="30" customHeight="1" thickTop="1" thickBot="1">
      <c r="A44" s="208" t="s">
        <v>1471</v>
      </c>
      <c r="B44" s="106" t="s">
        <v>339</v>
      </c>
      <c r="C44" s="108" t="s">
        <v>1318</v>
      </c>
      <c r="D44" s="1007">
        <v>1121.0689501116901</v>
      </c>
    </row>
    <row r="45" spans="1:4" ht="30" customHeight="1" thickTop="1" thickBot="1">
      <c r="A45" s="208" t="s">
        <v>1362</v>
      </c>
      <c r="B45" s="106" t="s">
        <v>339</v>
      </c>
      <c r="C45" s="108" t="s">
        <v>1363</v>
      </c>
      <c r="D45" s="1007">
        <v>1121.0689501116901</v>
      </c>
    </row>
    <row r="46" spans="1:4" ht="30" customHeight="1" thickTop="1" thickBot="1">
      <c r="A46" s="208" t="s">
        <v>1371</v>
      </c>
      <c r="B46" s="106" t="s">
        <v>339</v>
      </c>
      <c r="C46" s="108" t="s">
        <v>1372</v>
      </c>
      <c r="D46" s="1007">
        <v>1121.0689501116901</v>
      </c>
    </row>
    <row r="47" spans="1:4" ht="30" customHeight="1" thickTop="1" thickBot="1">
      <c r="A47" s="208" t="s">
        <v>1375</v>
      </c>
      <c r="B47" s="106" t="s">
        <v>339</v>
      </c>
      <c r="C47" s="108" t="s">
        <v>1376</v>
      </c>
      <c r="D47" s="1007">
        <v>1121.0689501116901</v>
      </c>
    </row>
    <row r="48" spans="1:4" ht="30" customHeight="1" thickTop="1" thickBot="1">
      <c r="A48" s="208" t="s">
        <v>1367</v>
      </c>
      <c r="B48" s="106" t="s">
        <v>1307</v>
      </c>
      <c r="C48" s="108" t="s">
        <v>1368</v>
      </c>
      <c r="D48" s="1007">
        <v>1121.0689501116901</v>
      </c>
    </row>
    <row r="49" spans="1:4" ht="30" customHeight="1" thickTop="1" thickBot="1">
      <c r="A49" s="208" t="s">
        <v>1365</v>
      </c>
      <c r="B49" s="106" t="s">
        <v>339</v>
      </c>
      <c r="C49" s="108" t="s">
        <v>1366</v>
      </c>
      <c r="D49" s="1007">
        <v>1121.0689501116901</v>
      </c>
    </row>
    <row r="50" spans="1:4" ht="30" customHeight="1" thickTop="1" thickBot="1">
      <c r="A50" s="208" t="s">
        <v>1369</v>
      </c>
      <c r="B50" s="106" t="s">
        <v>339</v>
      </c>
      <c r="C50" s="108" t="s">
        <v>1370</v>
      </c>
      <c r="D50" s="1007">
        <v>1121.0689501116901</v>
      </c>
    </row>
    <row r="51" spans="1:4" ht="30" customHeight="1" thickTop="1" thickBot="1">
      <c r="A51" s="208" t="s">
        <v>1398</v>
      </c>
      <c r="B51" s="106" t="s">
        <v>1390</v>
      </c>
      <c r="C51" s="108" t="s">
        <v>1399</v>
      </c>
      <c r="D51" s="1007">
        <v>1121.0689501116901</v>
      </c>
    </row>
    <row r="52" spans="1:4" ht="30" customHeight="1" thickTop="1" thickBot="1">
      <c r="A52" s="208" t="s">
        <v>1400</v>
      </c>
      <c r="B52" s="106" t="s">
        <v>1390</v>
      </c>
      <c r="C52" s="108" t="s">
        <v>1399</v>
      </c>
      <c r="D52" s="1007">
        <v>1121.0689501116901</v>
      </c>
    </row>
    <row r="53" spans="1:4" ht="30" customHeight="1" thickTop="1" thickBot="1">
      <c r="A53" s="208" t="s">
        <v>1373</v>
      </c>
      <c r="B53" s="106" t="s">
        <v>339</v>
      </c>
      <c r="C53" s="108" t="s">
        <v>1374</v>
      </c>
      <c r="D53" s="1007">
        <v>1121.0689501116901</v>
      </c>
    </row>
    <row r="54" spans="1:4" ht="30" customHeight="1" thickTop="1" thickBot="1">
      <c r="A54" s="208" t="s">
        <v>1377</v>
      </c>
      <c r="B54" s="106" t="s">
        <v>339</v>
      </c>
      <c r="C54" s="108" t="s">
        <v>1378</v>
      </c>
      <c r="D54" s="1007">
        <v>1121.0689501116901</v>
      </c>
    </row>
    <row r="55" spans="1:4" ht="30" customHeight="1" thickTop="1" thickBot="1">
      <c r="A55" s="208" t="s">
        <v>1462</v>
      </c>
      <c r="B55" s="106" t="s">
        <v>339</v>
      </c>
      <c r="C55" s="108" t="s">
        <v>2135</v>
      </c>
      <c r="D55" s="1007">
        <v>1121.0689501116901</v>
      </c>
    </row>
    <row r="56" spans="1:4" ht="30" customHeight="1" thickTop="1" thickBot="1">
      <c r="A56" s="208" t="s">
        <v>1463</v>
      </c>
      <c r="B56" s="106" t="s">
        <v>339</v>
      </c>
      <c r="C56" s="108" t="s">
        <v>2136</v>
      </c>
      <c r="D56" s="1007">
        <v>1121.0689501116901</v>
      </c>
    </row>
    <row r="57" spans="1:4" ht="30" customHeight="1" thickTop="1" thickBot="1">
      <c r="A57" s="208" t="s">
        <v>1464</v>
      </c>
      <c r="B57" s="106" t="s">
        <v>339</v>
      </c>
      <c r="C57" s="108" t="s">
        <v>2137</v>
      </c>
      <c r="D57" s="1007">
        <v>1121.0689501116901</v>
      </c>
    </row>
    <row r="58" spans="1:4" ht="30" customHeight="1" thickTop="1" thickBot="1">
      <c r="A58" s="208" t="s">
        <v>1441</v>
      </c>
      <c r="B58" s="106" t="s">
        <v>339</v>
      </c>
      <c r="C58" s="108" t="s">
        <v>1951</v>
      </c>
      <c r="D58" s="1007">
        <v>1121.0689501116901</v>
      </c>
    </row>
    <row r="59" spans="1:4" ht="30" customHeight="1" thickTop="1" thickBot="1">
      <c r="A59" s="208" t="s">
        <v>1379</v>
      </c>
      <c r="B59" s="106" t="s">
        <v>339</v>
      </c>
      <c r="C59" s="108" t="s">
        <v>1380</v>
      </c>
      <c r="D59" s="1007">
        <v>1121.0689501116901</v>
      </c>
    </row>
    <row r="60" spans="1:4" ht="30" customHeight="1" thickTop="1" thickBot="1">
      <c r="A60" s="208" t="s">
        <v>1460</v>
      </c>
      <c r="B60" s="106" t="s">
        <v>339</v>
      </c>
      <c r="C60" s="108" t="s">
        <v>1461</v>
      </c>
      <c r="D60" s="1007">
        <v>1121.0689501116901</v>
      </c>
    </row>
    <row r="61" spans="1:4" ht="30" customHeight="1" thickTop="1" thickBot="1">
      <c r="A61" s="208" t="s">
        <v>1446</v>
      </c>
      <c r="B61" s="106" t="s">
        <v>339</v>
      </c>
      <c r="C61" s="108" t="s">
        <v>1447</v>
      </c>
      <c r="D61" s="1007">
        <v>1121.0689501116901</v>
      </c>
    </row>
    <row r="62" spans="1:4" ht="30" customHeight="1" thickTop="1" thickBot="1">
      <c r="A62" s="208" t="s">
        <v>1453</v>
      </c>
      <c r="B62" s="106" t="s">
        <v>339</v>
      </c>
      <c r="C62" s="108" t="s">
        <v>1454</v>
      </c>
      <c r="D62" s="1007">
        <v>1121.0689501116901</v>
      </c>
    </row>
    <row r="63" spans="1:4" ht="30" customHeight="1" thickTop="1" thickBot="1">
      <c r="A63" s="208" t="s">
        <v>1457</v>
      </c>
      <c r="B63" s="106" t="s">
        <v>339</v>
      </c>
      <c r="C63" s="108" t="s">
        <v>1458</v>
      </c>
      <c r="D63" s="1007">
        <v>1121.0689501116901</v>
      </c>
    </row>
    <row r="64" spans="1:4" ht="30" customHeight="1" thickTop="1" thickBot="1">
      <c r="A64" s="208" t="s">
        <v>1444</v>
      </c>
      <c r="B64" s="106" t="s">
        <v>339</v>
      </c>
      <c r="C64" s="108" t="s">
        <v>1445</v>
      </c>
      <c r="D64" s="1007">
        <v>1121.0689501116901</v>
      </c>
    </row>
    <row r="65" spans="1:4" ht="30" customHeight="1" thickTop="1" thickBot="1">
      <c r="A65" s="208" t="s">
        <v>1381</v>
      </c>
      <c r="B65" s="106" t="s">
        <v>339</v>
      </c>
      <c r="C65" s="108" t="s">
        <v>1382</v>
      </c>
      <c r="D65" s="1007">
        <v>1121.0689501116901</v>
      </c>
    </row>
    <row r="66" spans="1:4" ht="30" customHeight="1" thickTop="1" thickBot="1">
      <c r="A66" s="208" t="s">
        <v>1451</v>
      </c>
      <c r="B66" s="106" t="s">
        <v>339</v>
      </c>
      <c r="C66" s="108" t="s">
        <v>1452</v>
      </c>
      <c r="D66" s="1007">
        <v>1121.0689501116901</v>
      </c>
    </row>
    <row r="67" spans="1:4" ht="30" customHeight="1" thickTop="1" thickBot="1">
      <c r="A67" s="208" t="s">
        <v>1455</v>
      </c>
      <c r="B67" s="106" t="s">
        <v>339</v>
      </c>
      <c r="C67" s="108" t="s">
        <v>1456</v>
      </c>
      <c r="D67" s="1007">
        <v>1121.0689501116901</v>
      </c>
    </row>
    <row r="68" spans="1:4" ht="30" customHeight="1" thickTop="1" thickBot="1">
      <c r="A68" s="208" t="s">
        <v>1427</v>
      </c>
      <c r="B68" s="106" t="s">
        <v>339</v>
      </c>
      <c r="C68" s="108" t="s">
        <v>1428</v>
      </c>
      <c r="D68" s="1007">
        <v>1121.0689501116901</v>
      </c>
    </row>
    <row r="69" spans="1:4" ht="30" customHeight="1" thickTop="1" thickBot="1">
      <c r="A69" s="208" t="s">
        <v>1467</v>
      </c>
      <c r="B69" s="106" t="s">
        <v>339</v>
      </c>
      <c r="C69" s="108" t="s">
        <v>2139</v>
      </c>
      <c r="D69" s="1007">
        <v>1121.0689501116901</v>
      </c>
    </row>
    <row r="70" spans="1:4" ht="30" customHeight="1" thickTop="1" thickBot="1">
      <c r="A70" s="208" t="s">
        <v>1468</v>
      </c>
      <c r="B70" s="106" t="s">
        <v>339</v>
      </c>
      <c r="C70" s="108" t="s">
        <v>2140</v>
      </c>
      <c r="D70" s="1007">
        <v>1121.0689501116901</v>
      </c>
    </row>
    <row r="71" spans="1:4" ht="30" customHeight="1" thickTop="1" thickBot="1">
      <c r="A71" s="208" t="s">
        <v>1465</v>
      </c>
      <c r="B71" s="106" t="s">
        <v>339</v>
      </c>
      <c r="C71" s="108" t="s">
        <v>2141</v>
      </c>
      <c r="D71" s="1007">
        <v>1121.0689501116901</v>
      </c>
    </row>
    <row r="72" spans="1:4" ht="30" customHeight="1" thickTop="1" thickBot="1">
      <c r="A72" s="208" t="s">
        <v>1466</v>
      </c>
      <c r="B72" s="106" t="s">
        <v>339</v>
      </c>
      <c r="C72" s="108" t="s">
        <v>2142</v>
      </c>
      <c r="D72" s="1007">
        <v>1121.0689501116901</v>
      </c>
    </row>
    <row r="73" spans="1:4" ht="30" customHeight="1" thickTop="1" thickBot="1">
      <c r="A73" s="208" t="s">
        <v>1434</v>
      </c>
      <c r="B73" s="106" t="s">
        <v>339</v>
      </c>
      <c r="C73" s="108" t="s">
        <v>1435</v>
      </c>
      <c r="D73" s="1007">
        <v>1121.0689501116901</v>
      </c>
    </row>
    <row r="74" spans="1:4" ht="30" customHeight="1" thickTop="1" thickBot="1">
      <c r="A74" s="208" t="s">
        <v>1433</v>
      </c>
      <c r="B74" s="106" t="s">
        <v>339</v>
      </c>
      <c r="C74" s="108" t="s">
        <v>1950</v>
      </c>
      <c r="D74" s="1007">
        <v>1121.0689501116901</v>
      </c>
    </row>
    <row r="75" spans="1:4" ht="30" customHeight="1" thickTop="1" thickBot="1">
      <c r="A75" s="208" t="s">
        <v>1431</v>
      </c>
      <c r="B75" s="106" t="s">
        <v>339</v>
      </c>
      <c r="C75" s="108" t="s">
        <v>1432</v>
      </c>
      <c r="D75" s="1007">
        <v>1121.0689501116901</v>
      </c>
    </row>
    <row r="76" spans="1:4" ht="30" customHeight="1" thickTop="1" thickBot="1">
      <c r="A76" s="208" t="s">
        <v>1459</v>
      </c>
      <c r="B76" s="106" t="s">
        <v>339</v>
      </c>
      <c r="C76" s="108" t="s">
        <v>2134</v>
      </c>
      <c r="D76" s="1007">
        <v>1121.0689501116901</v>
      </c>
    </row>
    <row r="77" spans="1:4" ht="30" customHeight="1" thickTop="1" thickBot="1">
      <c r="A77" s="208" t="s">
        <v>1437</v>
      </c>
      <c r="B77" s="106" t="s">
        <v>339</v>
      </c>
      <c r="C77" s="108" t="s">
        <v>1438</v>
      </c>
      <c r="D77" s="1007">
        <v>1121.0689501116901</v>
      </c>
    </row>
    <row r="78" spans="1:4" ht="30" customHeight="1" thickTop="1" thickBot="1">
      <c r="A78" s="208" t="s">
        <v>1439</v>
      </c>
      <c r="B78" s="106" t="s">
        <v>339</v>
      </c>
      <c r="C78" s="108" t="s">
        <v>1440</v>
      </c>
      <c r="D78" s="1007">
        <v>1121.0689501116901</v>
      </c>
    </row>
    <row r="79" spans="1:4" ht="30" customHeight="1" thickTop="1" thickBot="1">
      <c r="A79" s="208" t="s">
        <v>1442</v>
      </c>
      <c r="B79" s="106" t="s">
        <v>339</v>
      </c>
      <c r="C79" s="108" t="s">
        <v>1443</v>
      </c>
      <c r="D79" s="1007">
        <v>1121.0689501116901</v>
      </c>
    </row>
    <row r="80" spans="1:4" ht="30" customHeight="1" thickTop="1" thickBot="1">
      <c r="A80" s="208" t="s">
        <v>1421</v>
      </c>
      <c r="B80" s="106" t="s">
        <v>339</v>
      </c>
      <c r="C80" s="108" t="s">
        <v>1422</v>
      </c>
      <c r="D80" s="1007">
        <v>1121.0689501116901</v>
      </c>
    </row>
    <row r="81" spans="1:4" ht="30" customHeight="1" thickTop="1" thickBot="1">
      <c r="A81" s="208" t="s">
        <v>1425</v>
      </c>
      <c r="B81" s="106" t="s">
        <v>339</v>
      </c>
      <c r="C81" s="108" t="s">
        <v>1426</v>
      </c>
      <c r="D81" s="1007">
        <v>1121.0689501116901</v>
      </c>
    </row>
    <row r="82" spans="1:4" ht="30" customHeight="1" thickTop="1" thickBot="1">
      <c r="A82" s="208" t="s">
        <v>1429</v>
      </c>
      <c r="B82" s="106" t="s">
        <v>339</v>
      </c>
      <c r="C82" s="108" t="s">
        <v>1430</v>
      </c>
      <c r="D82" s="1007">
        <v>1121.0689501116901</v>
      </c>
    </row>
    <row r="83" spans="1:4" ht="30" customHeight="1" thickTop="1" thickBot="1">
      <c r="A83" s="208" t="s">
        <v>1423</v>
      </c>
      <c r="B83" s="106" t="s">
        <v>339</v>
      </c>
      <c r="C83" s="108" t="s">
        <v>1424</v>
      </c>
      <c r="D83" s="1007">
        <v>1121.0689501116901</v>
      </c>
    </row>
    <row r="84" spans="1:4" ht="30" customHeight="1" thickTop="1" thickBot="1">
      <c r="A84" s="208" t="s">
        <v>1389</v>
      </c>
      <c r="B84" s="106" t="s">
        <v>339</v>
      </c>
      <c r="C84" s="108" t="s">
        <v>1391</v>
      </c>
      <c r="D84" s="1007">
        <v>1121.0689501116901</v>
      </c>
    </row>
    <row r="85" spans="1:4" ht="30" customHeight="1" thickTop="1" thickBot="1">
      <c r="A85" s="208" t="s">
        <v>1392</v>
      </c>
      <c r="B85" s="106" t="s">
        <v>339</v>
      </c>
      <c r="C85" s="108" t="s">
        <v>1943</v>
      </c>
      <c r="D85" s="1007">
        <v>1121.0689501116901</v>
      </c>
    </row>
    <row r="86" spans="1:4" ht="30" customHeight="1" thickTop="1" thickBot="1">
      <c r="A86" s="208" t="s">
        <v>1393</v>
      </c>
      <c r="B86" s="106" t="s">
        <v>1390</v>
      </c>
      <c r="C86" s="108" t="s">
        <v>1394</v>
      </c>
      <c r="D86" s="1007">
        <v>1121.0689501116901</v>
      </c>
    </row>
    <row r="87" spans="1:4" ht="30" customHeight="1" thickTop="1" thickBot="1">
      <c r="A87" s="208" t="s">
        <v>1395</v>
      </c>
      <c r="B87" s="106" t="s">
        <v>339</v>
      </c>
      <c r="C87" s="108" t="s">
        <v>1396</v>
      </c>
      <c r="D87" s="1007">
        <v>1121.0689501116901</v>
      </c>
    </row>
    <row r="88" spans="1:4" ht="30" customHeight="1" thickTop="1" thickBot="1">
      <c r="A88" s="208" t="s">
        <v>1397</v>
      </c>
      <c r="B88" s="106" t="s">
        <v>339</v>
      </c>
      <c r="C88" s="108" t="s">
        <v>1396</v>
      </c>
      <c r="D88" s="1007">
        <v>1121.0689501116901</v>
      </c>
    </row>
    <row r="89" spans="1:4" ht="30" customHeight="1" thickTop="1" thickBot="1">
      <c r="A89" s="208" t="s">
        <v>1327</v>
      </c>
      <c r="B89" s="106" t="s">
        <v>339</v>
      </c>
      <c r="C89" s="108" t="s">
        <v>1936</v>
      </c>
      <c r="D89" s="1007">
        <v>1121.0689501116901</v>
      </c>
    </row>
    <row r="90" spans="1:4" ht="30" customHeight="1" thickTop="1" thickBot="1">
      <c r="A90" s="208" t="s">
        <v>1449</v>
      </c>
      <c r="B90" s="106" t="s">
        <v>339</v>
      </c>
      <c r="C90" s="108" t="s">
        <v>1450</v>
      </c>
      <c r="D90" s="1007">
        <v>1121.0689501116901</v>
      </c>
    </row>
    <row r="91" spans="1:4" ht="30" customHeight="1" thickTop="1" thickBot="1">
      <c r="A91" s="208" t="s">
        <v>1328</v>
      </c>
      <c r="B91" s="106" t="s">
        <v>339</v>
      </c>
      <c r="C91" s="108" t="s">
        <v>1329</v>
      </c>
      <c r="D91" s="1007">
        <v>1271.7502606105732</v>
      </c>
    </row>
    <row r="92" spans="1:4" ht="30" customHeight="1" thickTop="1" thickBot="1">
      <c r="A92" s="208" t="s">
        <v>1361</v>
      </c>
      <c r="B92" s="106" t="s">
        <v>339</v>
      </c>
      <c r="C92" s="108" t="s">
        <v>1942</v>
      </c>
      <c r="D92" s="1007">
        <v>1112.028071481757</v>
      </c>
    </row>
    <row r="93" spans="1:4" ht="30" customHeight="1" thickTop="1" thickBot="1">
      <c r="A93" s="208" t="s">
        <v>1492</v>
      </c>
      <c r="B93" s="106" t="s">
        <v>1490</v>
      </c>
      <c r="C93" s="108" t="s">
        <v>1954</v>
      </c>
      <c r="D93" s="1007">
        <v>399.80774385703643</v>
      </c>
    </row>
    <row r="94" spans="1:4" ht="30" customHeight="1" thickTop="1" thickBot="1">
      <c r="A94" s="208" t="s">
        <v>1483</v>
      </c>
      <c r="B94" s="106" t="s">
        <v>92</v>
      </c>
      <c r="C94" s="108" t="s">
        <v>1952</v>
      </c>
      <c r="D94" s="1007">
        <v>206880.4166046165</v>
      </c>
    </row>
    <row r="95" spans="1:4" ht="30" customHeight="1" thickTop="1" thickBot="1">
      <c r="A95" s="208" t="s">
        <v>1306</v>
      </c>
      <c r="B95" s="106" t="s">
        <v>1307</v>
      </c>
      <c r="C95" s="108" t="s">
        <v>1308</v>
      </c>
      <c r="D95" s="1007">
        <v>0.40181682799702156</v>
      </c>
    </row>
    <row r="96" spans="1:4" ht="30" customHeight="1" thickTop="1" thickBot="1">
      <c r="A96" s="208" t="s">
        <v>1715</v>
      </c>
      <c r="B96" s="106" t="s">
        <v>339</v>
      </c>
      <c r="C96" s="108" t="s">
        <v>1935</v>
      </c>
      <c r="D96" s="1007">
        <v>1120.0644080416976</v>
      </c>
    </row>
    <row r="97" spans="1:4" ht="30" customHeight="1" thickTop="1" thickBot="1">
      <c r="A97" s="208" t="s">
        <v>1496</v>
      </c>
      <c r="B97" s="106" t="s">
        <v>339</v>
      </c>
      <c r="C97" s="108" t="s">
        <v>1495</v>
      </c>
      <c r="D97" s="1007">
        <v>1069.8373045420699</v>
      </c>
    </row>
    <row r="98" spans="1:4" ht="30" customHeight="1" thickTop="1" thickBot="1">
      <c r="A98" s="208" t="s">
        <v>1321</v>
      </c>
      <c r="B98" s="106" t="s">
        <v>92</v>
      </c>
      <c r="C98" s="108" t="s">
        <v>1322</v>
      </c>
      <c r="D98" s="1007">
        <v>20051.664259121368</v>
      </c>
    </row>
    <row r="99" spans="1:4" ht="30" customHeight="1" thickTop="1" thickBot="1">
      <c r="A99" s="208" t="s">
        <v>1335</v>
      </c>
      <c r="B99" s="106" t="s">
        <v>339</v>
      </c>
      <c r="C99" s="108" t="s">
        <v>1937</v>
      </c>
      <c r="D99" s="1007">
        <v>1249.6503350707369</v>
      </c>
    </row>
    <row r="100" spans="1:4" ht="30" customHeight="1" thickTop="1" thickBot="1">
      <c r="A100" s="208" t="s">
        <v>1404</v>
      </c>
      <c r="B100" s="106" t="s">
        <v>1390</v>
      </c>
      <c r="C100" s="108" t="s">
        <v>1947</v>
      </c>
      <c r="D100" s="1007">
        <v>1230.5640357408784</v>
      </c>
    </row>
    <row r="101" spans="1:4" ht="30" customHeight="1" thickTop="1" thickBot="1">
      <c r="A101" s="208" t="s">
        <v>1477</v>
      </c>
      <c r="B101" s="106" t="s">
        <v>339</v>
      </c>
      <c r="C101" s="108" t="s">
        <v>1478</v>
      </c>
      <c r="D101" s="1007">
        <v>2910.1583767684283</v>
      </c>
    </row>
    <row r="102" spans="1:4" ht="30" customHeight="1" thickTop="1" thickBot="1">
      <c r="A102" s="208" t="s">
        <v>1479</v>
      </c>
      <c r="B102" s="106" t="s">
        <v>141</v>
      </c>
      <c r="C102" s="108" t="s">
        <v>1480</v>
      </c>
      <c r="D102" s="1007">
        <v>114777.97237527921</v>
      </c>
    </row>
    <row r="103" spans="1:4" ht="30" customHeight="1" thickTop="1" thickBot="1">
      <c r="A103" s="208" t="s">
        <v>1411</v>
      </c>
      <c r="B103" s="106" t="s">
        <v>344</v>
      </c>
      <c r="C103" s="108" t="s">
        <v>1412</v>
      </c>
      <c r="D103" s="1007">
        <v>1.0045420699925538</v>
      </c>
    </row>
    <row r="104" spans="1:4" ht="30" customHeight="1" thickTop="1" thickBot="1">
      <c r="A104" s="208" t="s">
        <v>1409</v>
      </c>
      <c r="B104" s="106" t="s">
        <v>344</v>
      </c>
      <c r="C104" s="108" t="s">
        <v>1410</v>
      </c>
      <c r="D104" s="1007">
        <v>0.41261894876481875</v>
      </c>
    </row>
    <row r="105" spans="1:4" ht="30" customHeight="1" thickTop="1" thickBot="1">
      <c r="A105" s="208" t="s">
        <v>1359</v>
      </c>
      <c r="B105" s="106" t="s">
        <v>339</v>
      </c>
      <c r="C105" s="108" t="s">
        <v>1360</v>
      </c>
      <c r="D105" s="1007">
        <v>1959.8615785554725</v>
      </c>
    </row>
    <row r="106" spans="1:4" ht="30" customHeight="1" thickTop="1" thickBot="1">
      <c r="A106" s="208" t="s">
        <v>1486</v>
      </c>
      <c r="B106" s="106" t="s">
        <v>92</v>
      </c>
      <c r="C106" s="108" t="s">
        <v>1487</v>
      </c>
      <c r="D106" s="1007">
        <v>153630.64601638122</v>
      </c>
    </row>
    <row r="107" spans="1:4" ht="30" customHeight="1" thickTop="1" thickBot="1">
      <c r="A107" s="208" t="s">
        <v>1385</v>
      </c>
      <c r="B107" s="106" t="s">
        <v>339</v>
      </c>
      <c r="C107" s="108" t="s">
        <v>1386</v>
      </c>
      <c r="D107" s="1007">
        <v>1367.1817572598657</v>
      </c>
    </row>
    <row r="108" spans="1:4" ht="30" customHeight="1" thickTop="1" thickBot="1">
      <c r="A108" s="208" t="s">
        <v>1347</v>
      </c>
      <c r="B108" s="106" t="s">
        <v>339</v>
      </c>
      <c r="C108" s="108" t="s">
        <v>1939</v>
      </c>
      <c r="D108" s="1007">
        <v>1261.7048399106475</v>
      </c>
    </row>
    <row r="109" spans="1:4" ht="30" customHeight="1" thickTop="1" thickBot="1">
      <c r="A109" s="208" t="s">
        <v>1342</v>
      </c>
      <c r="B109" s="106" t="s">
        <v>339</v>
      </c>
      <c r="C109" s="108" t="s">
        <v>1938</v>
      </c>
      <c r="D109" s="1007">
        <v>1169.2869694713327</v>
      </c>
    </row>
    <row r="110" spans="1:4" ht="30" customHeight="1" thickTop="1" thickBot="1">
      <c r="A110" s="208" t="s">
        <v>1481</v>
      </c>
      <c r="B110" s="106" t="s">
        <v>339</v>
      </c>
      <c r="C110" s="108" t="s">
        <v>1482</v>
      </c>
      <c r="D110" s="1007">
        <v>1269.741176470588</v>
      </c>
    </row>
    <row r="111" spans="1:4" ht="30" customHeight="1" thickTop="1" thickBot="1">
      <c r="A111" s="208" t="s">
        <v>1402</v>
      </c>
      <c r="B111" s="106" t="s">
        <v>1390</v>
      </c>
      <c r="C111" s="108" t="s">
        <v>1945</v>
      </c>
      <c r="D111" s="1007">
        <v>1080.8872673119879</v>
      </c>
    </row>
    <row r="112" spans="1:4" ht="30" customHeight="1" thickTop="1" thickBot="1">
      <c r="A112" s="208" t="s">
        <v>1403</v>
      </c>
      <c r="B112" s="106" t="s">
        <v>344</v>
      </c>
      <c r="C112" s="108" t="s">
        <v>1946</v>
      </c>
      <c r="D112" s="1007">
        <v>3.0136262099776614</v>
      </c>
    </row>
    <row r="113" spans="1:4" ht="30" customHeight="1" thickTop="1" thickBot="1">
      <c r="A113" s="208" t="s">
        <v>1408</v>
      </c>
      <c r="B113" s="106" t="s">
        <v>1390</v>
      </c>
      <c r="C113" s="108" t="s">
        <v>1949</v>
      </c>
      <c r="D113" s="1007">
        <v>709.20670141474295</v>
      </c>
    </row>
    <row r="114" spans="1:4" ht="30" customHeight="1" thickTop="1" thickBot="1">
      <c r="A114" s="208" t="s">
        <v>1484</v>
      </c>
      <c r="B114" s="106" t="s">
        <v>92</v>
      </c>
      <c r="C114" s="108" t="s">
        <v>1485</v>
      </c>
      <c r="D114" s="1007">
        <v>1158540.3784065524</v>
      </c>
    </row>
    <row r="115" spans="1:4" ht="30" customHeight="1" thickTop="1" thickBot="1">
      <c r="A115" s="208" t="s">
        <v>1405</v>
      </c>
      <c r="B115" s="106" t="s">
        <v>92</v>
      </c>
      <c r="C115" s="108" t="s">
        <v>1406</v>
      </c>
      <c r="D115" s="1007">
        <v>1134.1279970215933</v>
      </c>
    </row>
    <row r="116" spans="1:4" ht="30" customHeight="1" thickTop="1" thickBot="1">
      <c r="A116" s="208" t="s">
        <v>1355</v>
      </c>
      <c r="B116" s="106" t="s">
        <v>339</v>
      </c>
      <c r="C116" s="108" t="s">
        <v>1941</v>
      </c>
      <c r="D116" s="1007">
        <v>22.099925539836185</v>
      </c>
    </row>
    <row r="117" spans="1:4" ht="30" customHeight="1" thickTop="1" thickBot="1">
      <c r="A117" s="208" t="s">
        <v>1383</v>
      </c>
      <c r="B117" s="106" t="s">
        <v>92</v>
      </c>
      <c r="C117" s="108" t="s">
        <v>1384</v>
      </c>
      <c r="D117" s="1007">
        <v>428676.27386448241</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0" customWidth="1"/>
    <col min="2" max="2" width="15.42578125" style="540" customWidth="1"/>
    <col min="3" max="3" width="7.28515625" style="540" customWidth="1"/>
    <col min="4" max="4" width="11.42578125" style="540"/>
    <col min="5" max="5" width="5.7109375" style="540" customWidth="1"/>
    <col min="6" max="6" width="5.7109375" style="540" hidden="1" customWidth="1"/>
    <col min="7" max="7" width="9.5703125" style="540" customWidth="1"/>
    <col min="8" max="8" width="14" style="540" customWidth="1"/>
    <col min="9" max="9" width="16.28515625" style="540" customWidth="1"/>
    <col min="10" max="10" width="15.85546875" style="540" customWidth="1"/>
    <col min="11" max="11" width="11.7109375" style="540" customWidth="1"/>
    <col min="12" max="12" width="8.28515625" style="540" customWidth="1"/>
    <col min="13" max="13" width="16.5703125" style="540" customWidth="1"/>
    <col min="14" max="256" width="11.42578125" style="540"/>
    <col min="257" max="257" width="22.7109375" style="540" customWidth="1"/>
    <col min="258" max="258" width="15.42578125" style="540" customWidth="1"/>
    <col min="259" max="259" width="7.28515625" style="540" customWidth="1"/>
    <col min="260" max="260" width="11.42578125" style="540"/>
    <col min="261" max="261" width="5.7109375" style="540" customWidth="1"/>
    <col min="262" max="262" width="0" style="540" hidden="1" customWidth="1"/>
    <col min="263" max="263" width="9.5703125" style="540" customWidth="1"/>
    <col min="264" max="264" width="14" style="540" customWidth="1"/>
    <col min="265" max="265" width="16.28515625" style="540" customWidth="1"/>
    <col min="266" max="266" width="15.85546875" style="540" customWidth="1"/>
    <col min="267" max="267" width="11.7109375" style="540" customWidth="1"/>
    <col min="268" max="268" width="8.28515625" style="540" customWidth="1"/>
    <col min="269" max="269" width="16.5703125" style="540" customWidth="1"/>
    <col min="270" max="512" width="11.42578125" style="540"/>
    <col min="513" max="513" width="22.7109375" style="540" customWidth="1"/>
    <col min="514" max="514" width="15.42578125" style="540" customWidth="1"/>
    <col min="515" max="515" width="7.28515625" style="540" customWidth="1"/>
    <col min="516" max="516" width="11.42578125" style="540"/>
    <col min="517" max="517" width="5.7109375" style="540" customWidth="1"/>
    <col min="518" max="518" width="0" style="540" hidden="1" customWidth="1"/>
    <col min="519" max="519" width="9.5703125" style="540" customWidth="1"/>
    <col min="520" max="520" width="14" style="540" customWidth="1"/>
    <col min="521" max="521" width="16.28515625" style="540" customWidth="1"/>
    <col min="522" max="522" width="15.85546875" style="540" customWidth="1"/>
    <col min="523" max="523" width="11.7109375" style="540" customWidth="1"/>
    <col min="524" max="524" width="8.28515625" style="540" customWidth="1"/>
    <col min="525" max="525" width="16.5703125" style="540" customWidth="1"/>
    <col min="526" max="768" width="11.42578125" style="540"/>
    <col min="769" max="769" width="22.7109375" style="540" customWidth="1"/>
    <col min="770" max="770" width="15.42578125" style="540" customWidth="1"/>
    <col min="771" max="771" width="7.28515625" style="540" customWidth="1"/>
    <col min="772" max="772" width="11.42578125" style="540"/>
    <col min="773" max="773" width="5.7109375" style="540" customWidth="1"/>
    <col min="774" max="774" width="0" style="540" hidden="1" customWidth="1"/>
    <col min="775" max="775" width="9.5703125" style="540" customWidth="1"/>
    <col min="776" max="776" width="14" style="540" customWidth="1"/>
    <col min="777" max="777" width="16.28515625" style="540" customWidth="1"/>
    <col min="778" max="778" width="15.85546875" style="540" customWidth="1"/>
    <col min="779" max="779" width="11.7109375" style="540" customWidth="1"/>
    <col min="780" max="780" width="8.28515625" style="540" customWidth="1"/>
    <col min="781" max="781" width="16.5703125" style="540" customWidth="1"/>
    <col min="782" max="1024" width="11.42578125" style="540"/>
    <col min="1025" max="1025" width="22.7109375" style="540" customWidth="1"/>
    <col min="1026" max="1026" width="15.42578125" style="540" customWidth="1"/>
    <col min="1027" max="1027" width="7.28515625" style="540" customWidth="1"/>
    <col min="1028" max="1028" width="11.42578125" style="540"/>
    <col min="1029" max="1029" width="5.7109375" style="540" customWidth="1"/>
    <col min="1030" max="1030" width="0" style="540" hidden="1" customWidth="1"/>
    <col min="1031" max="1031" width="9.5703125" style="540" customWidth="1"/>
    <col min="1032" max="1032" width="14" style="540" customWidth="1"/>
    <col min="1033" max="1033" width="16.28515625" style="540" customWidth="1"/>
    <col min="1034" max="1034" width="15.85546875" style="540" customWidth="1"/>
    <col min="1035" max="1035" width="11.7109375" style="540" customWidth="1"/>
    <col min="1036" max="1036" width="8.28515625" style="540" customWidth="1"/>
    <col min="1037" max="1037" width="16.5703125" style="540" customWidth="1"/>
    <col min="1038" max="1280" width="11.42578125" style="540"/>
    <col min="1281" max="1281" width="22.7109375" style="540" customWidth="1"/>
    <col min="1282" max="1282" width="15.42578125" style="540" customWidth="1"/>
    <col min="1283" max="1283" width="7.28515625" style="540" customWidth="1"/>
    <col min="1284" max="1284" width="11.42578125" style="540"/>
    <col min="1285" max="1285" width="5.7109375" style="540" customWidth="1"/>
    <col min="1286" max="1286" width="0" style="540" hidden="1" customWidth="1"/>
    <col min="1287" max="1287" width="9.5703125" style="540" customWidth="1"/>
    <col min="1288" max="1288" width="14" style="540" customWidth="1"/>
    <col min="1289" max="1289" width="16.28515625" style="540" customWidth="1"/>
    <col min="1290" max="1290" width="15.85546875" style="540" customWidth="1"/>
    <col min="1291" max="1291" width="11.7109375" style="540" customWidth="1"/>
    <col min="1292" max="1292" width="8.28515625" style="540" customWidth="1"/>
    <col min="1293" max="1293" width="16.5703125" style="540" customWidth="1"/>
    <col min="1294" max="1536" width="11.42578125" style="540"/>
    <col min="1537" max="1537" width="22.7109375" style="540" customWidth="1"/>
    <col min="1538" max="1538" width="15.42578125" style="540" customWidth="1"/>
    <col min="1539" max="1539" width="7.28515625" style="540" customWidth="1"/>
    <col min="1540" max="1540" width="11.42578125" style="540"/>
    <col min="1541" max="1541" width="5.7109375" style="540" customWidth="1"/>
    <col min="1542" max="1542" width="0" style="540" hidden="1" customWidth="1"/>
    <col min="1543" max="1543" width="9.5703125" style="540" customWidth="1"/>
    <col min="1544" max="1544" width="14" style="540" customWidth="1"/>
    <col min="1545" max="1545" width="16.28515625" style="540" customWidth="1"/>
    <col min="1546" max="1546" width="15.85546875" style="540" customWidth="1"/>
    <col min="1547" max="1547" width="11.7109375" style="540" customWidth="1"/>
    <col min="1548" max="1548" width="8.28515625" style="540" customWidth="1"/>
    <col min="1549" max="1549" width="16.5703125" style="540" customWidth="1"/>
    <col min="1550" max="1792" width="11.42578125" style="540"/>
    <col min="1793" max="1793" width="22.7109375" style="540" customWidth="1"/>
    <col min="1794" max="1794" width="15.42578125" style="540" customWidth="1"/>
    <col min="1795" max="1795" width="7.28515625" style="540" customWidth="1"/>
    <col min="1796" max="1796" width="11.42578125" style="540"/>
    <col min="1797" max="1797" width="5.7109375" style="540" customWidth="1"/>
    <col min="1798" max="1798" width="0" style="540" hidden="1" customWidth="1"/>
    <col min="1799" max="1799" width="9.5703125" style="540" customWidth="1"/>
    <col min="1800" max="1800" width="14" style="540" customWidth="1"/>
    <col min="1801" max="1801" width="16.28515625" style="540" customWidth="1"/>
    <col min="1802" max="1802" width="15.85546875" style="540" customWidth="1"/>
    <col min="1803" max="1803" width="11.7109375" style="540" customWidth="1"/>
    <col min="1804" max="1804" width="8.28515625" style="540" customWidth="1"/>
    <col min="1805" max="1805" width="16.5703125" style="540" customWidth="1"/>
    <col min="1806" max="2048" width="11.42578125" style="540"/>
    <col min="2049" max="2049" width="22.7109375" style="540" customWidth="1"/>
    <col min="2050" max="2050" width="15.42578125" style="540" customWidth="1"/>
    <col min="2051" max="2051" width="7.28515625" style="540" customWidth="1"/>
    <col min="2052" max="2052" width="11.42578125" style="540"/>
    <col min="2053" max="2053" width="5.7109375" style="540" customWidth="1"/>
    <col min="2054" max="2054" width="0" style="540" hidden="1" customWidth="1"/>
    <col min="2055" max="2055" width="9.5703125" style="540" customWidth="1"/>
    <col min="2056" max="2056" width="14" style="540" customWidth="1"/>
    <col min="2057" max="2057" width="16.28515625" style="540" customWidth="1"/>
    <col min="2058" max="2058" width="15.85546875" style="540" customWidth="1"/>
    <col min="2059" max="2059" width="11.7109375" style="540" customWidth="1"/>
    <col min="2060" max="2060" width="8.28515625" style="540" customWidth="1"/>
    <col min="2061" max="2061" width="16.5703125" style="540" customWidth="1"/>
    <col min="2062" max="2304" width="11.42578125" style="540"/>
    <col min="2305" max="2305" width="22.7109375" style="540" customWidth="1"/>
    <col min="2306" max="2306" width="15.42578125" style="540" customWidth="1"/>
    <col min="2307" max="2307" width="7.28515625" style="540" customWidth="1"/>
    <col min="2308" max="2308" width="11.42578125" style="540"/>
    <col min="2309" max="2309" width="5.7109375" style="540" customWidth="1"/>
    <col min="2310" max="2310" width="0" style="540" hidden="1" customWidth="1"/>
    <col min="2311" max="2311" width="9.5703125" style="540" customWidth="1"/>
    <col min="2312" max="2312" width="14" style="540" customWidth="1"/>
    <col min="2313" max="2313" width="16.28515625" style="540" customWidth="1"/>
    <col min="2314" max="2314" width="15.85546875" style="540" customWidth="1"/>
    <col min="2315" max="2315" width="11.7109375" style="540" customWidth="1"/>
    <col min="2316" max="2316" width="8.28515625" style="540" customWidth="1"/>
    <col min="2317" max="2317" width="16.5703125" style="540" customWidth="1"/>
    <col min="2318" max="2560" width="11.42578125" style="540"/>
    <col min="2561" max="2561" width="22.7109375" style="540" customWidth="1"/>
    <col min="2562" max="2562" width="15.42578125" style="540" customWidth="1"/>
    <col min="2563" max="2563" width="7.28515625" style="540" customWidth="1"/>
    <col min="2564" max="2564" width="11.42578125" style="540"/>
    <col min="2565" max="2565" width="5.7109375" style="540" customWidth="1"/>
    <col min="2566" max="2566" width="0" style="540" hidden="1" customWidth="1"/>
    <col min="2567" max="2567" width="9.5703125" style="540" customWidth="1"/>
    <col min="2568" max="2568" width="14" style="540" customWidth="1"/>
    <col min="2569" max="2569" width="16.28515625" style="540" customWidth="1"/>
    <col min="2570" max="2570" width="15.85546875" style="540" customWidth="1"/>
    <col min="2571" max="2571" width="11.7109375" style="540" customWidth="1"/>
    <col min="2572" max="2572" width="8.28515625" style="540" customWidth="1"/>
    <col min="2573" max="2573" width="16.5703125" style="540" customWidth="1"/>
    <col min="2574" max="2816" width="11.42578125" style="540"/>
    <col min="2817" max="2817" width="22.7109375" style="540" customWidth="1"/>
    <col min="2818" max="2818" width="15.42578125" style="540" customWidth="1"/>
    <col min="2819" max="2819" width="7.28515625" style="540" customWidth="1"/>
    <col min="2820" max="2820" width="11.42578125" style="540"/>
    <col min="2821" max="2821" width="5.7109375" style="540" customWidth="1"/>
    <col min="2822" max="2822" width="0" style="540" hidden="1" customWidth="1"/>
    <col min="2823" max="2823" width="9.5703125" style="540" customWidth="1"/>
    <col min="2824" max="2824" width="14" style="540" customWidth="1"/>
    <col min="2825" max="2825" width="16.28515625" style="540" customWidth="1"/>
    <col min="2826" max="2826" width="15.85546875" style="540" customWidth="1"/>
    <col min="2827" max="2827" width="11.7109375" style="540" customWidth="1"/>
    <col min="2828" max="2828" width="8.28515625" style="540" customWidth="1"/>
    <col min="2829" max="2829" width="16.5703125" style="540" customWidth="1"/>
    <col min="2830" max="3072" width="11.42578125" style="540"/>
    <col min="3073" max="3073" width="22.7109375" style="540" customWidth="1"/>
    <col min="3074" max="3074" width="15.42578125" style="540" customWidth="1"/>
    <col min="3075" max="3075" width="7.28515625" style="540" customWidth="1"/>
    <col min="3076" max="3076" width="11.42578125" style="540"/>
    <col min="3077" max="3077" width="5.7109375" style="540" customWidth="1"/>
    <col min="3078" max="3078" width="0" style="540" hidden="1" customWidth="1"/>
    <col min="3079" max="3079" width="9.5703125" style="540" customWidth="1"/>
    <col min="3080" max="3080" width="14" style="540" customWidth="1"/>
    <col min="3081" max="3081" width="16.28515625" style="540" customWidth="1"/>
    <col min="3082" max="3082" width="15.85546875" style="540" customWidth="1"/>
    <col min="3083" max="3083" width="11.7109375" style="540" customWidth="1"/>
    <col min="3084" max="3084" width="8.28515625" style="540" customWidth="1"/>
    <col min="3085" max="3085" width="16.5703125" style="540" customWidth="1"/>
    <col min="3086" max="3328" width="11.42578125" style="540"/>
    <col min="3329" max="3329" width="22.7109375" style="540" customWidth="1"/>
    <col min="3330" max="3330" width="15.42578125" style="540" customWidth="1"/>
    <col min="3331" max="3331" width="7.28515625" style="540" customWidth="1"/>
    <col min="3332" max="3332" width="11.42578125" style="540"/>
    <col min="3333" max="3333" width="5.7109375" style="540" customWidth="1"/>
    <col min="3334" max="3334" width="0" style="540" hidden="1" customWidth="1"/>
    <col min="3335" max="3335" width="9.5703125" style="540" customWidth="1"/>
    <col min="3336" max="3336" width="14" style="540" customWidth="1"/>
    <col min="3337" max="3337" width="16.28515625" style="540" customWidth="1"/>
    <col min="3338" max="3338" width="15.85546875" style="540" customWidth="1"/>
    <col min="3339" max="3339" width="11.7109375" style="540" customWidth="1"/>
    <col min="3340" max="3340" width="8.28515625" style="540" customWidth="1"/>
    <col min="3341" max="3341" width="16.5703125" style="540" customWidth="1"/>
    <col min="3342" max="3584" width="11.42578125" style="540"/>
    <col min="3585" max="3585" width="22.7109375" style="540" customWidth="1"/>
    <col min="3586" max="3586" width="15.42578125" style="540" customWidth="1"/>
    <col min="3587" max="3587" width="7.28515625" style="540" customWidth="1"/>
    <col min="3588" max="3588" width="11.42578125" style="540"/>
    <col min="3589" max="3589" width="5.7109375" style="540" customWidth="1"/>
    <col min="3590" max="3590" width="0" style="540" hidden="1" customWidth="1"/>
    <col min="3591" max="3591" width="9.5703125" style="540" customWidth="1"/>
    <col min="3592" max="3592" width="14" style="540" customWidth="1"/>
    <col min="3593" max="3593" width="16.28515625" style="540" customWidth="1"/>
    <col min="3594" max="3594" width="15.85546875" style="540" customWidth="1"/>
    <col min="3595" max="3595" width="11.7109375" style="540" customWidth="1"/>
    <col min="3596" max="3596" width="8.28515625" style="540" customWidth="1"/>
    <col min="3597" max="3597" width="16.5703125" style="540" customWidth="1"/>
    <col min="3598" max="3840" width="11.42578125" style="540"/>
    <col min="3841" max="3841" width="22.7109375" style="540" customWidth="1"/>
    <col min="3842" max="3842" width="15.42578125" style="540" customWidth="1"/>
    <col min="3843" max="3843" width="7.28515625" style="540" customWidth="1"/>
    <col min="3844" max="3844" width="11.42578125" style="540"/>
    <col min="3845" max="3845" width="5.7109375" style="540" customWidth="1"/>
    <col min="3846" max="3846" width="0" style="540" hidden="1" customWidth="1"/>
    <col min="3847" max="3847" width="9.5703125" style="540" customWidth="1"/>
    <col min="3848" max="3848" width="14" style="540" customWidth="1"/>
    <col min="3849" max="3849" width="16.28515625" style="540" customWidth="1"/>
    <col min="3850" max="3850" width="15.85546875" style="540" customWidth="1"/>
    <col min="3851" max="3851" width="11.7109375" style="540" customWidth="1"/>
    <col min="3852" max="3852" width="8.28515625" style="540" customWidth="1"/>
    <col min="3853" max="3853" width="16.5703125" style="540" customWidth="1"/>
    <col min="3854" max="4096" width="11.42578125" style="540"/>
    <col min="4097" max="4097" width="22.7109375" style="540" customWidth="1"/>
    <col min="4098" max="4098" width="15.42578125" style="540" customWidth="1"/>
    <col min="4099" max="4099" width="7.28515625" style="540" customWidth="1"/>
    <col min="4100" max="4100" width="11.42578125" style="540"/>
    <col min="4101" max="4101" width="5.7109375" style="540" customWidth="1"/>
    <col min="4102" max="4102" width="0" style="540" hidden="1" customWidth="1"/>
    <col min="4103" max="4103" width="9.5703125" style="540" customWidth="1"/>
    <col min="4104" max="4104" width="14" style="540" customWidth="1"/>
    <col min="4105" max="4105" width="16.28515625" style="540" customWidth="1"/>
    <col min="4106" max="4106" width="15.85546875" style="540" customWidth="1"/>
    <col min="4107" max="4107" width="11.7109375" style="540" customWidth="1"/>
    <col min="4108" max="4108" width="8.28515625" style="540" customWidth="1"/>
    <col min="4109" max="4109" width="16.5703125" style="540" customWidth="1"/>
    <col min="4110" max="4352" width="11.42578125" style="540"/>
    <col min="4353" max="4353" width="22.7109375" style="540" customWidth="1"/>
    <col min="4354" max="4354" width="15.42578125" style="540" customWidth="1"/>
    <col min="4355" max="4355" width="7.28515625" style="540" customWidth="1"/>
    <col min="4356" max="4356" width="11.42578125" style="540"/>
    <col min="4357" max="4357" width="5.7109375" style="540" customWidth="1"/>
    <col min="4358" max="4358" width="0" style="540" hidden="1" customWidth="1"/>
    <col min="4359" max="4359" width="9.5703125" style="540" customWidth="1"/>
    <col min="4360" max="4360" width="14" style="540" customWidth="1"/>
    <col min="4361" max="4361" width="16.28515625" style="540" customWidth="1"/>
    <col min="4362" max="4362" width="15.85546875" style="540" customWidth="1"/>
    <col min="4363" max="4363" width="11.7109375" style="540" customWidth="1"/>
    <col min="4364" max="4364" width="8.28515625" style="540" customWidth="1"/>
    <col min="4365" max="4365" width="16.5703125" style="540" customWidth="1"/>
    <col min="4366" max="4608" width="11.42578125" style="540"/>
    <col min="4609" max="4609" width="22.7109375" style="540" customWidth="1"/>
    <col min="4610" max="4610" width="15.42578125" style="540" customWidth="1"/>
    <col min="4611" max="4611" width="7.28515625" style="540" customWidth="1"/>
    <col min="4612" max="4612" width="11.42578125" style="540"/>
    <col min="4613" max="4613" width="5.7109375" style="540" customWidth="1"/>
    <col min="4614" max="4614" width="0" style="540" hidden="1" customWidth="1"/>
    <col min="4615" max="4615" width="9.5703125" style="540" customWidth="1"/>
    <col min="4616" max="4616" width="14" style="540" customWidth="1"/>
    <col min="4617" max="4617" width="16.28515625" style="540" customWidth="1"/>
    <col min="4618" max="4618" width="15.85546875" style="540" customWidth="1"/>
    <col min="4619" max="4619" width="11.7109375" style="540" customWidth="1"/>
    <col min="4620" max="4620" width="8.28515625" style="540" customWidth="1"/>
    <col min="4621" max="4621" width="16.5703125" style="540" customWidth="1"/>
    <col min="4622" max="4864" width="11.42578125" style="540"/>
    <col min="4865" max="4865" width="22.7109375" style="540" customWidth="1"/>
    <col min="4866" max="4866" width="15.42578125" style="540" customWidth="1"/>
    <col min="4867" max="4867" width="7.28515625" style="540" customWidth="1"/>
    <col min="4868" max="4868" width="11.42578125" style="540"/>
    <col min="4869" max="4869" width="5.7109375" style="540" customWidth="1"/>
    <col min="4870" max="4870" width="0" style="540" hidden="1" customWidth="1"/>
    <col min="4871" max="4871" width="9.5703125" style="540" customWidth="1"/>
    <col min="4872" max="4872" width="14" style="540" customWidth="1"/>
    <col min="4873" max="4873" width="16.28515625" style="540" customWidth="1"/>
    <col min="4874" max="4874" width="15.85546875" style="540" customWidth="1"/>
    <col min="4875" max="4875" width="11.7109375" style="540" customWidth="1"/>
    <col min="4876" max="4876" width="8.28515625" style="540" customWidth="1"/>
    <col min="4877" max="4877" width="16.5703125" style="540" customWidth="1"/>
    <col min="4878" max="5120" width="11.42578125" style="540"/>
    <col min="5121" max="5121" width="22.7109375" style="540" customWidth="1"/>
    <col min="5122" max="5122" width="15.42578125" style="540" customWidth="1"/>
    <col min="5123" max="5123" width="7.28515625" style="540" customWidth="1"/>
    <col min="5124" max="5124" width="11.42578125" style="540"/>
    <col min="5125" max="5125" width="5.7109375" style="540" customWidth="1"/>
    <col min="5126" max="5126" width="0" style="540" hidden="1" customWidth="1"/>
    <col min="5127" max="5127" width="9.5703125" style="540" customWidth="1"/>
    <col min="5128" max="5128" width="14" style="540" customWidth="1"/>
    <col min="5129" max="5129" width="16.28515625" style="540" customWidth="1"/>
    <col min="5130" max="5130" width="15.85546875" style="540" customWidth="1"/>
    <col min="5131" max="5131" width="11.7109375" style="540" customWidth="1"/>
    <col min="5132" max="5132" width="8.28515625" style="540" customWidth="1"/>
    <col min="5133" max="5133" width="16.5703125" style="540" customWidth="1"/>
    <col min="5134" max="5376" width="11.42578125" style="540"/>
    <col min="5377" max="5377" width="22.7109375" style="540" customWidth="1"/>
    <col min="5378" max="5378" width="15.42578125" style="540" customWidth="1"/>
    <col min="5379" max="5379" width="7.28515625" style="540" customWidth="1"/>
    <col min="5380" max="5380" width="11.42578125" style="540"/>
    <col min="5381" max="5381" width="5.7109375" style="540" customWidth="1"/>
    <col min="5382" max="5382" width="0" style="540" hidden="1" customWidth="1"/>
    <col min="5383" max="5383" width="9.5703125" style="540" customWidth="1"/>
    <col min="5384" max="5384" width="14" style="540" customWidth="1"/>
    <col min="5385" max="5385" width="16.28515625" style="540" customWidth="1"/>
    <col min="5386" max="5386" width="15.85546875" style="540" customWidth="1"/>
    <col min="5387" max="5387" width="11.7109375" style="540" customWidth="1"/>
    <col min="5388" max="5388" width="8.28515625" style="540" customWidth="1"/>
    <col min="5389" max="5389" width="16.5703125" style="540" customWidth="1"/>
    <col min="5390" max="5632" width="11.42578125" style="540"/>
    <col min="5633" max="5633" width="22.7109375" style="540" customWidth="1"/>
    <col min="5634" max="5634" width="15.42578125" style="540" customWidth="1"/>
    <col min="5635" max="5635" width="7.28515625" style="540" customWidth="1"/>
    <col min="5636" max="5636" width="11.42578125" style="540"/>
    <col min="5637" max="5637" width="5.7109375" style="540" customWidth="1"/>
    <col min="5638" max="5638" width="0" style="540" hidden="1" customWidth="1"/>
    <col min="5639" max="5639" width="9.5703125" style="540" customWidth="1"/>
    <col min="5640" max="5640" width="14" style="540" customWidth="1"/>
    <col min="5641" max="5641" width="16.28515625" style="540" customWidth="1"/>
    <col min="5642" max="5642" width="15.85546875" style="540" customWidth="1"/>
    <col min="5643" max="5643" width="11.7109375" style="540" customWidth="1"/>
    <col min="5644" max="5644" width="8.28515625" style="540" customWidth="1"/>
    <col min="5645" max="5645" width="16.5703125" style="540" customWidth="1"/>
    <col min="5646" max="5888" width="11.42578125" style="540"/>
    <col min="5889" max="5889" width="22.7109375" style="540" customWidth="1"/>
    <col min="5890" max="5890" width="15.42578125" style="540" customWidth="1"/>
    <col min="5891" max="5891" width="7.28515625" style="540" customWidth="1"/>
    <col min="5892" max="5892" width="11.42578125" style="540"/>
    <col min="5893" max="5893" width="5.7109375" style="540" customWidth="1"/>
    <col min="5894" max="5894" width="0" style="540" hidden="1" customWidth="1"/>
    <col min="5895" max="5895" width="9.5703125" style="540" customWidth="1"/>
    <col min="5896" max="5896" width="14" style="540" customWidth="1"/>
    <col min="5897" max="5897" width="16.28515625" style="540" customWidth="1"/>
    <col min="5898" max="5898" width="15.85546875" style="540" customWidth="1"/>
    <col min="5899" max="5899" width="11.7109375" style="540" customWidth="1"/>
    <col min="5900" max="5900" width="8.28515625" style="540" customWidth="1"/>
    <col min="5901" max="5901" width="16.5703125" style="540" customWidth="1"/>
    <col min="5902" max="6144" width="11.42578125" style="540"/>
    <col min="6145" max="6145" width="22.7109375" style="540" customWidth="1"/>
    <col min="6146" max="6146" width="15.42578125" style="540" customWidth="1"/>
    <col min="6147" max="6147" width="7.28515625" style="540" customWidth="1"/>
    <col min="6148" max="6148" width="11.42578125" style="540"/>
    <col min="6149" max="6149" width="5.7109375" style="540" customWidth="1"/>
    <col min="6150" max="6150" width="0" style="540" hidden="1" customWidth="1"/>
    <col min="6151" max="6151" width="9.5703125" style="540" customWidth="1"/>
    <col min="6152" max="6152" width="14" style="540" customWidth="1"/>
    <col min="6153" max="6153" width="16.28515625" style="540" customWidth="1"/>
    <col min="6154" max="6154" width="15.85546875" style="540" customWidth="1"/>
    <col min="6155" max="6155" width="11.7109375" style="540" customWidth="1"/>
    <col min="6156" max="6156" width="8.28515625" style="540" customWidth="1"/>
    <col min="6157" max="6157" width="16.5703125" style="540" customWidth="1"/>
    <col min="6158" max="6400" width="11.42578125" style="540"/>
    <col min="6401" max="6401" width="22.7109375" style="540" customWidth="1"/>
    <col min="6402" max="6402" width="15.42578125" style="540" customWidth="1"/>
    <col min="6403" max="6403" width="7.28515625" style="540" customWidth="1"/>
    <col min="6404" max="6404" width="11.42578125" style="540"/>
    <col min="6405" max="6405" width="5.7109375" style="540" customWidth="1"/>
    <col min="6406" max="6406" width="0" style="540" hidden="1" customWidth="1"/>
    <col min="6407" max="6407" width="9.5703125" style="540" customWidth="1"/>
    <col min="6408" max="6408" width="14" style="540" customWidth="1"/>
    <col min="6409" max="6409" width="16.28515625" style="540" customWidth="1"/>
    <col min="6410" max="6410" width="15.85546875" style="540" customWidth="1"/>
    <col min="6411" max="6411" width="11.7109375" style="540" customWidth="1"/>
    <col min="6412" max="6412" width="8.28515625" style="540" customWidth="1"/>
    <col min="6413" max="6413" width="16.5703125" style="540" customWidth="1"/>
    <col min="6414" max="6656" width="11.42578125" style="540"/>
    <col min="6657" max="6657" width="22.7109375" style="540" customWidth="1"/>
    <col min="6658" max="6658" width="15.42578125" style="540" customWidth="1"/>
    <col min="6659" max="6659" width="7.28515625" style="540" customWidth="1"/>
    <col min="6660" max="6660" width="11.42578125" style="540"/>
    <col min="6661" max="6661" width="5.7109375" style="540" customWidth="1"/>
    <col min="6662" max="6662" width="0" style="540" hidden="1" customWidth="1"/>
    <col min="6663" max="6663" width="9.5703125" style="540" customWidth="1"/>
    <col min="6664" max="6664" width="14" style="540" customWidth="1"/>
    <col min="6665" max="6665" width="16.28515625" style="540" customWidth="1"/>
    <col min="6666" max="6666" width="15.85546875" style="540" customWidth="1"/>
    <col min="6667" max="6667" width="11.7109375" style="540" customWidth="1"/>
    <col min="6668" max="6668" width="8.28515625" style="540" customWidth="1"/>
    <col min="6669" max="6669" width="16.5703125" style="540" customWidth="1"/>
    <col min="6670" max="6912" width="11.42578125" style="540"/>
    <col min="6913" max="6913" width="22.7109375" style="540" customWidth="1"/>
    <col min="6914" max="6914" width="15.42578125" style="540" customWidth="1"/>
    <col min="6915" max="6915" width="7.28515625" style="540" customWidth="1"/>
    <col min="6916" max="6916" width="11.42578125" style="540"/>
    <col min="6917" max="6917" width="5.7109375" style="540" customWidth="1"/>
    <col min="6918" max="6918" width="0" style="540" hidden="1" customWidth="1"/>
    <col min="6919" max="6919" width="9.5703125" style="540" customWidth="1"/>
    <col min="6920" max="6920" width="14" style="540" customWidth="1"/>
    <col min="6921" max="6921" width="16.28515625" style="540" customWidth="1"/>
    <col min="6922" max="6922" width="15.85546875" style="540" customWidth="1"/>
    <col min="6923" max="6923" width="11.7109375" style="540" customWidth="1"/>
    <col min="6924" max="6924" width="8.28515625" style="540" customWidth="1"/>
    <col min="6925" max="6925" width="16.5703125" style="540" customWidth="1"/>
    <col min="6926" max="7168" width="11.42578125" style="540"/>
    <col min="7169" max="7169" width="22.7109375" style="540" customWidth="1"/>
    <col min="7170" max="7170" width="15.42578125" style="540" customWidth="1"/>
    <col min="7171" max="7171" width="7.28515625" style="540" customWidth="1"/>
    <col min="7172" max="7172" width="11.42578125" style="540"/>
    <col min="7173" max="7173" width="5.7109375" style="540" customWidth="1"/>
    <col min="7174" max="7174" width="0" style="540" hidden="1" customWidth="1"/>
    <col min="7175" max="7175" width="9.5703125" style="540" customWidth="1"/>
    <col min="7176" max="7176" width="14" style="540" customWidth="1"/>
    <col min="7177" max="7177" width="16.28515625" style="540" customWidth="1"/>
    <col min="7178" max="7178" width="15.85546875" style="540" customWidth="1"/>
    <col min="7179" max="7179" width="11.7109375" style="540" customWidth="1"/>
    <col min="7180" max="7180" width="8.28515625" style="540" customWidth="1"/>
    <col min="7181" max="7181" width="16.5703125" style="540" customWidth="1"/>
    <col min="7182" max="7424" width="11.42578125" style="540"/>
    <col min="7425" max="7425" width="22.7109375" style="540" customWidth="1"/>
    <col min="7426" max="7426" width="15.42578125" style="540" customWidth="1"/>
    <col min="7427" max="7427" width="7.28515625" style="540" customWidth="1"/>
    <col min="7428" max="7428" width="11.42578125" style="540"/>
    <col min="7429" max="7429" width="5.7109375" style="540" customWidth="1"/>
    <col min="7430" max="7430" width="0" style="540" hidden="1" customWidth="1"/>
    <col min="7431" max="7431" width="9.5703125" style="540" customWidth="1"/>
    <col min="7432" max="7432" width="14" style="540" customWidth="1"/>
    <col min="7433" max="7433" width="16.28515625" style="540" customWidth="1"/>
    <col min="7434" max="7434" width="15.85546875" style="540" customWidth="1"/>
    <col min="7435" max="7435" width="11.7109375" style="540" customWidth="1"/>
    <col min="7436" max="7436" width="8.28515625" style="540" customWidth="1"/>
    <col min="7437" max="7437" width="16.5703125" style="540" customWidth="1"/>
    <col min="7438" max="7680" width="11.42578125" style="540"/>
    <col min="7681" max="7681" width="22.7109375" style="540" customWidth="1"/>
    <col min="7682" max="7682" width="15.42578125" style="540" customWidth="1"/>
    <col min="7683" max="7683" width="7.28515625" style="540" customWidth="1"/>
    <col min="7684" max="7684" width="11.42578125" style="540"/>
    <col min="7685" max="7685" width="5.7109375" style="540" customWidth="1"/>
    <col min="7686" max="7686" width="0" style="540" hidden="1" customWidth="1"/>
    <col min="7687" max="7687" width="9.5703125" style="540" customWidth="1"/>
    <col min="7688" max="7688" width="14" style="540" customWidth="1"/>
    <col min="7689" max="7689" width="16.28515625" style="540" customWidth="1"/>
    <col min="7690" max="7690" width="15.85546875" style="540" customWidth="1"/>
    <col min="7691" max="7691" width="11.7109375" style="540" customWidth="1"/>
    <col min="7692" max="7692" width="8.28515625" style="540" customWidth="1"/>
    <col min="7693" max="7693" width="16.5703125" style="540" customWidth="1"/>
    <col min="7694" max="7936" width="11.42578125" style="540"/>
    <col min="7937" max="7937" width="22.7109375" style="540" customWidth="1"/>
    <col min="7938" max="7938" width="15.42578125" style="540" customWidth="1"/>
    <col min="7939" max="7939" width="7.28515625" style="540" customWidth="1"/>
    <col min="7940" max="7940" width="11.42578125" style="540"/>
    <col min="7941" max="7941" width="5.7109375" style="540" customWidth="1"/>
    <col min="7942" max="7942" width="0" style="540" hidden="1" customWidth="1"/>
    <col min="7943" max="7943" width="9.5703125" style="540" customWidth="1"/>
    <col min="7944" max="7944" width="14" style="540" customWidth="1"/>
    <col min="7945" max="7945" width="16.28515625" style="540" customWidth="1"/>
    <col min="7946" max="7946" width="15.85546875" style="540" customWidth="1"/>
    <col min="7947" max="7947" width="11.7109375" style="540" customWidth="1"/>
    <col min="7948" max="7948" width="8.28515625" style="540" customWidth="1"/>
    <col min="7949" max="7949" width="16.5703125" style="540" customWidth="1"/>
    <col min="7950" max="8192" width="11.42578125" style="540"/>
    <col min="8193" max="8193" width="22.7109375" style="540" customWidth="1"/>
    <col min="8194" max="8194" width="15.42578125" style="540" customWidth="1"/>
    <col min="8195" max="8195" width="7.28515625" style="540" customWidth="1"/>
    <col min="8196" max="8196" width="11.42578125" style="540"/>
    <col min="8197" max="8197" width="5.7109375" style="540" customWidth="1"/>
    <col min="8198" max="8198" width="0" style="540" hidden="1" customWidth="1"/>
    <col min="8199" max="8199" width="9.5703125" style="540" customWidth="1"/>
    <col min="8200" max="8200" width="14" style="540" customWidth="1"/>
    <col min="8201" max="8201" width="16.28515625" style="540" customWidth="1"/>
    <col min="8202" max="8202" width="15.85546875" style="540" customWidth="1"/>
    <col min="8203" max="8203" width="11.7109375" style="540" customWidth="1"/>
    <col min="8204" max="8204" width="8.28515625" style="540" customWidth="1"/>
    <col min="8205" max="8205" width="16.5703125" style="540" customWidth="1"/>
    <col min="8206" max="8448" width="11.42578125" style="540"/>
    <col min="8449" max="8449" width="22.7109375" style="540" customWidth="1"/>
    <col min="8450" max="8450" width="15.42578125" style="540" customWidth="1"/>
    <col min="8451" max="8451" width="7.28515625" style="540" customWidth="1"/>
    <col min="8452" max="8452" width="11.42578125" style="540"/>
    <col min="8453" max="8453" width="5.7109375" style="540" customWidth="1"/>
    <col min="8454" max="8454" width="0" style="540" hidden="1" customWidth="1"/>
    <col min="8455" max="8455" width="9.5703125" style="540" customWidth="1"/>
    <col min="8456" max="8456" width="14" style="540" customWidth="1"/>
    <col min="8457" max="8457" width="16.28515625" style="540" customWidth="1"/>
    <col min="8458" max="8458" width="15.85546875" style="540" customWidth="1"/>
    <col min="8459" max="8459" width="11.7109375" style="540" customWidth="1"/>
    <col min="8460" max="8460" width="8.28515625" style="540" customWidth="1"/>
    <col min="8461" max="8461" width="16.5703125" style="540" customWidth="1"/>
    <col min="8462" max="8704" width="11.42578125" style="540"/>
    <col min="8705" max="8705" width="22.7109375" style="540" customWidth="1"/>
    <col min="8706" max="8706" width="15.42578125" style="540" customWidth="1"/>
    <col min="8707" max="8707" width="7.28515625" style="540" customWidth="1"/>
    <col min="8708" max="8708" width="11.42578125" style="540"/>
    <col min="8709" max="8709" width="5.7109375" style="540" customWidth="1"/>
    <col min="8710" max="8710" width="0" style="540" hidden="1" customWidth="1"/>
    <col min="8711" max="8711" width="9.5703125" style="540" customWidth="1"/>
    <col min="8712" max="8712" width="14" style="540" customWidth="1"/>
    <col min="8713" max="8713" width="16.28515625" style="540" customWidth="1"/>
    <col min="8714" max="8714" width="15.85546875" style="540" customWidth="1"/>
    <col min="8715" max="8715" width="11.7109375" style="540" customWidth="1"/>
    <col min="8716" max="8716" width="8.28515625" style="540" customWidth="1"/>
    <col min="8717" max="8717" width="16.5703125" style="540" customWidth="1"/>
    <col min="8718" max="8960" width="11.42578125" style="540"/>
    <col min="8961" max="8961" width="22.7109375" style="540" customWidth="1"/>
    <col min="8962" max="8962" width="15.42578125" style="540" customWidth="1"/>
    <col min="8963" max="8963" width="7.28515625" style="540" customWidth="1"/>
    <col min="8964" max="8964" width="11.42578125" style="540"/>
    <col min="8965" max="8965" width="5.7109375" style="540" customWidth="1"/>
    <col min="8966" max="8966" width="0" style="540" hidden="1" customWidth="1"/>
    <col min="8967" max="8967" width="9.5703125" style="540" customWidth="1"/>
    <col min="8968" max="8968" width="14" style="540" customWidth="1"/>
    <col min="8969" max="8969" width="16.28515625" style="540" customWidth="1"/>
    <col min="8970" max="8970" width="15.85546875" style="540" customWidth="1"/>
    <col min="8971" max="8971" width="11.7109375" style="540" customWidth="1"/>
    <col min="8972" max="8972" width="8.28515625" style="540" customWidth="1"/>
    <col min="8973" max="8973" width="16.5703125" style="540" customWidth="1"/>
    <col min="8974" max="9216" width="11.42578125" style="540"/>
    <col min="9217" max="9217" width="22.7109375" style="540" customWidth="1"/>
    <col min="9218" max="9218" width="15.42578125" style="540" customWidth="1"/>
    <col min="9219" max="9219" width="7.28515625" style="540" customWidth="1"/>
    <col min="9220" max="9220" width="11.42578125" style="540"/>
    <col min="9221" max="9221" width="5.7109375" style="540" customWidth="1"/>
    <col min="9222" max="9222" width="0" style="540" hidden="1" customWidth="1"/>
    <col min="9223" max="9223" width="9.5703125" style="540" customWidth="1"/>
    <col min="9224" max="9224" width="14" style="540" customWidth="1"/>
    <col min="9225" max="9225" width="16.28515625" style="540" customWidth="1"/>
    <col min="9226" max="9226" width="15.85546875" style="540" customWidth="1"/>
    <col min="9227" max="9227" width="11.7109375" style="540" customWidth="1"/>
    <col min="9228" max="9228" width="8.28515625" style="540" customWidth="1"/>
    <col min="9229" max="9229" width="16.5703125" style="540" customWidth="1"/>
    <col min="9230" max="9472" width="11.42578125" style="540"/>
    <col min="9473" max="9473" width="22.7109375" style="540" customWidth="1"/>
    <col min="9474" max="9474" width="15.42578125" style="540" customWidth="1"/>
    <col min="9475" max="9475" width="7.28515625" style="540" customWidth="1"/>
    <col min="9476" max="9476" width="11.42578125" style="540"/>
    <col min="9477" max="9477" width="5.7109375" style="540" customWidth="1"/>
    <col min="9478" max="9478" width="0" style="540" hidden="1" customWidth="1"/>
    <col min="9479" max="9479" width="9.5703125" style="540" customWidth="1"/>
    <col min="9480" max="9480" width="14" style="540" customWidth="1"/>
    <col min="9481" max="9481" width="16.28515625" style="540" customWidth="1"/>
    <col min="9482" max="9482" width="15.85546875" style="540" customWidth="1"/>
    <col min="9483" max="9483" width="11.7109375" style="540" customWidth="1"/>
    <col min="9484" max="9484" width="8.28515625" style="540" customWidth="1"/>
    <col min="9485" max="9485" width="16.5703125" style="540" customWidth="1"/>
    <col min="9486" max="9728" width="11.42578125" style="540"/>
    <col min="9729" max="9729" width="22.7109375" style="540" customWidth="1"/>
    <col min="9730" max="9730" width="15.42578125" style="540" customWidth="1"/>
    <col min="9731" max="9731" width="7.28515625" style="540" customWidth="1"/>
    <col min="9732" max="9732" width="11.42578125" style="540"/>
    <col min="9733" max="9733" width="5.7109375" style="540" customWidth="1"/>
    <col min="9734" max="9734" width="0" style="540" hidden="1" customWidth="1"/>
    <col min="9735" max="9735" width="9.5703125" style="540" customWidth="1"/>
    <col min="9736" max="9736" width="14" style="540" customWidth="1"/>
    <col min="9737" max="9737" width="16.28515625" style="540" customWidth="1"/>
    <col min="9738" max="9738" width="15.85546875" style="540" customWidth="1"/>
    <col min="9739" max="9739" width="11.7109375" style="540" customWidth="1"/>
    <col min="9740" max="9740" width="8.28515625" style="540" customWidth="1"/>
    <col min="9741" max="9741" width="16.5703125" style="540" customWidth="1"/>
    <col min="9742" max="9984" width="11.42578125" style="540"/>
    <col min="9985" max="9985" width="22.7109375" style="540" customWidth="1"/>
    <col min="9986" max="9986" width="15.42578125" style="540" customWidth="1"/>
    <col min="9987" max="9987" width="7.28515625" style="540" customWidth="1"/>
    <col min="9988" max="9988" width="11.42578125" style="540"/>
    <col min="9989" max="9989" width="5.7109375" style="540" customWidth="1"/>
    <col min="9990" max="9990" width="0" style="540" hidden="1" customWidth="1"/>
    <col min="9991" max="9991" width="9.5703125" style="540" customWidth="1"/>
    <col min="9992" max="9992" width="14" style="540" customWidth="1"/>
    <col min="9993" max="9993" width="16.28515625" style="540" customWidth="1"/>
    <col min="9994" max="9994" width="15.85546875" style="540" customWidth="1"/>
    <col min="9995" max="9995" width="11.7109375" style="540" customWidth="1"/>
    <col min="9996" max="9996" width="8.28515625" style="540" customWidth="1"/>
    <col min="9997" max="9997" width="16.5703125" style="540" customWidth="1"/>
    <col min="9998" max="10240" width="11.42578125" style="540"/>
    <col min="10241" max="10241" width="22.7109375" style="540" customWidth="1"/>
    <col min="10242" max="10242" width="15.42578125" style="540" customWidth="1"/>
    <col min="10243" max="10243" width="7.28515625" style="540" customWidth="1"/>
    <col min="10244" max="10244" width="11.42578125" style="540"/>
    <col min="10245" max="10245" width="5.7109375" style="540" customWidth="1"/>
    <col min="10246" max="10246" width="0" style="540" hidden="1" customWidth="1"/>
    <col min="10247" max="10247" width="9.5703125" style="540" customWidth="1"/>
    <col min="10248" max="10248" width="14" style="540" customWidth="1"/>
    <col min="10249" max="10249" width="16.28515625" style="540" customWidth="1"/>
    <col min="10250" max="10250" width="15.85546875" style="540" customWidth="1"/>
    <col min="10251" max="10251" width="11.7109375" style="540" customWidth="1"/>
    <col min="10252" max="10252" width="8.28515625" style="540" customWidth="1"/>
    <col min="10253" max="10253" width="16.5703125" style="540" customWidth="1"/>
    <col min="10254" max="10496" width="11.42578125" style="540"/>
    <col min="10497" max="10497" width="22.7109375" style="540" customWidth="1"/>
    <col min="10498" max="10498" width="15.42578125" style="540" customWidth="1"/>
    <col min="10499" max="10499" width="7.28515625" style="540" customWidth="1"/>
    <col min="10500" max="10500" width="11.42578125" style="540"/>
    <col min="10501" max="10501" width="5.7109375" style="540" customWidth="1"/>
    <col min="10502" max="10502" width="0" style="540" hidden="1" customWidth="1"/>
    <col min="10503" max="10503" width="9.5703125" style="540" customWidth="1"/>
    <col min="10504" max="10504" width="14" style="540" customWidth="1"/>
    <col min="10505" max="10505" width="16.28515625" style="540" customWidth="1"/>
    <col min="10506" max="10506" width="15.85546875" style="540" customWidth="1"/>
    <col min="10507" max="10507" width="11.7109375" style="540" customWidth="1"/>
    <col min="10508" max="10508" width="8.28515625" style="540" customWidth="1"/>
    <col min="10509" max="10509" width="16.5703125" style="540" customWidth="1"/>
    <col min="10510" max="10752" width="11.42578125" style="540"/>
    <col min="10753" max="10753" width="22.7109375" style="540" customWidth="1"/>
    <col min="10754" max="10754" width="15.42578125" style="540" customWidth="1"/>
    <col min="10755" max="10755" width="7.28515625" style="540" customWidth="1"/>
    <col min="10756" max="10756" width="11.42578125" style="540"/>
    <col min="10757" max="10757" width="5.7109375" style="540" customWidth="1"/>
    <col min="10758" max="10758" width="0" style="540" hidden="1" customWidth="1"/>
    <col min="10759" max="10759" width="9.5703125" style="540" customWidth="1"/>
    <col min="10760" max="10760" width="14" style="540" customWidth="1"/>
    <col min="10761" max="10761" width="16.28515625" style="540" customWidth="1"/>
    <col min="10762" max="10762" width="15.85546875" style="540" customWidth="1"/>
    <col min="10763" max="10763" width="11.7109375" style="540" customWidth="1"/>
    <col min="10764" max="10764" width="8.28515625" style="540" customWidth="1"/>
    <col min="10765" max="10765" width="16.5703125" style="540" customWidth="1"/>
    <col min="10766" max="11008" width="11.42578125" style="540"/>
    <col min="11009" max="11009" width="22.7109375" style="540" customWidth="1"/>
    <col min="11010" max="11010" width="15.42578125" style="540" customWidth="1"/>
    <col min="11011" max="11011" width="7.28515625" style="540" customWidth="1"/>
    <col min="11012" max="11012" width="11.42578125" style="540"/>
    <col min="11013" max="11013" width="5.7109375" style="540" customWidth="1"/>
    <col min="11014" max="11014" width="0" style="540" hidden="1" customWidth="1"/>
    <col min="11015" max="11015" width="9.5703125" style="540" customWidth="1"/>
    <col min="11016" max="11016" width="14" style="540" customWidth="1"/>
    <col min="11017" max="11017" width="16.28515625" style="540" customWidth="1"/>
    <col min="11018" max="11018" width="15.85546875" style="540" customWidth="1"/>
    <col min="11019" max="11019" width="11.7109375" style="540" customWidth="1"/>
    <col min="11020" max="11020" width="8.28515625" style="540" customWidth="1"/>
    <col min="11021" max="11021" width="16.5703125" style="540" customWidth="1"/>
    <col min="11022" max="11264" width="11.42578125" style="540"/>
    <col min="11265" max="11265" width="22.7109375" style="540" customWidth="1"/>
    <col min="11266" max="11266" width="15.42578125" style="540" customWidth="1"/>
    <col min="11267" max="11267" width="7.28515625" style="540" customWidth="1"/>
    <col min="11268" max="11268" width="11.42578125" style="540"/>
    <col min="11269" max="11269" width="5.7109375" style="540" customWidth="1"/>
    <col min="11270" max="11270" width="0" style="540" hidden="1" customWidth="1"/>
    <col min="11271" max="11271" width="9.5703125" style="540" customWidth="1"/>
    <col min="11272" max="11272" width="14" style="540" customWidth="1"/>
    <col min="11273" max="11273" width="16.28515625" style="540" customWidth="1"/>
    <col min="11274" max="11274" width="15.85546875" style="540" customWidth="1"/>
    <col min="11275" max="11275" width="11.7109375" style="540" customWidth="1"/>
    <col min="11276" max="11276" width="8.28515625" style="540" customWidth="1"/>
    <col min="11277" max="11277" width="16.5703125" style="540" customWidth="1"/>
    <col min="11278" max="11520" width="11.42578125" style="540"/>
    <col min="11521" max="11521" width="22.7109375" style="540" customWidth="1"/>
    <col min="11522" max="11522" width="15.42578125" style="540" customWidth="1"/>
    <col min="11523" max="11523" width="7.28515625" style="540" customWidth="1"/>
    <col min="11524" max="11524" width="11.42578125" style="540"/>
    <col min="11525" max="11525" width="5.7109375" style="540" customWidth="1"/>
    <col min="11526" max="11526" width="0" style="540" hidden="1" customWidth="1"/>
    <col min="11527" max="11527" width="9.5703125" style="540" customWidth="1"/>
    <col min="11528" max="11528" width="14" style="540" customWidth="1"/>
    <col min="11529" max="11529" width="16.28515625" style="540" customWidth="1"/>
    <col min="11530" max="11530" width="15.85546875" style="540" customWidth="1"/>
    <col min="11531" max="11531" width="11.7109375" style="540" customWidth="1"/>
    <col min="11532" max="11532" width="8.28515625" style="540" customWidth="1"/>
    <col min="11533" max="11533" width="16.5703125" style="540" customWidth="1"/>
    <col min="11534" max="11776" width="11.42578125" style="540"/>
    <col min="11777" max="11777" width="22.7109375" style="540" customWidth="1"/>
    <col min="11778" max="11778" width="15.42578125" style="540" customWidth="1"/>
    <col min="11779" max="11779" width="7.28515625" style="540" customWidth="1"/>
    <col min="11780" max="11780" width="11.42578125" style="540"/>
    <col min="11781" max="11781" width="5.7109375" style="540" customWidth="1"/>
    <col min="11782" max="11782" width="0" style="540" hidden="1" customWidth="1"/>
    <col min="11783" max="11783" width="9.5703125" style="540" customWidth="1"/>
    <col min="11784" max="11784" width="14" style="540" customWidth="1"/>
    <col min="11785" max="11785" width="16.28515625" style="540" customWidth="1"/>
    <col min="11786" max="11786" width="15.85546875" style="540" customWidth="1"/>
    <col min="11787" max="11787" width="11.7109375" style="540" customWidth="1"/>
    <col min="11788" max="11788" width="8.28515625" style="540" customWidth="1"/>
    <col min="11789" max="11789" width="16.5703125" style="540" customWidth="1"/>
    <col min="11790" max="12032" width="11.42578125" style="540"/>
    <col min="12033" max="12033" width="22.7109375" style="540" customWidth="1"/>
    <col min="12034" max="12034" width="15.42578125" style="540" customWidth="1"/>
    <col min="12035" max="12035" width="7.28515625" style="540" customWidth="1"/>
    <col min="12036" max="12036" width="11.42578125" style="540"/>
    <col min="12037" max="12037" width="5.7109375" style="540" customWidth="1"/>
    <col min="12038" max="12038" width="0" style="540" hidden="1" customWidth="1"/>
    <col min="12039" max="12039" width="9.5703125" style="540" customWidth="1"/>
    <col min="12040" max="12040" width="14" style="540" customWidth="1"/>
    <col min="12041" max="12041" width="16.28515625" style="540" customWidth="1"/>
    <col min="12042" max="12042" width="15.85546875" style="540" customWidth="1"/>
    <col min="12043" max="12043" width="11.7109375" style="540" customWidth="1"/>
    <col min="12044" max="12044" width="8.28515625" style="540" customWidth="1"/>
    <col min="12045" max="12045" width="16.5703125" style="540" customWidth="1"/>
    <col min="12046" max="12288" width="11.42578125" style="540"/>
    <col min="12289" max="12289" width="22.7109375" style="540" customWidth="1"/>
    <col min="12290" max="12290" width="15.42578125" style="540" customWidth="1"/>
    <col min="12291" max="12291" width="7.28515625" style="540" customWidth="1"/>
    <col min="12292" max="12292" width="11.42578125" style="540"/>
    <col min="12293" max="12293" width="5.7109375" style="540" customWidth="1"/>
    <col min="12294" max="12294" width="0" style="540" hidden="1" customWidth="1"/>
    <col min="12295" max="12295" width="9.5703125" style="540" customWidth="1"/>
    <col min="12296" max="12296" width="14" style="540" customWidth="1"/>
    <col min="12297" max="12297" width="16.28515625" style="540" customWidth="1"/>
    <col min="12298" max="12298" width="15.85546875" style="540" customWidth="1"/>
    <col min="12299" max="12299" width="11.7109375" style="540" customWidth="1"/>
    <col min="12300" max="12300" width="8.28515625" style="540" customWidth="1"/>
    <col min="12301" max="12301" width="16.5703125" style="540" customWidth="1"/>
    <col min="12302" max="12544" width="11.42578125" style="540"/>
    <col min="12545" max="12545" width="22.7109375" style="540" customWidth="1"/>
    <col min="12546" max="12546" width="15.42578125" style="540" customWidth="1"/>
    <col min="12547" max="12547" width="7.28515625" style="540" customWidth="1"/>
    <col min="12548" max="12548" width="11.42578125" style="540"/>
    <col min="12549" max="12549" width="5.7109375" style="540" customWidth="1"/>
    <col min="12550" max="12550" width="0" style="540" hidden="1" customWidth="1"/>
    <col min="12551" max="12551" width="9.5703125" style="540" customWidth="1"/>
    <col min="12552" max="12552" width="14" style="540" customWidth="1"/>
    <col min="12553" max="12553" width="16.28515625" style="540" customWidth="1"/>
    <col min="12554" max="12554" width="15.85546875" style="540" customWidth="1"/>
    <col min="12555" max="12555" width="11.7109375" style="540" customWidth="1"/>
    <col min="12556" max="12556" width="8.28515625" style="540" customWidth="1"/>
    <col min="12557" max="12557" width="16.5703125" style="540" customWidth="1"/>
    <col min="12558" max="12800" width="11.42578125" style="540"/>
    <col min="12801" max="12801" width="22.7109375" style="540" customWidth="1"/>
    <col min="12802" max="12802" width="15.42578125" style="540" customWidth="1"/>
    <col min="12803" max="12803" width="7.28515625" style="540" customWidth="1"/>
    <col min="12804" max="12804" width="11.42578125" style="540"/>
    <col min="12805" max="12805" width="5.7109375" style="540" customWidth="1"/>
    <col min="12806" max="12806" width="0" style="540" hidden="1" customWidth="1"/>
    <col min="12807" max="12807" width="9.5703125" style="540" customWidth="1"/>
    <col min="12808" max="12808" width="14" style="540" customWidth="1"/>
    <col min="12809" max="12809" width="16.28515625" style="540" customWidth="1"/>
    <col min="12810" max="12810" width="15.85546875" style="540" customWidth="1"/>
    <col min="12811" max="12811" width="11.7109375" style="540" customWidth="1"/>
    <col min="12812" max="12812" width="8.28515625" style="540" customWidth="1"/>
    <col min="12813" max="12813" width="16.5703125" style="540" customWidth="1"/>
    <col min="12814" max="13056" width="11.42578125" style="540"/>
    <col min="13057" max="13057" width="22.7109375" style="540" customWidth="1"/>
    <col min="13058" max="13058" width="15.42578125" style="540" customWidth="1"/>
    <col min="13059" max="13059" width="7.28515625" style="540" customWidth="1"/>
    <col min="13060" max="13060" width="11.42578125" style="540"/>
    <col min="13061" max="13061" width="5.7109375" style="540" customWidth="1"/>
    <col min="13062" max="13062" width="0" style="540" hidden="1" customWidth="1"/>
    <col min="13063" max="13063" width="9.5703125" style="540" customWidth="1"/>
    <col min="13064" max="13064" width="14" style="540" customWidth="1"/>
    <col min="13065" max="13065" width="16.28515625" style="540" customWidth="1"/>
    <col min="13066" max="13066" width="15.85546875" style="540" customWidth="1"/>
    <col min="13067" max="13067" width="11.7109375" style="540" customWidth="1"/>
    <col min="13068" max="13068" width="8.28515625" style="540" customWidth="1"/>
    <col min="13069" max="13069" width="16.5703125" style="540" customWidth="1"/>
    <col min="13070" max="13312" width="11.42578125" style="540"/>
    <col min="13313" max="13313" width="22.7109375" style="540" customWidth="1"/>
    <col min="13314" max="13314" width="15.42578125" style="540" customWidth="1"/>
    <col min="13315" max="13315" width="7.28515625" style="540" customWidth="1"/>
    <col min="13316" max="13316" width="11.42578125" style="540"/>
    <col min="13317" max="13317" width="5.7109375" style="540" customWidth="1"/>
    <col min="13318" max="13318" width="0" style="540" hidden="1" customWidth="1"/>
    <col min="13319" max="13319" width="9.5703125" style="540" customWidth="1"/>
    <col min="13320" max="13320" width="14" style="540" customWidth="1"/>
    <col min="13321" max="13321" width="16.28515625" style="540" customWidth="1"/>
    <col min="13322" max="13322" width="15.85546875" style="540" customWidth="1"/>
    <col min="13323" max="13323" width="11.7109375" style="540" customWidth="1"/>
    <col min="13324" max="13324" width="8.28515625" style="540" customWidth="1"/>
    <col min="13325" max="13325" width="16.5703125" style="540" customWidth="1"/>
    <col min="13326" max="13568" width="11.42578125" style="540"/>
    <col min="13569" max="13569" width="22.7109375" style="540" customWidth="1"/>
    <col min="13570" max="13570" width="15.42578125" style="540" customWidth="1"/>
    <col min="13571" max="13571" width="7.28515625" style="540" customWidth="1"/>
    <col min="13572" max="13572" width="11.42578125" style="540"/>
    <col min="13573" max="13573" width="5.7109375" style="540" customWidth="1"/>
    <col min="13574" max="13574" width="0" style="540" hidden="1" customWidth="1"/>
    <col min="13575" max="13575" width="9.5703125" style="540" customWidth="1"/>
    <col min="13576" max="13576" width="14" style="540" customWidth="1"/>
    <col min="13577" max="13577" width="16.28515625" style="540" customWidth="1"/>
    <col min="13578" max="13578" width="15.85546875" style="540" customWidth="1"/>
    <col min="13579" max="13579" width="11.7109375" style="540" customWidth="1"/>
    <col min="13580" max="13580" width="8.28515625" style="540" customWidth="1"/>
    <col min="13581" max="13581" width="16.5703125" style="540" customWidth="1"/>
    <col min="13582" max="13824" width="11.42578125" style="540"/>
    <col min="13825" max="13825" width="22.7109375" style="540" customWidth="1"/>
    <col min="13826" max="13826" width="15.42578125" style="540" customWidth="1"/>
    <col min="13827" max="13827" width="7.28515625" style="540" customWidth="1"/>
    <col min="13828" max="13828" width="11.42578125" style="540"/>
    <col min="13829" max="13829" width="5.7109375" style="540" customWidth="1"/>
    <col min="13830" max="13830" width="0" style="540" hidden="1" customWidth="1"/>
    <col min="13831" max="13831" width="9.5703125" style="540" customWidth="1"/>
    <col min="13832" max="13832" width="14" style="540" customWidth="1"/>
    <col min="13833" max="13833" width="16.28515625" style="540" customWidth="1"/>
    <col min="13834" max="13834" width="15.85546875" style="540" customWidth="1"/>
    <col min="13835" max="13835" width="11.7109375" style="540" customWidth="1"/>
    <col min="13836" max="13836" width="8.28515625" style="540" customWidth="1"/>
    <col min="13837" max="13837" width="16.5703125" style="540" customWidth="1"/>
    <col min="13838" max="14080" width="11.42578125" style="540"/>
    <col min="14081" max="14081" width="22.7109375" style="540" customWidth="1"/>
    <col min="14082" max="14082" width="15.42578125" style="540" customWidth="1"/>
    <col min="14083" max="14083" width="7.28515625" style="540" customWidth="1"/>
    <col min="14084" max="14084" width="11.42578125" style="540"/>
    <col min="14085" max="14085" width="5.7109375" style="540" customWidth="1"/>
    <col min="14086" max="14086" width="0" style="540" hidden="1" customWidth="1"/>
    <col min="14087" max="14087" width="9.5703125" style="540" customWidth="1"/>
    <col min="14088" max="14088" width="14" style="540" customWidth="1"/>
    <col min="14089" max="14089" width="16.28515625" style="540" customWidth="1"/>
    <col min="14090" max="14090" width="15.85546875" style="540" customWidth="1"/>
    <col min="14091" max="14091" width="11.7109375" style="540" customWidth="1"/>
    <col min="14092" max="14092" width="8.28515625" style="540" customWidth="1"/>
    <col min="14093" max="14093" width="16.5703125" style="540" customWidth="1"/>
    <col min="14094" max="14336" width="11.42578125" style="540"/>
    <col min="14337" max="14337" width="22.7109375" style="540" customWidth="1"/>
    <col min="14338" max="14338" width="15.42578125" style="540" customWidth="1"/>
    <col min="14339" max="14339" width="7.28515625" style="540" customWidth="1"/>
    <col min="14340" max="14340" width="11.42578125" style="540"/>
    <col min="14341" max="14341" width="5.7109375" style="540" customWidth="1"/>
    <col min="14342" max="14342" width="0" style="540" hidden="1" customWidth="1"/>
    <col min="14343" max="14343" width="9.5703125" style="540" customWidth="1"/>
    <col min="14344" max="14344" width="14" style="540" customWidth="1"/>
    <col min="14345" max="14345" width="16.28515625" style="540" customWidth="1"/>
    <col min="14346" max="14346" width="15.85546875" style="540" customWidth="1"/>
    <col min="14347" max="14347" width="11.7109375" style="540" customWidth="1"/>
    <col min="14348" max="14348" width="8.28515625" style="540" customWidth="1"/>
    <col min="14349" max="14349" width="16.5703125" style="540" customWidth="1"/>
    <col min="14350" max="14592" width="11.42578125" style="540"/>
    <col min="14593" max="14593" width="22.7109375" style="540" customWidth="1"/>
    <col min="14594" max="14594" width="15.42578125" style="540" customWidth="1"/>
    <col min="14595" max="14595" width="7.28515625" style="540" customWidth="1"/>
    <col min="14596" max="14596" width="11.42578125" style="540"/>
    <col min="14597" max="14597" width="5.7109375" style="540" customWidth="1"/>
    <col min="14598" max="14598" width="0" style="540" hidden="1" customWidth="1"/>
    <col min="14599" max="14599" width="9.5703125" style="540" customWidth="1"/>
    <col min="14600" max="14600" width="14" style="540" customWidth="1"/>
    <col min="14601" max="14601" width="16.28515625" style="540" customWidth="1"/>
    <col min="14602" max="14602" width="15.85546875" style="540" customWidth="1"/>
    <col min="14603" max="14603" width="11.7109375" style="540" customWidth="1"/>
    <col min="14604" max="14604" width="8.28515625" style="540" customWidth="1"/>
    <col min="14605" max="14605" width="16.5703125" style="540" customWidth="1"/>
    <col min="14606" max="14848" width="11.42578125" style="540"/>
    <col min="14849" max="14849" width="22.7109375" style="540" customWidth="1"/>
    <col min="14850" max="14850" width="15.42578125" style="540" customWidth="1"/>
    <col min="14851" max="14851" width="7.28515625" style="540" customWidth="1"/>
    <col min="14852" max="14852" width="11.42578125" style="540"/>
    <col min="14853" max="14853" width="5.7109375" style="540" customWidth="1"/>
    <col min="14854" max="14854" width="0" style="540" hidden="1" customWidth="1"/>
    <col min="14855" max="14855" width="9.5703125" style="540" customWidth="1"/>
    <col min="14856" max="14856" width="14" style="540" customWidth="1"/>
    <col min="14857" max="14857" width="16.28515625" style="540" customWidth="1"/>
    <col min="14858" max="14858" width="15.85546875" style="540" customWidth="1"/>
    <col min="14859" max="14859" width="11.7109375" style="540" customWidth="1"/>
    <col min="14860" max="14860" width="8.28515625" style="540" customWidth="1"/>
    <col min="14861" max="14861" width="16.5703125" style="540" customWidth="1"/>
    <col min="14862" max="15104" width="11.42578125" style="540"/>
    <col min="15105" max="15105" width="22.7109375" style="540" customWidth="1"/>
    <col min="15106" max="15106" width="15.42578125" style="540" customWidth="1"/>
    <col min="15107" max="15107" width="7.28515625" style="540" customWidth="1"/>
    <col min="15108" max="15108" width="11.42578125" style="540"/>
    <col min="15109" max="15109" width="5.7109375" style="540" customWidth="1"/>
    <col min="15110" max="15110" width="0" style="540" hidden="1" customWidth="1"/>
    <col min="15111" max="15111" width="9.5703125" style="540" customWidth="1"/>
    <col min="15112" max="15112" width="14" style="540" customWidth="1"/>
    <col min="15113" max="15113" width="16.28515625" style="540" customWidth="1"/>
    <col min="15114" max="15114" width="15.85546875" style="540" customWidth="1"/>
    <col min="15115" max="15115" width="11.7109375" style="540" customWidth="1"/>
    <col min="15116" max="15116" width="8.28515625" style="540" customWidth="1"/>
    <col min="15117" max="15117" width="16.5703125" style="540" customWidth="1"/>
    <col min="15118" max="15360" width="11.42578125" style="540"/>
    <col min="15361" max="15361" width="22.7109375" style="540" customWidth="1"/>
    <col min="15362" max="15362" width="15.42578125" style="540" customWidth="1"/>
    <col min="15363" max="15363" width="7.28515625" style="540" customWidth="1"/>
    <col min="15364" max="15364" width="11.42578125" style="540"/>
    <col min="15365" max="15365" width="5.7109375" style="540" customWidth="1"/>
    <col min="15366" max="15366" width="0" style="540" hidden="1" customWidth="1"/>
    <col min="15367" max="15367" width="9.5703125" style="540" customWidth="1"/>
    <col min="15368" max="15368" width="14" style="540" customWidth="1"/>
    <col min="15369" max="15369" width="16.28515625" style="540" customWidth="1"/>
    <col min="15370" max="15370" width="15.85546875" style="540" customWidth="1"/>
    <col min="15371" max="15371" width="11.7109375" style="540" customWidth="1"/>
    <col min="15372" max="15372" width="8.28515625" style="540" customWidth="1"/>
    <col min="15373" max="15373" width="16.5703125" style="540" customWidth="1"/>
    <col min="15374" max="15616" width="11.42578125" style="540"/>
    <col min="15617" max="15617" width="22.7109375" style="540" customWidth="1"/>
    <col min="15618" max="15618" width="15.42578125" style="540" customWidth="1"/>
    <col min="15619" max="15619" width="7.28515625" style="540" customWidth="1"/>
    <col min="15620" max="15620" width="11.42578125" style="540"/>
    <col min="15621" max="15621" width="5.7109375" style="540" customWidth="1"/>
    <col min="15622" max="15622" width="0" style="540" hidden="1" customWidth="1"/>
    <col min="15623" max="15623" width="9.5703125" style="540" customWidth="1"/>
    <col min="15624" max="15624" width="14" style="540" customWidth="1"/>
    <col min="15625" max="15625" width="16.28515625" style="540" customWidth="1"/>
    <col min="15626" max="15626" width="15.85546875" style="540" customWidth="1"/>
    <col min="15627" max="15627" width="11.7109375" style="540" customWidth="1"/>
    <col min="15628" max="15628" width="8.28515625" style="540" customWidth="1"/>
    <col min="15629" max="15629" width="16.5703125" style="540" customWidth="1"/>
    <col min="15630" max="15872" width="11.42578125" style="540"/>
    <col min="15873" max="15873" width="22.7109375" style="540" customWidth="1"/>
    <col min="15874" max="15874" width="15.42578125" style="540" customWidth="1"/>
    <col min="15875" max="15875" width="7.28515625" style="540" customWidth="1"/>
    <col min="15876" max="15876" width="11.42578125" style="540"/>
    <col min="15877" max="15877" width="5.7109375" style="540" customWidth="1"/>
    <col min="15878" max="15878" width="0" style="540" hidden="1" customWidth="1"/>
    <col min="15879" max="15879" width="9.5703125" style="540" customWidth="1"/>
    <col min="15880" max="15880" width="14" style="540" customWidth="1"/>
    <col min="15881" max="15881" width="16.28515625" style="540" customWidth="1"/>
    <col min="15882" max="15882" width="15.85546875" style="540" customWidth="1"/>
    <col min="15883" max="15883" width="11.7109375" style="540" customWidth="1"/>
    <col min="15884" max="15884" width="8.28515625" style="540" customWidth="1"/>
    <col min="15885" max="15885" width="16.5703125" style="540" customWidth="1"/>
    <col min="15886" max="16128" width="11.42578125" style="540"/>
    <col min="16129" max="16129" width="22.7109375" style="540" customWidth="1"/>
    <col min="16130" max="16130" width="15.42578125" style="540" customWidth="1"/>
    <col min="16131" max="16131" width="7.28515625" style="540" customWidth="1"/>
    <col min="16132" max="16132" width="11.42578125" style="540"/>
    <col min="16133" max="16133" width="5.7109375" style="540" customWidth="1"/>
    <col min="16134" max="16134" width="0" style="540" hidden="1" customWidth="1"/>
    <col min="16135" max="16135" width="9.5703125" style="540" customWidth="1"/>
    <col min="16136" max="16136" width="14" style="540" customWidth="1"/>
    <col min="16137" max="16137" width="16.28515625" style="540" customWidth="1"/>
    <col min="16138" max="16138" width="15.85546875" style="540" customWidth="1"/>
    <col min="16139" max="16139" width="11.7109375" style="540" customWidth="1"/>
    <col min="16140" max="16140" width="8.28515625" style="540" customWidth="1"/>
    <col min="16141" max="16141" width="16.5703125" style="540" customWidth="1"/>
    <col min="16142" max="16384" width="11.42578125" style="540"/>
  </cols>
  <sheetData>
    <row r="1" spans="1:13" s="497" customFormat="1">
      <c r="A1" s="785"/>
      <c r="B1" s="788"/>
      <c r="C1" s="789"/>
      <c r="D1" s="789"/>
      <c r="E1" s="789"/>
      <c r="F1" s="789"/>
      <c r="G1" s="789"/>
      <c r="H1" s="789"/>
      <c r="I1" s="790"/>
      <c r="J1" s="751" t="s">
        <v>1017</v>
      </c>
      <c r="K1" s="758" t="s">
        <v>2304</v>
      </c>
      <c r="L1" s="759"/>
      <c r="M1" s="760"/>
    </row>
    <row r="2" spans="1:13" s="497" customFormat="1">
      <c r="A2" s="786"/>
      <c r="B2" s="764" t="s">
        <v>1018</v>
      </c>
      <c r="C2" s="765"/>
      <c r="D2" s="765"/>
      <c r="E2" s="765"/>
      <c r="F2" s="765"/>
      <c r="G2" s="765"/>
      <c r="H2" s="765"/>
      <c r="I2" s="766"/>
      <c r="J2" s="752"/>
      <c r="K2" s="761"/>
      <c r="L2" s="762"/>
      <c r="M2" s="763"/>
    </row>
    <row r="3" spans="1:13" s="497" customFormat="1">
      <c r="A3" s="786"/>
      <c r="B3" s="767" t="s">
        <v>2305</v>
      </c>
      <c r="C3" s="768"/>
      <c r="D3" s="768"/>
      <c r="E3" s="768"/>
      <c r="F3" s="768"/>
      <c r="G3" s="768"/>
      <c r="H3" s="768"/>
      <c r="I3" s="769"/>
      <c r="J3" s="756" t="s">
        <v>1019</v>
      </c>
      <c r="K3" s="771">
        <v>1</v>
      </c>
      <c r="L3" s="772"/>
      <c r="M3" s="773"/>
    </row>
    <row r="4" spans="1:13" s="497" customFormat="1">
      <c r="A4" s="786"/>
      <c r="B4" s="767" t="s">
        <v>2306</v>
      </c>
      <c r="C4" s="768"/>
      <c r="D4" s="768"/>
      <c r="E4" s="768"/>
      <c r="F4" s="768"/>
      <c r="G4" s="768"/>
      <c r="H4" s="768"/>
      <c r="I4" s="769"/>
      <c r="J4" s="770"/>
      <c r="K4" s="774"/>
      <c r="L4" s="775"/>
      <c r="M4" s="776"/>
    </row>
    <row r="5" spans="1:13" s="497" customFormat="1">
      <c r="A5" s="786"/>
      <c r="B5" s="753" t="s">
        <v>2307</v>
      </c>
      <c r="C5" s="754"/>
      <c r="D5" s="754"/>
      <c r="E5" s="754"/>
      <c r="F5" s="754"/>
      <c r="G5" s="754"/>
      <c r="H5" s="754"/>
      <c r="I5" s="755"/>
      <c r="J5" s="756" t="s">
        <v>1020</v>
      </c>
      <c r="K5" s="777"/>
      <c r="L5" s="777" t="s">
        <v>1021</v>
      </c>
      <c r="M5" s="779"/>
    </row>
    <row r="6" spans="1:13" s="497" customFormat="1" ht="13.5" customHeight="1" thickBot="1">
      <c r="A6" s="787"/>
      <c r="B6" s="791"/>
      <c r="C6" s="792"/>
      <c r="D6" s="792"/>
      <c r="E6" s="792"/>
      <c r="F6" s="792"/>
      <c r="G6" s="792"/>
      <c r="H6" s="792"/>
      <c r="I6" s="793"/>
      <c r="J6" s="757"/>
      <c r="K6" s="778"/>
      <c r="L6" s="778"/>
      <c r="M6" s="780"/>
    </row>
    <row r="7" spans="1:13" s="502" customFormat="1" ht="9" thickBot="1">
      <c r="A7" s="498"/>
      <c r="B7" s="499"/>
      <c r="C7" s="499"/>
      <c r="D7" s="499"/>
      <c r="E7" s="499"/>
      <c r="F7" s="499"/>
      <c r="G7" s="499"/>
      <c r="H7" s="499"/>
      <c r="I7" s="499"/>
      <c r="J7" s="499"/>
      <c r="K7" s="500"/>
      <c r="L7" s="500"/>
      <c r="M7" s="501"/>
    </row>
    <row r="8" spans="1:13" s="497" customFormat="1" ht="21.95" customHeight="1">
      <c r="A8" s="503"/>
      <c r="B8" s="504"/>
      <c r="C8" s="504"/>
      <c r="D8" s="504"/>
      <c r="E8" s="504"/>
      <c r="F8" s="504"/>
      <c r="G8" s="505"/>
      <c r="H8" s="504"/>
      <c r="I8" s="504"/>
      <c r="J8" s="506" t="s">
        <v>1022</v>
      </c>
      <c r="K8" s="507"/>
      <c r="L8" s="507"/>
      <c r="M8" s="508"/>
    </row>
    <row r="9" spans="1:13" s="515" customFormat="1" ht="11.25">
      <c r="A9" s="509"/>
      <c r="B9" s="510"/>
      <c r="C9" s="510"/>
      <c r="D9" s="510"/>
      <c r="E9" s="510"/>
      <c r="F9" s="510"/>
      <c r="G9" s="511"/>
      <c r="H9" s="510"/>
      <c r="I9" s="510"/>
      <c r="J9" s="512"/>
      <c r="K9" s="513" t="s">
        <v>2308</v>
      </c>
      <c r="L9" s="513" t="s">
        <v>2309</v>
      </c>
      <c r="M9" s="514" t="s">
        <v>2310</v>
      </c>
    </row>
    <row r="10" spans="1:13" s="497" customFormat="1" ht="27.75" customHeight="1">
      <c r="A10" s="782" t="s">
        <v>2311</v>
      </c>
      <c r="B10" s="783"/>
      <c r="C10" s="783"/>
      <c r="D10" s="783"/>
      <c r="E10" s="516" t="s">
        <v>2312</v>
      </c>
      <c r="F10" s="517"/>
      <c r="H10" s="784" t="s">
        <v>2313</v>
      </c>
      <c r="I10" s="784"/>
      <c r="J10" s="518" t="s">
        <v>2312</v>
      </c>
      <c r="K10" s="519"/>
      <c r="L10" s="519"/>
      <c r="M10" s="520"/>
    </row>
    <row r="11" spans="1:13" s="497" customFormat="1" ht="24" customHeight="1">
      <c r="A11" s="521" t="s">
        <v>1023</v>
      </c>
      <c r="B11" s="522"/>
      <c r="C11" s="781"/>
      <c r="D11" s="781"/>
      <c r="E11" s="523"/>
      <c r="F11" s="523"/>
      <c r="G11" s="524"/>
      <c r="I11" s="525" t="s">
        <v>1024</v>
      </c>
      <c r="J11" s="522"/>
      <c r="K11" s="526"/>
      <c r="L11" s="526"/>
      <c r="M11" s="527"/>
    </row>
    <row r="12" spans="1:13" s="497" customFormat="1" ht="13.5" thickBot="1">
      <c r="A12" s="528"/>
      <c r="B12" s="529"/>
      <c r="C12" s="530"/>
      <c r="D12" s="530"/>
      <c r="E12" s="530"/>
      <c r="F12" s="530"/>
      <c r="G12" s="529"/>
      <c r="H12" s="530"/>
      <c r="I12" s="529"/>
      <c r="J12" s="530"/>
      <c r="K12" s="740"/>
      <c r="L12" s="740"/>
      <c r="M12" s="741"/>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1.25">
      <c r="A25" s="556"/>
      <c r="B25" s="557"/>
      <c r="C25" s="558"/>
      <c r="D25" s="558"/>
      <c r="E25" s="742" t="s">
        <v>2308</v>
      </c>
      <c r="F25" s="742"/>
      <c r="G25" s="742"/>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5">
      <c r="A27" s="743" t="s">
        <v>1026</v>
      </c>
      <c r="B27" s="744"/>
      <c r="C27" s="744"/>
      <c r="D27" s="744"/>
      <c r="E27" s="744"/>
      <c r="F27" s="744"/>
      <c r="G27" s="744"/>
      <c r="H27" s="744"/>
      <c r="I27" s="744"/>
      <c r="J27" s="744"/>
      <c r="K27" s="744"/>
      <c r="L27" s="744"/>
      <c r="M27" s="745"/>
    </row>
    <row r="28" spans="1:13" ht="13.5" thickBot="1">
      <c r="A28" s="563"/>
      <c r="B28" s="564"/>
      <c r="C28" s="564"/>
      <c r="D28" s="564"/>
      <c r="E28" s="564"/>
      <c r="F28" s="564"/>
      <c r="G28" s="564"/>
      <c r="H28" s="564"/>
      <c r="I28" s="564"/>
      <c r="J28" s="564"/>
      <c r="K28" s="564"/>
      <c r="L28" s="564"/>
      <c r="M28" s="565"/>
    </row>
    <row r="29" spans="1:13" ht="25.5">
      <c r="A29" s="566" t="s">
        <v>1027</v>
      </c>
      <c r="B29" s="746" t="s">
        <v>1028</v>
      </c>
      <c r="C29" s="747"/>
      <c r="D29" s="747"/>
      <c r="E29" s="747"/>
      <c r="F29" s="747"/>
      <c r="G29" s="747"/>
      <c r="H29" s="747"/>
      <c r="I29" s="748"/>
      <c r="J29" s="567" t="s">
        <v>2321</v>
      </c>
      <c r="K29" s="749" t="s">
        <v>1029</v>
      </c>
      <c r="L29" s="750"/>
      <c r="M29" s="566" t="s">
        <v>1030</v>
      </c>
    </row>
    <row r="30" spans="1:13" ht="13.5" thickBot="1">
      <c r="A30" s="568"/>
      <c r="B30" s="569"/>
      <c r="C30" s="570"/>
      <c r="D30" s="570"/>
      <c r="E30" s="570"/>
      <c r="F30" s="570"/>
      <c r="G30" s="570"/>
      <c r="H30" s="570"/>
      <c r="I30" s="570"/>
      <c r="J30" s="571"/>
      <c r="K30" s="733"/>
      <c r="L30" s="734"/>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11" t="s">
        <v>1028</v>
      </c>
      <c r="B34" s="712"/>
      <c r="C34" s="712"/>
      <c r="D34" s="712"/>
      <c r="E34" s="712"/>
      <c r="F34" s="712"/>
      <c r="G34" s="731"/>
      <c r="H34" s="735" t="s">
        <v>1032</v>
      </c>
      <c r="I34" s="736"/>
      <c r="J34" s="579" t="s">
        <v>1033</v>
      </c>
      <c r="K34" s="732" t="s">
        <v>1034</v>
      </c>
      <c r="L34" s="731"/>
      <c r="M34" s="580" t="s">
        <v>1035</v>
      </c>
    </row>
    <row r="35" spans="1:13" s="581" customFormat="1" ht="12">
      <c r="A35" s="737"/>
      <c r="B35" s="738"/>
      <c r="C35" s="738"/>
      <c r="D35" s="738"/>
      <c r="E35" s="738"/>
      <c r="F35" s="738"/>
      <c r="G35" s="716"/>
      <c r="H35" s="739"/>
      <c r="I35" s="717"/>
      <c r="J35" s="582"/>
      <c r="K35" s="715"/>
      <c r="L35" s="716"/>
      <c r="M35" s="583"/>
    </row>
    <row r="36" spans="1:13" s="581" customFormat="1" thickBot="1">
      <c r="A36" s="728"/>
      <c r="B36" s="729"/>
      <c r="C36" s="729"/>
      <c r="D36" s="729"/>
      <c r="E36" s="729"/>
      <c r="F36" s="729"/>
      <c r="G36" s="710"/>
      <c r="H36" s="730"/>
      <c r="I36" s="718"/>
      <c r="J36" s="584"/>
      <c r="K36" s="709"/>
      <c r="L36" s="710"/>
      <c r="M36" s="585"/>
    </row>
    <row r="37" spans="1:13" s="581" customFormat="1" thickBot="1">
      <c r="A37" s="704" t="s">
        <v>1037</v>
      </c>
      <c r="B37" s="705"/>
      <c r="C37" s="705"/>
      <c r="D37" s="705"/>
      <c r="E37" s="705"/>
      <c r="F37" s="705"/>
      <c r="G37" s="705"/>
      <c r="H37" s="705"/>
      <c r="I37" s="705"/>
      <c r="J37" s="705"/>
      <c r="K37" s="705"/>
      <c r="L37" s="706"/>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11" t="s">
        <v>1028</v>
      </c>
      <c r="B41" s="712"/>
      <c r="C41" s="712"/>
      <c r="D41" s="712"/>
      <c r="E41" s="712"/>
      <c r="F41" s="712"/>
      <c r="G41" s="712"/>
      <c r="H41" s="731"/>
      <c r="I41" s="595" t="s">
        <v>1029</v>
      </c>
      <c r="J41" s="579" t="s">
        <v>1030</v>
      </c>
      <c r="K41" s="732" t="s">
        <v>1039</v>
      </c>
      <c r="L41" s="731"/>
      <c r="M41" s="580" t="s">
        <v>1035</v>
      </c>
    </row>
    <row r="42" spans="1:13" s="581" customFormat="1" ht="12">
      <c r="A42" s="698"/>
      <c r="B42" s="699"/>
      <c r="C42" s="699"/>
      <c r="D42" s="699"/>
      <c r="E42" s="699"/>
      <c r="F42" s="699"/>
      <c r="G42" s="699"/>
      <c r="H42" s="717"/>
      <c r="I42" s="596"/>
      <c r="J42" s="582"/>
      <c r="K42" s="715"/>
      <c r="L42" s="716"/>
      <c r="M42" s="583"/>
    </row>
    <row r="43" spans="1:13" s="581" customFormat="1" thickBot="1">
      <c r="A43" s="707"/>
      <c r="B43" s="708"/>
      <c r="C43" s="708"/>
      <c r="D43" s="708"/>
      <c r="E43" s="708"/>
      <c r="F43" s="708"/>
      <c r="G43" s="708"/>
      <c r="H43" s="718"/>
      <c r="I43" s="597"/>
      <c r="J43" s="598"/>
      <c r="K43" s="709"/>
      <c r="L43" s="710"/>
      <c r="M43" s="599"/>
    </row>
    <row r="44" spans="1:13" s="581" customFormat="1" thickBot="1">
      <c r="A44" s="704" t="s">
        <v>1037</v>
      </c>
      <c r="B44" s="705"/>
      <c r="C44" s="705"/>
      <c r="D44" s="705"/>
      <c r="E44" s="705"/>
      <c r="F44" s="705"/>
      <c r="G44" s="705"/>
      <c r="H44" s="705"/>
      <c r="I44" s="705"/>
      <c r="J44" s="705"/>
      <c r="K44" s="705"/>
      <c r="L44" s="706"/>
      <c r="M44" s="586">
        <v>0</v>
      </c>
    </row>
    <row r="45" spans="1:13" s="581" customFormat="1" ht="12">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19" t="s">
        <v>1041</v>
      </c>
      <c r="B48" s="720"/>
      <c r="C48" s="720"/>
      <c r="D48" s="720"/>
      <c r="E48" s="721"/>
      <c r="F48" s="602"/>
      <c r="G48" s="603" t="s">
        <v>1029</v>
      </c>
      <c r="H48" s="604" t="s">
        <v>1042</v>
      </c>
      <c r="I48" s="605" t="s">
        <v>2339</v>
      </c>
      <c r="J48" s="604" t="s">
        <v>2340</v>
      </c>
      <c r="K48" s="722" t="s">
        <v>1045</v>
      </c>
      <c r="L48" s="721"/>
      <c r="M48" s="606" t="s">
        <v>1035</v>
      </c>
    </row>
    <row r="49" spans="1:13" s="581" customFormat="1" ht="12">
      <c r="A49" s="607"/>
      <c r="B49" s="608"/>
      <c r="C49" s="608"/>
      <c r="D49" s="608"/>
      <c r="E49" s="608"/>
      <c r="F49" s="608"/>
      <c r="G49" s="609"/>
      <c r="H49" s="582"/>
      <c r="I49" s="596"/>
      <c r="J49" s="582"/>
      <c r="K49" s="715"/>
      <c r="L49" s="716"/>
      <c r="M49" s="583"/>
    </row>
    <row r="50" spans="1:13" s="581" customFormat="1" thickBot="1">
      <c r="A50" s="610"/>
      <c r="B50" s="611"/>
      <c r="C50" s="611"/>
      <c r="D50" s="611"/>
      <c r="E50" s="611"/>
      <c r="F50" s="611"/>
      <c r="G50" s="612"/>
      <c r="H50" s="584"/>
      <c r="I50" s="594"/>
      <c r="J50" s="584"/>
      <c r="K50" s="709"/>
      <c r="L50" s="710"/>
      <c r="M50" s="585"/>
    </row>
    <row r="51" spans="1:13" s="581" customFormat="1" thickBot="1">
      <c r="A51" s="723" t="s">
        <v>1037</v>
      </c>
      <c r="B51" s="724"/>
      <c r="C51" s="724"/>
      <c r="D51" s="724"/>
      <c r="E51" s="724"/>
      <c r="F51" s="724"/>
      <c r="G51" s="724"/>
      <c r="H51" s="724"/>
      <c r="I51" s="724"/>
      <c r="J51" s="724"/>
      <c r="K51" s="724"/>
      <c r="L51" s="725"/>
      <c r="M51" s="613">
        <v>0</v>
      </c>
    </row>
    <row r="52" spans="1:13" s="581" customFormat="1" ht="12">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19" t="s">
        <v>1028</v>
      </c>
      <c r="B55" s="720"/>
      <c r="C55" s="720"/>
      <c r="D55" s="720"/>
      <c r="E55" s="720"/>
      <c r="F55" s="720"/>
      <c r="G55" s="721"/>
      <c r="H55" s="603" t="s">
        <v>1048</v>
      </c>
      <c r="I55" s="605" t="s">
        <v>1049</v>
      </c>
      <c r="J55" s="604" t="s">
        <v>1050</v>
      </c>
      <c r="K55" s="726" t="s">
        <v>1034</v>
      </c>
      <c r="L55" s="727"/>
      <c r="M55" s="614" t="s">
        <v>1035</v>
      </c>
    </row>
    <row r="56" spans="1:13" s="581" customFormat="1" ht="12">
      <c r="A56" s="698"/>
      <c r="B56" s="699"/>
      <c r="C56" s="699"/>
      <c r="D56" s="699"/>
      <c r="E56" s="699"/>
      <c r="F56" s="699"/>
      <c r="G56" s="699"/>
      <c r="H56" s="582"/>
      <c r="I56" s="596"/>
      <c r="J56" s="582"/>
      <c r="K56" s="715"/>
      <c r="L56" s="716"/>
      <c r="M56" s="583"/>
    </row>
    <row r="57" spans="1:13" s="581" customFormat="1" thickBot="1">
      <c r="A57" s="707"/>
      <c r="B57" s="708"/>
      <c r="C57" s="708"/>
      <c r="D57" s="708"/>
      <c r="E57" s="708"/>
      <c r="F57" s="708"/>
      <c r="G57" s="708"/>
      <c r="H57" s="584"/>
      <c r="I57" s="594"/>
      <c r="J57" s="584"/>
      <c r="K57" s="709"/>
      <c r="L57" s="710"/>
      <c r="M57" s="585"/>
    </row>
    <row r="58" spans="1:13" s="581" customFormat="1" thickBot="1">
      <c r="A58" s="704" t="s">
        <v>1037</v>
      </c>
      <c r="B58" s="705"/>
      <c r="C58" s="705"/>
      <c r="D58" s="705"/>
      <c r="E58" s="705"/>
      <c r="F58" s="705"/>
      <c r="G58" s="705"/>
      <c r="H58" s="705"/>
      <c r="I58" s="705"/>
      <c r="J58" s="705"/>
      <c r="K58" s="705"/>
      <c r="L58" s="706"/>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thickBot="1">
      <c r="A60" s="704" t="s">
        <v>1051</v>
      </c>
      <c r="B60" s="705"/>
      <c r="C60" s="705"/>
      <c r="D60" s="705"/>
      <c r="E60" s="705"/>
      <c r="F60" s="705"/>
      <c r="G60" s="705"/>
      <c r="H60" s="705"/>
      <c r="I60" s="705"/>
      <c r="J60" s="705"/>
      <c r="K60" s="705"/>
      <c r="L60" s="706"/>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11" t="s">
        <v>1028</v>
      </c>
      <c r="B64" s="712"/>
      <c r="C64" s="712"/>
      <c r="D64" s="712"/>
      <c r="E64" s="712"/>
      <c r="F64" s="712"/>
      <c r="G64" s="712"/>
      <c r="H64" s="615"/>
      <c r="I64" s="616"/>
      <c r="J64" s="617" t="s">
        <v>1054</v>
      </c>
      <c r="K64" s="713" t="s">
        <v>1055</v>
      </c>
      <c r="L64" s="714"/>
      <c r="M64" s="618"/>
    </row>
    <row r="65" spans="1:13" s="581" customFormat="1" ht="12">
      <c r="A65" s="698" t="s">
        <v>2341</v>
      </c>
      <c r="B65" s="699"/>
      <c r="C65" s="699"/>
      <c r="D65" s="699"/>
      <c r="E65" s="699"/>
      <c r="F65" s="699"/>
      <c r="G65" s="699"/>
      <c r="H65" s="619"/>
      <c r="I65" s="620"/>
      <c r="J65" s="621"/>
      <c r="K65" s="700"/>
      <c r="L65" s="701"/>
      <c r="M65" s="622"/>
    </row>
    <row r="66" spans="1:13" s="581" customFormat="1" ht="12">
      <c r="A66" s="623" t="s">
        <v>1057</v>
      </c>
      <c r="B66" s="624"/>
      <c r="C66" s="624"/>
      <c r="D66" s="624"/>
      <c r="E66" s="624"/>
      <c r="F66" s="624"/>
      <c r="G66" s="624"/>
      <c r="H66" s="619"/>
      <c r="I66" s="620"/>
      <c r="J66" s="621"/>
      <c r="K66" s="700"/>
      <c r="L66" s="701"/>
      <c r="M66" s="622"/>
    </row>
    <row r="67" spans="1:13" s="581" customFormat="1" thickBot="1">
      <c r="A67" s="610" t="s">
        <v>1058</v>
      </c>
      <c r="B67" s="611"/>
      <c r="C67" s="611"/>
      <c r="D67" s="611"/>
      <c r="E67" s="611"/>
      <c r="F67" s="611"/>
      <c r="G67" s="611"/>
      <c r="H67" s="625"/>
      <c r="I67" s="626"/>
      <c r="J67" s="621"/>
      <c r="K67" s="702"/>
      <c r="L67" s="703"/>
      <c r="M67" s="622"/>
    </row>
    <row r="68" spans="1:13" s="581" customFormat="1" thickBot="1">
      <c r="A68" s="704" t="s">
        <v>1037</v>
      </c>
      <c r="B68" s="705"/>
      <c r="C68" s="705"/>
      <c r="D68" s="705"/>
      <c r="E68" s="705"/>
      <c r="F68" s="705"/>
      <c r="G68" s="705"/>
      <c r="H68" s="705"/>
      <c r="I68" s="705"/>
      <c r="J68" s="705"/>
      <c r="K68" s="705"/>
      <c r="L68" s="706"/>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thickBot="1">
      <c r="A70" s="704" t="s">
        <v>2342</v>
      </c>
      <c r="B70" s="705"/>
      <c r="C70" s="705"/>
      <c r="D70" s="705"/>
      <c r="E70" s="705"/>
      <c r="F70" s="705"/>
      <c r="G70" s="705"/>
      <c r="H70" s="705"/>
      <c r="I70" s="705"/>
      <c r="J70" s="705"/>
      <c r="K70" s="705"/>
      <c r="L70" s="706"/>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2">
      <c r="A75" s="627"/>
      <c r="B75" s="628"/>
      <c r="C75" s="628"/>
      <c r="D75" s="629" t="s">
        <v>1060</v>
      </c>
      <c r="E75" s="629"/>
      <c r="F75" s="629"/>
      <c r="G75" s="629"/>
      <c r="H75" s="629"/>
      <c r="I75" s="629"/>
      <c r="J75" s="628"/>
      <c r="K75" s="628"/>
      <c r="L75" s="628"/>
      <c r="M75" s="630"/>
    </row>
    <row r="76" spans="1:13" s="581" customFormat="1" ht="12">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5"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5"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688" t="s">
        <v>2324</v>
      </c>
      <c r="B87" s="689"/>
      <c r="C87" s="689"/>
      <c r="D87" s="689"/>
      <c r="E87" s="689"/>
      <c r="F87" s="689"/>
      <c r="G87" s="689"/>
      <c r="H87" s="689"/>
      <c r="I87" s="689"/>
      <c r="J87" s="689"/>
      <c r="K87" s="689"/>
      <c r="L87" s="689"/>
      <c r="M87" s="690"/>
    </row>
    <row r="88" spans="1:13" ht="17.25" customHeight="1">
      <c r="A88" s="688"/>
      <c r="B88" s="689"/>
      <c r="C88" s="689"/>
      <c r="D88" s="689"/>
      <c r="E88" s="689"/>
      <c r="F88" s="689"/>
      <c r="G88" s="689"/>
      <c r="H88" s="689"/>
      <c r="I88" s="689"/>
      <c r="J88" s="689"/>
      <c r="K88" s="689"/>
      <c r="L88" s="689"/>
      <c r="M88" s="690"/>
    </row>
    <row r="89" spans="1:13" ht="18.75" customHeight="1">
      <c r="A89" s="691" t="s">
        <v>2325</v>
      </c>
      <c r="B89" s="692"/>
      <c r="C89" s="692"/>
      <c r="D89" s="692"/>
      <c r="E89" s="692"/>
      <c r="F89" s="692"/>
      <c r="G89" s="692"/>
      <c r="H89" s="692"/>
      <c r="I89" s="692"/>
      <c r="J89" s="692"/>
      <c r="K89" s="692"/>
      <c r="L89" s="692"/>
      <c r="M89" s="693"/>
    </row>
    <row r="90" spans="1:13" ht="21.75" customHeight="1">
      <c r="A90" s="691"/>
      <c r="B90" s="692"/>
      <c r="C90" s="692"/>
      <c r="D90" s="692"/>
      <c r="E90" s="692"/>
      <c r="F90" s="692"/>
      <c r="G90" s="692"/>
      <c r="H90" s="692"/>
      <c r="I90" s="692"/>
      <c r="J90" s="692"/>
      <c r="K90" s="692"/>
      <c r="L90" s="692"/>
      <c r="M90" s="693"/>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2">
      <c r="A95" s="627"/>
      <c r="B95" s="628"/>
      <c r="C95" s="628"/>
      <c r="D95" s="628" t="s">
        <v>1060</v>
      </c>
      <c r="E95" s="629"/>
      <c r="F95" s="628"/>
      <c r="G95" s="628"/>
      <c r="H95" s="628"/>
      <c r="I95" s="628"/>
      <c r="J95" s="628"/>
      <c r="K95" s="628"/>
      <c r="L95" s="628"/>
      <c r="M95" s="630"/>
    </row>
    <row r="96" spans="1:13" s="581" customFormat="1" ht="12">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694"/>
      <c r="J100" s="694"/>
      <c r="K100" s="694"/>
      <c r="L100" s="694"/>
      <c r="M100" s="695"/>
    </row>
    <row r="101" spans="1:13" ht="13.5" thickBot="1">
      <c r="A101" s="651" t="s">
        <v>2327</v>
      </c>
      <c r="B101" s="652"/>
      <c r="C101" s="652"/>
      <c r="D101" s="653"/>
      <c r="E101" s="653"/>
      <c r="F101" s="653"/>
      <c r="G101" s="653"/>
      <c r="H101" s="653"/>
      <c r="I101" s="696"/>
      <c r="J101" s="696"/>
      <c r="K101" s="696"/>
      <c r="L101" s="696"/>
      <c r="M101" s="697"/>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8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75" thickBot="1">
      <c r="B6" s="866"/>
      <c r="C6" s="873"/>
      <c r="D6" s="874"/>
      <c r="E6" s="874"/>
      <c r="F6" s="874"/>
      <c r="G6" s="874"/>
      <c r="H6" s="874"/>
      <c r="I6" s="874"/>
      <c r="J6" s="875"/>
      <c r="K6" s="868"/>
      <c r="L6" s="870"/>
      <c r="M6" s="870"/>
      <c r="N6" s="872"/>
    </row>
    <row r="7" spans="2:14" ht="15.7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25">
      <c r="B10" s="898" t="s">
        <v>2311</v>
      </c>
      <c r="C10" s="899"/>
      <c r="D10" s="899"/>
      <c r="E10" s="899"/>
      <c r="F10" s="366" t="s">
        <v>2312</v>
      </c>
      <c r="G10" s="85"/>
      <c r="H10" s="367"/>
      <c r="I10" s="900" t="s">
        <v>2313</v>
      </c>
      <c r="J10" s="900"/>
      <c r="K10" s="368" t="s">
        <v>2312</v>
      </c>
      <c r="L10" s="364"/>
      <c r="M10" s="364"/>
      <c r="N10" s="365"/>
    </row>
    <row r="11" spans="2:14">
      <c r="B11" s="369" t="s">
        <v>1023</v>
      </c>
      <c r="C11" s="370"/>
      <c r="D11" s="891"/>
      <c r="E11" s="891"/>
      <c r="F11" s="371"/>
      <c r="G11" s="372"/>
      <c r="H11" s="370"/>
      <c r="I11" s="367"/>
      <c r="J11" s="373" t="s">
        <v>1024</v>
      </c>
      <c r="K11" s="374"/>
      <c r="L11" s="371"/>
      <c r="M11" s="371"/>
      <c r="N11" s="375"/>
    </row>
    <row r="12" spans="2:14" ht="15.75" thickBot="1">
      <c r="B12" s="376"/>
      <c r="C12" s="377"/>
      <c r="D12" s="378"/>
      <c r="E12" s="378"/>
      <c r="F12" s="378"/>
      <c r="G12" s="378"/>
      <c r="H12" s="377"/>
      <c r="I12" s="378"/>
      <c r="J12" s="377"/>
      <c r="K12" s="378"/>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901" t="s">
        <v>2328</v>
      </c>
      <c r="G25" s="902"/>
      <c r="H25" s="902"/>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129</v>
      </c>
      <c r="B36" s="833" t="str">
        <f>VLOOKUP(A36,EQUIPOS!A6:D154,3,FALSE)</f>
        <v xml:space="preserve">Buldozer, Potencia al volante de 140 HP, motor de 2200 RPM, longitud de hoja 4,80m. </v>
      </c>
      <c r="C36" s="834"/>
      <c r="D36" s="834"/>
      <c r="E36" s="834"/>
      <c r="F36" s="834"/>
      <c r="G36" s="834"/>
      <c r="H36" s="835"/>
      <c r="I36" s="275"/>
      <c r="J36" s="276"/>
      <c r="K36" s="277">
        <f>VLOOKUP(A36,EQUIPOS!A6:D161,4,FALSE)</f>
        <v>138125.33205619414</v>
      </c>
      <c r="L36" s="278"/>
      <c r="M36" s="279">
        <v>0.15</v>
      </c>
      <c r="N36" s="280">
        <f>K36/M36</f>
        <v>920835.54704129428</v>
      </c>
    </row>
    <row r="37" spans="1:14">
      <c r="A37" t="s">
        <v>150</v>
      </c>
      <c r="B37" s="833" t="str">
        <f>VLOOKUP(A37,EQUIPOS!A7:D154,3,FALSE)</f>
        <v>Cargador : Potencia en el volante 125 hp, Clasificación de RPM del motor 2300.</v>
      </c>
      <c r="C37" s="834"/>
      <c r="D37" s="834"/>
      <c r="E37" s="834"/>
      <c r="F37" s="834"/>
      <c r="G37" s="834"/>
      <c r="H37" s="835"/>
      <c r="I37" s="275"/>
      <c r="J37" s="276"/>
      <c r="K37" s="277">
        <f>VLOOKUP(A37,EQUIPOS!A7:D162,4,FALSE)</f>
        <v>168764.75308641978</v>
      </c>
      <c r="L37" s="278"/>
      <c r="M37" s="279">
        <v>0.15</v>
      </c>
      <c r="N37" s="280">
        <f>K37/M37</f>
        <v>1125098.3539094653</v>
      </c>
    </row>
    <row r="38" spans="1:14">
      <c r="A38" t="s">
        <v>273</v>
      </c>
      <c r="B38" s="833" t="str">
        <f>VLOOKUP(A38,EQUIPOS!A8:D154,3,FALSE)</f>
        <v>Motosierra, 93.6 cm3 - 7.1 HP, 45-90 cm - 7.9 kg</v>
      </c>
      <c r="C38" s="834"/>
      <c r="D38" s="834"/>
      <c r="E38" s="834"/>
      <c r="F38" s="834"/>
      <c r="G38" s="834"/>
      <c r="H38" s="835"/>
      <c r="I38" s="275"/>
      <c r="J38" s="276"/>
      <c r="K38" s="277">
        <f>VLOOKUP(A38,EQUIPOS!A8:D163,4,FALSE)</f>
        <v>11567.38931460196</v>
      </c>
      <c r="L38" s="278"/>
      <c r="M38" s="279">
        <v>0.15</v>
      </c>
      <c r="N38" s="281">
        <f>K38/M38</f>
        <v>77115.928764013064</v>
      </c>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8511.2008676833339</v>
      </c>
    </row>
    <row r="43" spans="1:14" ht="15.75" thickBot="1">
      <c r="B43" s="820" t="s">
        <v>1037</v>
      </c>
      <c r="C43" s="821"/>
      <c r="D43" s="821"/>
      <c r="E43" s="821"/>
      <c r="F43" s="821"/>
      <c r="G43" s="821"/>
      <c r="H43" s="821"/>
      <c r="I43" s="821"/>
      <c r="J43" s="821"/>
      <c r="K43" s="821"/>
      <c r="L43" s="821"/>
      <c r="M43" s="822"/>
      <c r="N43" s="105">
        <f>SUM(N36:N42)</f>
        <v>2131561.0305824559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4" t="s">
        <v>1041</v>
      </c>
      <c r="C58" s="795"/>
      <c r="D58" s="795"/>
      <c r="E58" s="795"/>
      <c r="F58" s="795"/>
      <c r="G58" s="796"/>
      <c r="H58" s="79" t="s">
        <v>1029</v>
      </c>
      <c r="I58" s="80" t="s">
        <v>1042</v>
      </c>
      <c r="J58" s="81" t="s">
        <v>1043</v>
      </c>
      <c r="K58" s="79" t="s">
        <v>1044</v>
      </c>
      <c r="L58" s="823" t="s">
        <v>1045</v>
      </c>
      <c r="M58" s="796"/>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35</v>
      </c>
      <c r="J59" s="294">
        <v>1</v>
      </c>
      <c r="K59" s="287">
        <f>I59*J59</f>
        <v>35</v>
      </c>
      <c r="L59" s="824">
        <v>983.54</v>
      </c>
      <c r="M59" s="825"/>
      <c r="N59" s="295">
        <f>K59*L59</f>
        <v>34423.9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54"/>
      <c r="J64" s="54"/>
      <c r="K64" s="54"/>
      <c r="L64" s="809"/>
      <c r="M64" s="810"/>
      <c r="N64" s="304"/>
    </row>
    <row r="65" spans="1:15" ht="15.75" thickBot="1">
      <c r="B65" s="826" t="s">
        <v>1037</v>
      </c>
      <c r="C65" s="827"/>
      <c r="D65" s="827"/>
      <c r="E65" s="827"/>
      <c r="F65" s="827"/>
      <c r="G65" s="827"/>
      <c r="H65" s="827"/>
      <c r="I65" s="827"/>
      <c r="J65" s="827"/>
      <c r="K65" s="827"/>
      <c r="L65" s="827"/>
      <c r="M65" s="828"/>
      <c r="N65" s="309">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304">
        <f>K70/M70</f>
        <v>170224.01735366668</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54"/>
      <c r="J75" s="54"/>
      <c r="K75" s="54"/>
      <c r="L75" s="809"/>
      <c r="M75" s="810"/>
      <c r="N75" s="304"/>
    </row>
    <row r="76" spans="1:15" ht="15.75" thickBot="1">
      <c r="B76" s="820" t="s">
        <v>1037</v>
      </c>
      <c r="C76" s="821"/>
      <c r="D76" s="821"/>
      <c r="E76" s="821"/>
      <c r="F76" s="821"/>
      <c r="G76" s="821"/>
      <c r="H76" s="821"/>
      <c r="I76" s="827"/>
      <c r="J76" s="827"/>
      <c r="K76" s="827"/>
      <c r="L76" s="827"/>
      <c r="M76" s="828"/>
      <c r="N76" s="309">
        <f>N70+N71+N72+N73+N74</f>
        <v>170224.01735366668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2336208.9479361223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467241.78958722448</v>
      </c>
      <c r="M83" s="855"/>
      <c r="N83" s="57"/>
    </row>
    <row r="84" spans="1:14">
      <c r="B84" s="95" t="s">
        <v>1057</v>
      </c>
      <c r="C84" s="96"/>
      <c r="D84" s="96"/>
      <c r="E84" s="96"/>
      <c r="F84" s="96"/>
      <c r="G84" s="96"/>
      <c r="H84" s="96"/>
      <c r="I84" s="93"/>
      <c r="J84" s="94"/>
      <c r="K84" s="312">
        <v>0.05</v>
      </c>
      <c r="L84" s="854">
        <f>N78*K84</f>
        <v>116810.44739680612</v>
      </c>
      <c r="M84" s="855"/>
      <c r="N84" s="57"/>
    </row>
    <row r="85" spans="1:14" ht="15.75" thickBot="1">
      <c r="B85" s="97" t="s">
        <v>1058</v>
      </c>
      <c r="C85" s="98"/>
      <c r="D85" s="98"/>
      <c r="E85" s="98"/>
      <c r="F85" s="98"/>
      <c r="G85" s="98"/>
      <c r="H85" s="98"/>
      <c r="I85" s="99"/>
      <c r="J85" s="100"/>
      <c r="K85" s="313">
        <v>0.05</v>
      </c>
      <c r="L85" s="856">
        <f>N78*K85</f>
        <v>116810.44739680612</v>
      </c>
      <c r="M85" s="857"/>
      <c r="N85" s="57"/>
    </row>
    <row r="86" spans="1:14" ht="15.75" thickBot="1">
      <c r="B86" s="820" t="s">
        <v>1037</v>
      </c>
      <c r="C86" s="821"/>
      <c r="D86" s="821"/>
      <c r="E86" s="821"/>
      <c r="F86" s="821"/>
      <c r="G86" s="821"/>
      <c r="H86" s="821"/>
      <c r="I86" s="821"/>
      <c r="J86" s="821"/>
      <c r="K86" s="821"/>
      <c r="L86" s="821"/>
      <c r="M86" s="822"/>
      <c r="N86" s="58">
        <f>L83+L84+L85</f>
        <v>700862.68438083667</v>
      </c>
    </row>
    <row r="87" spans="1:14" ht="15.75" thickBot="1">
      <c r="B87" s="39"/>
      <c r="C87" s="40"/>
      <c r="D87" s="40"/>
      <c r="E87" s="40"/>
      <c r="F87" s="40"/>
      <c r="G87" s="40"/>
      <c r="H87" s="40"/>
      <c r="I87" s="40"/>
      <c r="J87" s="40"/>
      <c r="K87" s="40"/>
      <c r="L87" s="40"/>
      <c r="M87" s="40"/>
      <c r="N87" s="41"/>
    </row>
    <row r="88" spans="1:14" ht="15.75" thickBot="1">
      <c r="A88" t="s">
        <v>2121</v>
      </c>
      <c r="B88" s="820" t="s">
        <v>1059</v>
      </c>
      <c r="C88" s="821"/>
      <c r="D88" s="821"/>
      <c r="E88" s="821"/>
      <c r="F88" s="821"/>
      <c r="G88" s="821"/>
      <c r="H88" s="821"/>
      <c r="I88" s="821"/>
      <c r="J88" s="821"/>
      <c r="K88" s="821"/>
      <c r="L88" s="821"/>
      <c r="M88" s="822"/>
      <c r="N88" s="196">
        <f>N78+N86</f>
        <v>3037071.6323169591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4"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8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75" thickBot="1">
      <c r="B6" s="866"/>
      <c r="C6" s="873"/>
      <c r="D6" s="874"/>
      <c r="E6" s="874"/>
      <c r="F6" s="874"/>
      <c r="G6" s="874"/>
      <c r="H6" s="874"/>
      <c r="I6" s="874"/>
      <c r="J6" s="875"/>
      <c r="K6" s="868"/>
      <c r="L6" s="870"/>
      <c r="M6" s="870"/>
      <c r="N6" s="872"/>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98" t="s">
        <v>2311</v>
      </c>
      <c r="C10" s="899"/>
      <c r="D10" s="899"/>
      <c r="E10" s="899"/>
      <c r="F10" s="399" t="s">
        <v>2312</v>
      </c>
      <c r="G10" s="85"/>
      <c r="H10" s="367"/>
      <c r="I10" s="900" t="s">
        <v>2313</v>
      </c>
      <c r="J10" s="900"/>
      <c r="K10" s="400" t="s">
        <v>2312</v>
      </c>
      <c r="L10" s="364"/>
      <c r="M10" s="364"/>
      <c r="N10" s="36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249</v>
      </c>
      <c r="B36" s="833" t="str">
        <f>VLOOKUP(A36,EQUIPOS!A6:D154,3,FALSE)</f>
        <v>Guadañadora, Cilindraje 41.5 cm3, Longitud del mango 1450 mm, Peso 7.4 kg</v>
      </c>
      <c r="C36" s="834"/>
      <c r="D36" s="834"/>
      <c r="E36" s="834"/>
      <c r="F36" s="834"/>
      <c r="G36" s="834"/>
      <c r="H36" s="835"/>
      <c r="I36" s="275"/>
      <c r="J36" s="276"/>
      <c r="K36" s="277">
        <f>VLOOKUP(A36,EQUIPOS!A6:D161,4,FALSE)</f>
        <v>8806.8177948063021</v>
      </c>
      <c r="L36" s="278"/>
      <c r="M36" s="279">
        <v>0.36</v>
      </c>
      <c r="N36" s="280">
        <f>K36/M36</f>
        <v>24463.382763350841</v>
      </c>
    </row>
    <row r="37" spans="1:14">
      <c r="A37" t="s">
        <v>273</v>
      </c>
      <c r="B37" s="833" t="str">
        <f>VLOOKUP(A37,EQUIPOS!A7:D154,3,FALSE)</f>
        <v>Motosierra, 93.6 cm3 - 7.1 HP, 45-90 cm - 7.9 kg</v>
      </c>
      <c r="C37" s="834"/>
      <c r="D37" s="834"/>
      <c r="E37" s="834"/>
      <c r="F37" s="834"/>
      <c r="G37" s="834"/>
      <c r="H37" s="835"/>
      <c r="I37" s="275"/>
      <c r="J37" s="276"/>
      <c r="K37" s="277">
        <f>VLOOKUP(A37,EQUIPOS!A7:D162,4,FALSE)</f>
        <v>11567.38931460196</v>
      </c>
      <c r="L37" s="278"/>
      <c r="M37" s="279">
        <v>0.10299999999999999</v>
      </c>
      <c r="N37" s="280">
        <f>K37/M37</f>
        <v>112304.7506272035</v>
      </c>
    </row>
    <row r="38" spans="1:14">
      <c r="B38" s="833"/>
      <c r="C38" s="834"/>
      <c r="D38" s="834"/>
      <c r="E38" s="834"/>
      <c r="F38" s="834"/>
      <c r="G38" s="834"/>
      <c r="H38" s="835"/>
      <c r="I38" s="275"/>
      <c r="J38" s="276"/>
      <c r="K38" s="277"/>
      <c r="L38" s="278"/>
      <c r="M38" s="279"/>
      <c r="N38" s="281"/>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1773.1668474340277</v>
      </c>
    </row>
    <row r="43" spans="1:14" ht="15.75" thickBot="1">
      <c r="B43" s="820" t="s">
        <v>1037</v>
      </c>
      <c r="C43" s="821"/>
      <c r="D43" s="821"/>
      <c r="E43" s="821"/>
      <c r="F43" s="821"/>
      <c r="G43" s="821"/>
      <c r="H43" s="821"/>
      <c r="I43" s="821"/>
      <c r="J43" s="821"/>
      <c r="K43" s="821"/>
      <c r="L43" s="821"/>
      <c r="M43" s="822"/>
      <c r="N43" s="105">
        <f>SUM(N36:N42)</f>
        <v>138541.30023798838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50</v>
      </c>
      <c r="J59" s="294">
        <v>1</v>
      </c>
      <c r="K59" s="287">
        <f>I59*J59</f>
        <v>50</v>
      </c>
      <c r="L59" s="824">
        <f>'900.2'!N78</f>
        <v>1001.889521008295</v>
      </c>
      <c r="M59" s="825"/>
      <c r="N59" s="295">
        <f>K59*L59</f>
        <v>50094.476050414749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50094.476050414749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2.88</v>
      </c>
      <c r="N70" s="304">
        <f>K70/M70</f>
        <v>35463.336948680553</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N70+N71+N72+N73+N74</f>
        <v>35463.336948680553</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224099.11323708369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44819.822647416739</v>
      </c>
      <c r="M83" s="855"/>
      <c r="N83" s="57"/>
    </row>
    <row r="84" spans="1:14">
      <c r="B84" s="95" t="s">
        <v>1057</v>
      </c>
      <c r="C84" s="96"/>
      <c r="D84" s="96"/>
      <c r="E84" s="96"/>
      <c r="F84" s="96"/>
      <c r="G84" s="96"/>
      <c r="H84" s="96"/>
      <c r="I84" s="93"/>
      <c r="J84" s="94"/>
      <c r="K84" s="312">
        <v>0.05</v>
      </c>
      <c r="L84" s="854">
        <f>N78*K84</f>
        <v>11204.955661854185</v>
      </c>
      <c r="M84" s="855"/>
      <c r="N84" s="57"/>
    </row>
    <row r="85" spans="1:14" ht="15.75" thickBot="1">
      <c r="B85" s="97" t="s">
        <v>1058</v>
      </c>
      <c r="C85" s="98"/>
      <c r="D85" s="98"/>
      <c r="E85" s="98"/>
      <c r="F85" s="98"/>
      <c r="G85" s="98"/>
      <c r="H85" s="98"/>
      <c r="I85" s="99"/>
      <c r="J85" s="100"/>
      <c r="K85" s="313">
        <v>0.05</v>
      </c>
      <c r="L85" s="856">
        <f>N78*K85</f>
        <v>11204.955661854185</v>
      </c>
      <c r="M85" s="857"/>
      <c r="N85" s="57"/>
    </row>
    <row r="86" spans="1:14" ht="15.75" thickBot="1">
      <c r="B86" s="820" t="s">
        <v>1037</v>
      </c>
      <c r="C86" s="821"/>
      <c r="D86" s="821"/>
      <c r="E86" s="821"/>
      <c r="F86" s="821"/>
      <c r="G86" s="821"/>
      <c r="H86" s="821"/>
      <c r="I86" s="821"/>
      <c r="J86" s="821"/>
      <c r="K86" s="821"/>
      <c r="L86" s="821"/>
      <c r="M86" s="822"/>
      <c r="N86" s="58">
        <f>L83+L84+L85</f>
        <v>67229.733971125112</v>
      </c>
    </row>
    <row r="87" spans="1:14" ht="15.75" thickBot="1">
      <c r="B87" s="39"/>
      <c r="C87" s="40"/>
      <c r="D87" s="40"/>
      <c r="E87" s="40"/>
      <c r="F87" s="40"/>
      <c r="G87" s="40"/>
      <c r="H87" s="40"/>
      <c r="I87" s="40"/>
      <c r="J87" s="40"/>
      <c r="K87" s="40"/>
      <c r="L87" s="40"/>
      <c r="M87" s="40"/>
      <c r="N87" s="41"/>
    </row>
    <row r="88" spans="1:14" ht="15.75" thickBot="1">
      <c r="A88" t="s">
        <v>2121</v>
      </c>
      <c r="B88" s="820" t="s">
        <v>1059</v>
      </c>
      <c r="C88" s="821"/>
      <c r="D88" s="821"/>
      <c r="E88" s="821"/>
      <c r="F88" s="821"/>
      <c r="G88" s="821"/>
      <c r="H88" s="821"/>
      <c r="I88" s="821"/>
      <c r="J88" s="821"/>
      <c r="K88" s="821"/>
      <c r="L88" s="821"/>
      <c r="M88" s="822"/>
      <c r="N88" s="196">
        <f>N78+N86</f>
        <v>291328.84720820881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8.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6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5"/>
      <c r="J36" s="276"/>
      <c r="K36" s="277">
        <f>VLOOKUP(A36,EQUIPOS!A6:D161,4,FALSE)</f>
        <v>168764.75308641978</v>
      </c>
      <c r="L36" s="278"/>
      <c r="M36" s="279">
        <v>2.375</v>
      </c>
      <c r="N36" s="280">
        <f>K36/M36</f>
        <v>71058.843404808329</v>
      </c>
    </row>
    <row r="37" spans="1:14">
      <c r="A37" t="s">
        <v>180</v>
      </c>
      <c r="B37" s="833" t="str">
        <f>VLOOKUP(A37,EQUIPOS!A7:D154,3,FALSE)</f>
        <v>Compresor 120 HP, con martillo.</v>
      </c>
      <c r="C37" s="834"/>
      <c r="D37" s="834"/>
      <c r="E37" s="834"/>
      <c r="F37" s="834"/>
      <c r="G37" s="834"/>
      <c r="H37" s="835"/>
      <c r="I37" s="275"/>
      <c r="J37" s="276"/>
      <c r="K37" s="277">
        <f>VLOOKUP(A37,EQUIPOS!A7:D162,4,FALSE)</f>
        <v>94774.582801192009</v>
      </c>
      <c r="L37" s="278"/>
      <c r="M37" s="279">
        <v>2.375</v>
      </c>
      <c r="N37" s="280">
        <f>K37/M37</f>
        <v>39905.087495238738</v>
      </c>
    </row>
    <row r="38" spans="1:14">
      <c r="A38" t="s">
        <v>195</v>
      </c>
      <c r="B38" s="833" t="str">
        <f>VLOOKUP(A38,EQUIPOS!A7:D154,3,FALSE)</f>
        <v xml:space="preserve">Equipo de oxicorte, Capacidad de corte: hasta 6´´ (152mm) </v>
      </c>
      <c r="C38" s="834"/>
      <c r="D38" s="834"/>
      <c r="E38" s="834"/>
      <c r="F38" s="834"/>
      <c r="G38" s="834"/>
      <c r="H38" s="835"/>
      <c r="I38" s="275"/>
      <c r="J38" s="276"/>
      <c r="K38" s="277">
        <f>VLOOKUP(A38,EQUIPOS!A7:D162,4,FALSE)</f>
        <v>16391.082375478931</v>
      </c>
      <c r="L38" s="278"/>
      <c r="M38" s="279">
        <v>2.375</v>
      </c>
      <c r="N38" s="281">
        <f>K38/M38</f>
        <v>6901.5083686227081</v>
      </c>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0.1</v>
      </c>
      <c r="M42" s="845"/>
      <c r="N42" s="111">
        <f>N76*L42</f>
        <v>1343.873821213158</v>
      </c>
    </row>
    <row r="43" spans="1:14" ht="15.75" thickBot="1">
      <c r="B43" s="820" t="s">
        <v>1037</v>
      </c>
      <c r="C43" s="821"/>
      <c r="D43" s="821"/>
      <c r="E43" s="821"/>
      <c r="F43" s="821"/>
      <c r="G43" s="821"/>
      <c r="H43" s="821"/>
      <c r="I43" s="821"/>
      <c r="J43" s="821"/>
      <c r="K43" s="821"/>
      <c r="L43" s="821"/>
      <c r="M43" s="822"/>
      <c r="N43" s="105">
        <f>SUM(N36:N42)</f>
        <v>119209.31308988294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4">
        <f>'900.2'!N78</f>
        <v>1001.889521008295</v>
      </c>
      <c r="M59" s="825"/>
      <c r="N59" s="295">
        <f>K59*L59</f>
        <v>1001.889521008295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1001.889521008295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OBRA'!A8:D68,3,FALSE)</f>
        <v>Oficial</v>
      </c>
      <c r="C71" s="53"/>
      <c r="D71" s="53"/>
      <c r="E71" s="53"/>
      <c r="F71" s="53"/>
      <c r="G71" s="53"/>
      <c r="H71" s="53"/>
      <c r="I71" s="300">
        <f>K71/J71*100</f>
        <v>55207.789411999998</v>
      </c>
      <c r="J71" s="301">
        <v>185</v>
      </c>
      <c r="K71" s="306">
        <f>VLOOKUP(A71,'MANO DE OBRA'!A8:D99,4,FALSE)</f>
        <v>102134.4104122</v>
      </c>
      <c r="L71" s="56"/>
      <c r="M71" s="303">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88">
        <f>N43+N54+N65+N76</f>
        <v>133649.94082302283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26729.988164604569</v>
      </c>
      <c r="M83" s="855"/>
      <c r="N83" s="57"/>
    </row>
    <row r="84" spans="1:14">
      <c r="B84" s="95" t="s">
        <v>1057</v>
      </c>
      <c r="C84" s="96"/>
      <c r="D84" s="96"/>
      <c r="E84" s="96"/>
      <c r="F84" s="96"/>
      <c r="G84" s="96"/>
      <c r="H84" s="96"/>
      <c r="I84" s="93"/>
      <c r="J84" s="94"/>
      <c r="K84" s="312">
        <v>0.05</v>
      </c>
      <c r="L84" s="854">
        <f>N78*K84</f>
        <v>6682.4970411511422</v>
      </c>
      <c r="M84" s="855"/>
      <c r="N84" s="57"/>
    </row>
    <row r="85" spans="1:14" ht="15.75" thickBot="1">
      <c r="B85" s="97" t="s">
        <v>1058</v>
      </c>
      <c r="C85" s="98"/>
      <c r="D85" s="98"/>
      <c r="E85" s="98"/>
      <c r="F85" s="98"/>
      <c r="G85" s="98"/>
      <c r="H85" s="98"/>
      <c r="I85" s="99"/>
      <c r="J85" s="100"/>
      <c r="K85" s="313">
        <v>0.05</v>
      </c>
      <c r="L85" s="856">
        <f>N78*K85</f>
        <v>6682.4970411511422</v>
      </c>
      <c r="M85" s="857"/>
      <c r="N85" s="57"/>
    </row>
    <row r="86" spans="1:14" ht="15.75" thickBot="1">
      <c r="B86" s="820" t="s">
        <v>1037</v>
      </c>
      <c r="C86" s="821"/>
      <c r="D86" s="821"/>
      <c r="E86" s="821"/>
      <c r="F86" s="821"/>
      <c r="G86" s="821"/>
      <c r="H86" s="821"/>
      <c r="I86" s="821"/>
      <c r="J86" s="821"/>
      <c r="K86" s="821"/>
      <c r="L86" s="821"/>
      <c r="M86" s="822"/>
      <c r="N86" s="58">
        <f>L83+L84+L85</f>
        <v>40094.98224690686</v>
      </c>
    </row>
    <row r="87" spans="1:14" ht="15.75" thickBot="1">
      <c r="B87" s="39"/>
      <c r="C87" s="40"/>
      <c r="D87" s="40"/>
      <c r="E87" s="40"/>
      <c r="F87" s="40"/>
      <c r="G87" s="40"/>
      <c r="H87" s="40"/>
      <c r="I87" s="40"/>
      <c r="J87" s="40"/>
      <c r="K87" s="40"/>
      <c r="L87" s="40"/>
      <c r="M87" s="40"/>
      <c r="N87" s="41"/>
    </row>
    <row r="88" spans="1:14" ht="15.75" thickBot="1">
      <c r="A88" t="s">
        <v>2121</v>
      </c>
      <c r="B88" s="820" t="s">
        <v>1059</v>
      </c>
      <c r="C88" s="821"/>
      <c r="D88" s="821"/>
      <c r="E88" s="821"/>
      <c r="F88" s="821"/>
      <c r="G88" s="821"/>
      <c r="H88" s="821"/>
      <c r="I88" s="821"/>
      <c r="J88" s="821"/>
      <c r="K88" s="821"/>
      <c r="L88" s="821"/>
      <c r="M88" s="822"/>
      <c r="N88" s="58">
        <f>N78+N86</f>
        <v>173744.9230699297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c r="B106" s="858"/>
      <c r="C106" s="859"/>
      <c r="D106" s="859"/>
      <c r="E106" s="859"/>
      <c r="F106" s="859"/>
      <c r="G106" s="859"/>
      <c r="H106" s="859"/>
      <c r="I106" s="859"/>
      <c r="J106" s="859"/>
      <c r="K106" s="859"/>
      <c r="L106" s="859"/>
      <c r="M106" s="859"/>
      <c r="N106" s="860"/>
    </row>
    <row r="107" spans="2:14" ht="27.7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75" thickBot="1">
      <c r="B6" s="866"/>
      <c r="C6" s="873"/>
      <c r="D6" s="874"/>
      <c r="E6" s="874"/>
      <c r="F6" s="874"/>
      <c r="G6" s="874"/>
      <c r="H6" s="874"/>
      <c r="I6" s="874"/>
      <c r="J6" s="875"/>
      <c r="K6" s="868"/>
      <c r="L6" s="870"/>
      <c r="M6" s="870"/>
      <c r="N6" s="872"/>
    </row>
    <row r="7" spans="2:14" ht="15.7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98" t="s">
        <v>2311</v>
      </c>
      <c r="C10" s="899"/>
      <c r="D10" s="899"/>
      <c r="E10" s="899"/>
      <c r="F10" s="399" t="s">
        <v>2312</v>
      </c>
      <c r="G10" s="85"/>
      <c r="H10" s="367"/>
      <c r="I10" s="900" t="s">
        <v>2313</v>
      </c>
      <c r="J10" s="900"/>
      <c r="K10" s="400" t="s">
        <v>2312</v>
      </c>
      <c r="L10" s="364"/>
      <c r="M10" s="364"/>
      <c r="N10" s="36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312</v>
      </c>
      <c r="B36" s="833" t="str">
        <f>VLOOKUP(A36,EQUIPOS!A6:D154,3,FALSE)</f>
        <v>Retroexcavadora sobre oruga, potencia 138 HP, balde de 1,5 m3.</v>
      </c>
      <c r="C36" s="834"/>
      <c r="D36" s="834"/>
      <c r="E36" s="834"/>
      <c r="F36" s="834"/>
      <c r="G36" s="834"/>
      <c r="H36" s="835"/>
      <c r="I36" s="275"/>
      <c r="J36" s="276"/>
      <c r="K36" s="277">
        <f>VLOOKUP(A36,EQUIPOS!A6:D161,4,FALSE)</f>
        <v>201713.21732652196</v>
      </c>
      <c r="L36" s="278"/>
      <c r="M36" s="279">
        <v>2.5</v>
      </c>
      <c r="N36" s="280">
        <f>K36/M36</f>
        <v>80685.286930608781</v>
      </c>
    </row>
    <row r="37" spans="1:14">
      <c r="A37" t="s">
        <v>180</v>
      </c>
      <c r="B37" s="833" t="str">
        <f>VLOOKUP(A37,EQUIPOS!A7:D154,3,FALSE)</f>
        <v>Compresor 120 HP, con martillo.</v>
      </c>
      <c r="C37" s="834"/>
      <c r="D37" s="834"/>
      <c r="E37" s="834"/>
      <c r="F37" s="834"/>
      <c r="G37" s="834"/>
      <c r="H37" s="835"/>
      <c r="I37" s="275"/>
      <c r="J37" s="276"/>
      <c r="K37" s="277">
        <f>VLOOKUP(A37,EQUIPOS!A7:D162,4,FALSE)</f>
        <v>94774.582801192009</v>
      </c>
      <c r="L37" s="278"/>
      <c r="M37" s="279">
        <v>2.5</v>
      </c>
      <c r="N37" s="280">
        <f>K37/M37</f>
        <v>37909.833120476804</v>
      </c>
    </row>
    <row r="38" spans="1:14">
      <c r="A38" t="s">
        <v>195</v>
      </c>
      <c r="B38" s="833" t="str">
        <f>VLOOKUP(A38,EQUIPOS!A8:D154,3,FALSE)</f>
        <v xml:space="preserve">Equipo de oxicorte, Capacidad de corte: hasta 6´´ (152mm) </v>
      </c>
      <c r="C38" s="834"/>
      <c r="D38" s="834"/>
      <c r="E38" s="834"/>
      <c r="F38" s="834"/>
      <c r="G38" s="834"/>
      <c r="H38" s="835"/>
      <c r="I38" s="275"/>
      <c r="J38" s="276"/>
      <c r="K38" s="277">
        <f>VLOOKUP(A38,EQUIPOS!A8:D163,4,FALSE)</f>
        <v>16391.082375478931</v>
      </c>
      <c r="L38" s="278"/>
      <c r="M38" s="279">
        <v>2.5</v>
      </c>
      <c r="N38" s="280">
        <f>K38/M38</f>
        <v>6556.4329501915727</v>
      </c>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N76*L42</f>
        <v>255.33602603049999</v>
      </c>
    </row>
    <row r="43" spans="1:14" ht="15.75" thickBot="1">
      <c r="B43" s="820" t="s">
        <v>1037</v>
      </c>
      <c r="C43" s="821"/>
      <c r="D43" s="821"/>
      <c r="E43" s="821"/>
      <c r="F43" s="821"/>
      <c r="G43" s="821"/>
      <c r="H43" s="821"/>
      <c r="I43" s="821"/>
      <c r="J43" s="821"/>
      <c r="K43" s="821"/>
      <c r="L43" s="821"/>
      <c r="M43" s="822"/>
      <c r="N43" s="105">
        <f>SUM(N36:N42)</f>
        <v>125406.88902730767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4">
        <f>'900.2'!N78</f>
        <v>1001.889521008295</v>
      </c>
      <c r="M59" s="825"/>
      <c r="N59" s="295">
        <f>K59*L59</f>
        <v>1001.889521008295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1001.889521008295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N70+N71+N72+N73+N74</f>
        <v>12766.801301525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139175.57984984096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27835.115969968192</v>
      </c>
      <c r="M83" s="855"/>
      <c r="N83" s="57"/>
    </row>
    <row r="84" spans="1:14">
      <c r="B84" s="95" t="s">
        <v>1057</v>
      </c>
      <c r="C84" s="96"/>
      <c r="D84" s="96"/>
      <c r="E84" s="96"/>
      <c r="F84" s="96"/>
      <c r="G84" s="96"/>
      <c r="H84" s="96"/>
      <c r="I84" s="93"/>
      <c r="J84" s="94"/>
      <c r="K84" s="312">
        <v>0.05</v>
      </c>
      <c r="L84" s="854">
        <f>N78*K84</f>
        <v>6958.778992492048</v>
      </c>
      <c r="M84" s="855"/>
      <c r="N84" s="57"/>
    </row>
    <row r="85" spans="1:14" ht="15.75" thickBot="1">
      <c r="B85" s="97" t="s">
        <v>1058</v>
      </c>
      <c r="C85" s="98"/>
      <c r="D85" s="98"/>
      <c r="E85" s="98"/>
      <c r="F85" s="98"/>
      <c r="G85" s="98"/>
      <c r="H85" s="98"/>
      <c r="I85" s="99"/>
      <c r="J85" s="100"/>
      <c r="K85" s="313">
        <v>0.05</v>
      </c>
      <c r="L85" s="856">
        <f>N78*K85</f>
        <v>6958.778992492048</v>
      </c>
      <c r="M85" s="857"/>
      <c r="N85" s="57"/>
    </row>
    <row r="86" spans="1:14" ht="15.75" thickBot="1">
      <c r="B86" s="820" t="s">
        <v>1037</v>
      </c>
      <c r="C86" s="821"/>
      <c r="D86" s="821"/>
      <c r="E86" s="821"/>
      <c r="F86" s="821"/>
      <c r="G86" s="821"/>
      <c r="H86" s="821"/>
      <c r="I86" s="821"/>
      <c r="J86" s="821"/>
      <c r="K86" s="821"/>
      <c r="L86" s="821"/>
      <c r="M86" s="822"/>
      <c r="N86" s="58">
        <f>L83+L84+L85</f>
        <v>41752.67395495229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180928.25380479323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8.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75" thickBot="1">
      <c r="B6" s="866"/>
      <c r="C6" s="873"/>
      <c r="D6" s="874"/>
      <c r="E6" s="874"/>
      <c r="F6" s="874"/>
      <c r="G6" s="874"/>
      <c r="H6" s="874"/>
      <c r="I6" s="874"/>
      <c r="J6" s="875"/>
      <c r="K6" s="868"/>
      <c r="L6" s="870"/>
      <c r="M6" s="870"/>
      <c r="N6" s="872"/>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98" t="s">
        <v>2311</v>
      </c>
      <c r="C10" s="899"/>
      <c r="D10" s="899"/>
      <c r="E10" s="899"/>
      <c r="F10" s="399" t="s">
        <v>2312</v>
      </c>
      <c r="G10" s="85"/>
      <c r="H10" s="367"/>
      <c r="I10" s="900" t="s">
        <v>2313</v>
      </c>
      <c r="J10" s="900"/>
      <c r="K10" s="400" t="s">
        <v>2312</v>
      </c>
      <c r="L10" s="364"/>
      <c r="M10" s="364"/>
      <c r="N10" s="36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5"/>
      <c r="J36" s="276"/>
      <c r="K36" s="277">
        <f>VLOOKUP(A36,EQUIPOS!A6:D161,4,FALSE)</f>
        <v>168764.75308641978</v>
      </c>
      <c r="L36" s="278"/>
      <c r="M36" s="279">
        <v>9.25</v>
      </c>
      <c r="N36" s="280">
        <f>K36/M36</f>
        <v>18244.838171504842</v>
      </c>
    </row>
    <row r="37" spans="1:14">
      <c r="A37" t="s">
        <v>180</v>
      </c>
      <c r="B37" s="833" t="str">
        <f>VLOOKUP(A37,EQUIPOS!A7:D154,3,FALSE)</f>
        <v>Compresor 120 HP, con martillo.</v>
      </c>
      <c r="C37" s="834"/>
      <c r="D37" s="834"/>
      <c r="E37" s="834"/>
      <c r="F37" s="834"/>
      <c r="G37" s="834"/>
      <c r="H37" s="835"/>
      <c r="I37" s="275"/>
      <c r="J37" s="276"/>
      <c r="K37" s="277">
        <f>VLOOKUP(A37,EQUIPOS!A7:D162,4,FALSE)</f>
        <v>94774.582801192009</v>
      </c>
      <c r="L37" s="278"/>
      <c r="M37" s="279">
        <v>9.25</v>
      </c>
      <c r="N37" s="280">
        <f>K37/M37</f>
        <v>10245.900843372108</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N76*L42</f>
        <v>55.207789412000004</v>
      </c>
    </row>
    <row r="43" spans="1:14" ht="15.75" thickBot="1">
      <c r="B43" s="820" t="s">
        <v>1037</v>
      </c>
      <c r="C43" s="821"/>
      <c r="D43" s="821"/>
      <c r="E43" s="821"/>
      <c r="F43" s="821"/>
      <c r="G43" s="821"/>
      <c r="H43" s="821"/>
      <c r="I43" s="821"/>
      <c r="J43" s="821"/>
      <c r="K43" s="821"/>
      <c r="L43" s="821"/>
      <c r="M43" s="822"/>
      <c r="N43" s="105">
        <f>SUM(N36:N42)</f>
        <v>28545.946804288949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4">
        <f>'900.2'!N78</f>
        <v>1001.889521008295</v>
      </c>
      <c r="M59" s="825"/>
      <c r="N59" s="295">
        <f>K59*L59</f>
        <v>1001.889521008295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1001.889521008295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74</v>
      </c>
      <c r="N70" s="304">
        <f>K70/M70</f>
        <v>1380.1947353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74</v>
      </c>
      <c r="N71" s="304">
        <f>K71/M71</f>
        <v>1380.1947353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N70+N71+N72+N73+N74</f>
        <v>2760.3894706000001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32308.225795897244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6461.6451591794494</v>
      </c>
      <c r="M83" s="855"/>
      <c r="N83" s="57"/>
    </row>
    <row r="84" spans="1:14">
      <c r="B84" s="95" t="s">
        <v>1057</v>
      </c>
      <c r="C84" s="96"/>
      <c r="D84" s="96"/>
      <c r="E84" s="96"/>
      <c r="F84" s="96"/>
      <c r="G84" s="96"/>
      <c r="H84" s="96"/>
      <c r="I84" s="93"/>
      <c r="J84" s="94"/>
      <c r="K84" s="312">
        <v>0.05</v>
      </c>
      <c r="L84" s="854">
        <f>N78*K84</f>
        <v>1615.4112897948623</v>
      </c>
      <c r="M84" s="855"/>
      <c r="N84" s="57"/>
    </row>
    <row r="85" spans="1:14" ht="15.75" thickBot="1">
      <c r="B85" s="97" t="s">
        <v>1058</v>
      </c>
      <c r="C85" s="98"/>
      <c r="D85" s="98"/>
      <c r="E85" s="98"/>
      <c r="F85" s="98"/>
      <c r="G85" s="98"/>
      <c r="H85" s="98"/>
      <c r="I85" s="99"/>
      <c r="J85" s="100"/>
      <c r="K85" s="313">
        <v>0.05</v>
      </c>
      <c r="L85" s="856">
        <f>N78*K85</f>
        <v>1615.4112897948623</v>
      </c>
      <c r="M85" s="857"/>
      <c r="N85" s="57"/>
    </row>
    <row r="86" spans="1:14" ht="15.75" thickBot="1">
      <c r="B86" s="820" t="s">
        <v>1037</v>
      </c>
      <c r="C86" s="821"/>
      <c r="D86" s="821"/>
      <c r="E86" s="821"/>
      <c r="F86" s="821"/>
      <c r="G86" s="821"/>
      <c r="H86" s="821"/>
      <c r="I86" s="821"/>
      <c r="J86" s="821"/>
      <c r="K86" s="821"/>
      <c r="L86" s="821"/>
      <c r="M86" s="822"/>
      <c r="N86" s="58">
        <f>L83+L84+L85</f>
        <v>9692.4677387691736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42000.693534666418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180</v>
      </c>
      <c r="B36" s="833" t="str">
        <f>VLOOKUP(A36,EQUIPOS!A6:D154,3,FALSE)</f>
        <v>Compresor 120 HP, con martillo.</v>
      </c>
      <c r="C36" s="834"/>
      <c r="D36" s="834"/>
      <c r="E36" s="834"/>
      <c r="F36" s="834"/>
      <c r="G36" s="834"/>
      <c r="H36" s="835"/>
      <c r="I36" s="275"/>
      <c r="J36" s="276"/>
      <c r="K36" s="277">
        <f>VLOOKUP(A36,EQUIPOS!A6:D161,4,FALSE)</f>
        <v>94774.582801192009</v>
      </c>
      <c r="L36" s="278"/>
      <c r="M36" s="279">
        <v>2.5</v>
      </c>
      <c r="N36" s="280">
        <f>K36/M36</f>
        <v>37909.833120476804</v>
      </c>
    </row>
    <row r="37" span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0.1</v>
      </c>
      <c r="M42" s="845"/>
      <c r="N42" s="111">
        <f>N76*L42</f>
        <v>1021.344104122</v>
      </c>
    </row>
    <row r="43" spans="1:14" ht="15.75" thickBot="1">
      <c r="B43" s="820" t="s">
        <v>1037</v>
      </c>
      <c r="C43" s="821"/>
      <c r="D43" s="821"/>
      <c r="E43" s="821"/>
      <c r="F43" s="821"/>
      <c r="G43" s="821"/>
      <c r="H43" s="821"/>
      <c r="I43" s="821"/>
      <c r="J43" s="821"/>
      <c r="K43" s="821"/>
      <c r="L43" s="821"/>
      <c r="M43" s="822"/>
      <c r="N43" s="105">
        <f>SUM(N36:N42)</f>
        <v>38931.177224598803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4">
        <f>'900.2'!N78</f>
        <v>1001.889521008295</v>
      </c>
      <c r="M59" s="825"/>
      <c r="N59" s="295">
        <f>K59*L59</f>
        <v>1001.889521008295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1001.889521008295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20</v>
      </c>
      <c r="N70" s="304">
        <f>K70/M70</f>
        <v>10213.44104122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N70+N71+N72+N73+N74</f>
        <v>10213.44104122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50146.507786827096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10029.301557365419</v>
      </c>
      <c r="M83" s="855"/>
      <c r="N83" s="57"/>
    </row>
    <row r="84" spans="1:14">
      <c r="B84" s="95" t="s">
        <v>1057</v>
      </c>
      <c r="C84" s="96"/>
      <c r="D84" s="96"/>
      <c r="E84" s="96"/>
      <c r="F84" s="96"/>
      <c r="G84" s="96"/>
      <c r="H84" s="96"/>
      <c r="I84" s="93"/>
      <c r="J84" s="94"/>
      <c r="K84" s="312">
        <v>0.05</v>
      </c>
      <c r="L84" s="854">
        <f>N78*K84</f>
        <v>2507.3253893413548</v>
      </c>
      <c r="M84" s="855"/>
      <c r="N84" s="57"/>
    </row>
    <row r="85" spans="1:14" ht="15.75" thickBot="1">
      <c r="B85" s="97" t="s">
        <v>1058</v>
      </c>
      <c r="C85" s="98"/>
      <c r="D85" s="98"/>
      <c r="E85" s="98"/>
      <c r="F85" s="98"/>
      <c r="G85" s="98"/>
      <c r="H85" s="98"/>
      <c r="I85" s="99"/>
      <c r="J85" s="100"/>
      <c r="K85" s="313">
        <v>0.05</v>
      </c>
      <c r="L85" s="856">
        <f>N78*K85</f>
        <v>2507.3253893413548</v>
      </c>
      <c r="M85" s="857"/>
      <c r="N85" s="57"/>
    </row>
    <row r="86" spans="1:14" ht="15.75" thickBot="1">
      <c r="B86" s="820" t="s">
        <v>1037</v>
      </c>
      <c r="C86" s="821"/>
      <c r="D86" s="821"/>
      <c r="E86" s="821"/>
      <c r="F86" s="821"/>
      <c r="G86" s="821"/>
      <c r="H86" s="821"/>
      <c r="I86" s="821"/>
      <c r="J86" s="821"/>
      <c r="K86" s="821"/>
      <c r="L86" s="821"/>
      <c r="M86" s="822"/>
      <c r="N86" s="58">
        <f>L83+L84+L85</f>
        <v>15043.952336048129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65190.460122875229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5"/>
      <c r="J36" s="276"/>
      <c r="K36" s="277">
        <f>VLOOKUP(A36,EQUIPOS!A6:D161,4,FALSE)</f>
        <v>168764.75308641978</v>
      </c>
      <c r="L36" s="278"/>
      <c r="M36" s="279">
        <v>2.375</v>
      </c>
      <c r="N36" s="280">
        <f>K36/M36</f>
        <v>71058.843404808329</v>
      </c>
    </row>
    <row r="37" spans="1:14">
      <c r="A37" t="s">
        <v>180</v>
      </c>
      <c r="B37" s="833" t="str">
        <f>VLOOKUP(A37,EQUIPOS!A7:D154,3,FALSE)</f>
        <v>Compresor 120 HP, con martillo.</v>
      </c>
      <c r="C37" s="834"/>
      <c r="D37" s="834"/>
      <c r="E37" s="834"/>
      <c r="F37" s="834"/>
      <c r="G37" s="834"/>
      <c r="H37" s="835"/>
      <c r="I37" s="275"/>
      <c r="J37" s="276"/>
      <c r="K37" s="277">
        <f>VLOOKUP(A37,EQUIPOS!A7:D162,4,FALSE)</f>
        <v>94774.582801192009</v>
      </c>
      <c r="L37" s="278"/>
      <c r="M37" s="279">
        <v>2.375</v>
      </c>
      <c r="N37" s="280">
        <f>K37/M37</f>
        <v>39905.087495238738</v>
      </c>
    </row>
    <row r="38" spans="1:14">
      <c r="A38" t="s">
        <v>195</v>
      </c>
      <c r="B38" s="833" t="str">
        <f>VLOOKUP(A38,EQUIPOS!A8:D154,3,FALSE)</f>
        <v xml:space="preserve">Equipo de oxicorte, Capacidad de corte: hasta 6´´ (152mm) </v>
      </c>
      <c r="C38" s="834"/>
      <c r="D38" s="834"/>
      <c r="E38" s="834"/>
      <c r="F38" s="834"/>
      <c r="G38" s="834"/>
      <c r="H38" s="835"/>
      <c r="I38" s="275"/>
      <c r="J38" s="276"/>
      <c r="K38" s="277">
        <f>VLOOKUP(A38,EQUIPOS!A8:D163,4,FALSE)</f>
        <v>16391.082375478931</v>
      </c>
      <c r="L38" s="278"/>
      <c r="M38" s="279">
        <v>2.375</v>
      </c>
      <c r="N38" s="280">
        <f>K38/M38</f>
        <v>6901.5083686227081</v>
      </c>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0.1</v>
      </c>
      <c r="M42" s="845"/>
      <c r="N42" s="111">
        <f>N76*L42</f>
        <v>1343.873821213158</v>
      </c>
    </row>
    <row r="43" spans="1:14" ht="15.75" thickBot="1">
      <c r="B43" s="820" t="s">
        <v>1037</v>
      </c>
      <c r="C43" s="821"/>
      <c r="D43" s="821"/>
      <c r="E43" s="821"/>
      <c r="F43" s="821"/>
      <c r="G43" s="821"/>
      <c r="H43" s="821"/>
      <c r="I43" s="821"/>
      <c r="J43" s="821"/>
      <c r="K43" s="821"/>
      <c r="L43" s="821"/>
      <c r="M43" s="822"/>
      <c r="N43" s="105">
        <f>SUM(N36:N42)</f>
        <v>119209.31308988294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4">
        <f>'900.2'!N78</f>
        <v>1001.889521008295</v>
      </c>
      <c r="M59" s="825"/>
      <c r="N59" s="295">
        <f>K59*L59</f>
        <v>1001.889521008295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1001.889521008295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133649.94082302283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26729.988164604569</v>
      </c>
      <c r="M83" s="855"/>
      <c r="N83" s="57"/>
    </row>
    <row r="84" spans="1:14">
      <c r="B84" s="95" t="s">
        <v>1057</v>
      </c>
      <c r="C84" s="96"/>
      <c r="D84" s="96"/>
      <c r="E84" s="96"/>
      <c r="F84" s="96"/>
      <c r="G84" s="96"/>
      <c r="H84" s="96"/>
      <c r="I84" s="93"/>
      <c r="J84" s="94"/>
      <c r="K84" s="312">
        <v>0.05</v>
      </c>
      <c r="L84" s="854">
        <f>N78*K84</f>
        <v>6682.4970411511422</v>
      </c>
      <c r="M84" s="855"/>
      <c r="N84" s="57"/>
    </row>
    <row r="85" spans="1:14" ht="15.75" thickBot="1">
      <c r="B85" s="97" t="s">
        <v>1058</v>
      </c>
      <c r="C85" s="98"/>
      <c r="D85" s="98"/>
      <c r="E85" s="98"/>
      <c r="F85" s="98"/>
      <c r="G85" s="98"/>
      <c r="H85" s="98"/>
      <c r="I85" s="99"/>
      <c r="J85" s="100"/>
      <c r="K85" s="313">
        <v>0.05</v>
      </c>
      <c r="L85" s="856">
        <f>N78*K85</f>
        <v>6682.4970411511422</v>
      </c>
      <c r="M85" s="857"/>
      <c r="N85" s="57"/>
    </row>
    <row r="86" spans="1:14" ht="15.75" thickBot="1">
      <c r="B86" s="820" t="s">
        <v>1037</v>
      </c>
      <c r="C86" s="821"/>
      <c r="D86" s="821"/>
      <c r="E86" s="821"/>
      <c r="F86" s="821"/>
      <c r="G86" s="821"/>
      <c r="H86" s="821"/>
      <c r="I86" s="821"/>
      <c r="J86" s="821"/>
      <c r="K86" s="821"/>
      <c r="L86" s="821"/>
      <c r="M86" s="822"/>
      <c r="N86" s="58">
        <f>L83+L84+L85</f>
        <v>40094.98224690686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173744.9230699297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312</v>
      </c>
      <c r="B36" s="833" t="str">
        <f>VLOOKUP(A36,EQUIPOS!A6:D154,3,FALSE)</f>
        <v>Retroexcavadora sobre oruga, potencia 138 HP, balde de 1,5 m3.</v>
      </c>
      <c r="C36" s="834"/>
      <c r="D36" s="834"/>
      <c r="E36" s="834"/>
      <c r="F36" s="834"/>
      <c r="G36" s="834"/>
      <c r="H36" s="835"/>
      <c r="I36" s="275"/>
      <c r="J36" s="276"/>
      <c r="K36" s="277">
        <f>VLOOKUP(A36,EQUIPOS!A6:D161,4,FALSE)</f>
        <v>201713.21732652196</v>
      </c>
      <c r="L36" s="278"/>
      <c r="M36" s="279">
        <v>2.5</v>
      </c>
      <c r="N36" s="280">
        <f>K36/M36</f>
        <v>80685.286930608781</v>
      </c>
    </row>
    <row r="37" spans="1:14">
      <c r="A37" t="s">
        <v>180</v>
      </c>
      <c r="B37" s="833" t="str">
        <f>VLOOKUP(A37,EQUIPOS!A7:D154,3,FALSE)</f>
        <v>Compresor 120 HP, con martillo.</v>
      </c>
      <c r="C37" s="834"/>
      <c r="D37" s="834"/>
      <c r="E37" s="834"/>
      <c r="F37" s="834"/>
      <c r="G37" s="834"/>
      <c r="H37" s="835"/>
      <c r="I37" s="275"/>
      <c r="J37" s="276"/>
      <c r="K37" s="277">
        <f>VLOOKUP(A37,EQUIPOS!A7:D162,4,FALSE)</f>
        <v>94774.582801192009</v>
      </c>
      <c r="L37" s="278"/>
      <c r="M37" s="279">
        <v>2.5</v>
      </c>
      <c r="N37" s="280">
        <f>K37/M37</f>
        <v>37909.833120476804</v>
      </c>
    </row>
    <row r="38" spans="1:14">
      <c r="A38" t="s">
        <v>195</v>
      </c>
      <c r="B38" s="833" t="str">
        <f>VLOOKUP(A38,EQUIPOS!A8:D154,3,FALSE)</f>
        <v xml:space="preserve">Equipo de oxicorte, Capacidad de corte: hasta 6´´ (152mm) </v>
      </c>
      <c r="C38" s="834"/>
      <c r="D38" s="834"/>
      <c r="E38" s="834"/>
      <c r="F38" s="834"/>
      <c r="G38" s="834"/>
      <c r="H38" s="835"/>
      <c r="I38" s="275"/>
      <c r="J38" s="276"/>
      <c r="K38" s="277">
        <f>VLOOKUP(A38,EQUIPOS!A8:D163,4,FALSE)</f>
        <v>16391.082375478931</v>
      </c>
      <c r="L38" s="278"/>
      <c r="M38" s="279">
        <v>2.5</v>
      </c>
      <c r="N38" s="280">
        <f>K38/M38</f>
        <v>6556.4329501915727</v>
      </c>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N76*L42</f>
        <v>255.33602603049999</v>
      </c>
    </row>
    <row r="43" spans="1:14" ht="15.75" thickBot="1">
      <c r="B43" s="820" t="s">
        <v>1037</v>
      </c>
      <c r="C43" s="821"/>
      <c r="D43" s="821"/>
      <c r="E43" s="821"/>
      <c r="F43" s="821"/>
      <c r="G43" s="821"/>
      <c r="H43" s="821"/>
      <c r="I43" s="821"/>
      <c r="J43" s="821"/>
      <c r="K43" s="821"/>
      <c r="L43" s="821"/>
      <c r="M43" s="822"/>
      <c r="N43" s="105">
        <f>SUM(N36:N42)</f>
        <v>125406.88902730767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4">
        <f>'900.2'!N78</f>
        <v>1001.889521008295</v>
      </c>
      <c r="M59" s="825"/>
      <c r="N59" s="295">
        <f>K59*L59</f>
        <v>1001.889521008295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1001.889521008295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8">
        <f>SUM(N70:N75)</f>
        <v>12766.801301525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139175.57984984096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27835.115969968192</v>
      </c>
      <c r="M83" s="855"/>
      <c r="N83" s="57"/>
    </row>
    <row r="84" spans="1:14">
      <c r="B84" s="95" t="s">
        <v>1057</v>
      </c>
      <c r="C84" s="96"/>
      <c r="D84" s="96"/>
      <c r="E84" s="96"/>
      <c r="F84" s="96"/>
      <c r="G84" s="96"/>
      <c r="H84" s="96"/>
      <c r="I84" s="93"/>
      <c r="J84" s="94"/>
      <c r="K84" s="312">
        <v>0.05</v>
      </c>
      <c r="L84" s="854">
        <f>N78*K84</f>
        <v>6958.778992492048</v>
      </c>
      <c r="M84" s="855"/>
      <c r="N84" s="57"/>
    </row>
    <row r="85" spans="1:14" ht="15.75" thickBot="1">
      <c r="B85" s="97" t="s">
        <v>1058</v>
      </c>
      <c r="C85" s="98"/>
      <c r="D85" s="98"/>
      <c r="E85" s="98"/>
      <c r="F85" s="98"/>
      <c r="G85" s="98"/>
      <c r="H85" s="98"/>
      <c r="I85" s="99"/>
      <c r="J85" s="100"/>
      <c r="K85" s="313">
        <v>0.05</v>
      </c>
      <c r="L85" s="856">
        <f>N78*K85</f>
        <v>6958.778992492048</v>
      </c>
      <c r="M85" s="857"/>
      <c r="N85" s="57"/>
    </row>
    <row r="86" spans="1:14" ht="15.75" thickBot="1">
      <c r="B86" s="820" t="s">
        <v>1037</v>
      </c>
      <c r="C86" s="821"/>
      <c r="D86" s="821"/>
      <c r="E86" s="821"/>
      <c r="F86" s="821"/>
      <c r="G86" s="821"/>
      <c r="H86" s="821"/>
      <c r="I86" s="821"/>
      <c r="J86" s="821"/>
      <c r="K86" s="821"/>
      <c r="L86" s="821"/>
      <c r="M86" s="822"/>
      <c r="N86" s="58">
        <f>L83+L84+L85</f>
        <v>41752.67395495229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180928.25380479323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312</v>
      </c>
      <c r="B36" s="833" t="str">
        <f>VLOOKUP(A36,EQUIPOS!A6:D154,3,FALSE)</f>
        <v>Retroexcavadora sobre oruga, potencia 138 HP, balde de 1,5 m3.</v>
      </c>
      <c r="C36" s="834"/>
      <c r="D36" s="834"/>
      <c r="E36" s="834"/>
      <c r="F36" s="834"/>
      <c r="G36" s="834"/>
      <c r="H36" s="835"/>
      <c r="I36" s="275"/>
      <c r="J36" s="276"/>
      <c r="K36" s="277">
        <f>VLOOKUP(A36,EQUIPOS!A6:D161,4,FALSE)</f>
        <v>201713.21732652196</v>
      </c>
      <c r="L36" s="278"/>
      <c r="M36" s="279">
        <v>2.5</v>
      </c>
      <c r="N36" s="280">
        <f>K36/M36</f>
        <v>80685.286930608781</v>
      </c>
    </row>
    <row r="37" spans="1:14">
      <c r="A37" t="s">
        <v>180</v>
      </c>
      <c r="B37" s="833" t="str">
        <f>VLOOKUP(A37,EQUIPOS!A7:D154,3,FALSE)</f>
        <v>Compresor 120 HP, con martillo.</v>
      </c>
      <c r="C37" s="834"/>
      <c r="D37" s="834"/>
      <c r="E37" s="834"/>
      <c r="F37" s="834"/>
      <c r="G37" s="834"/>
      <c r="H37" s="835"/>
      <c r="I37" s="275"/>
      <c r="J37" s="276"/>
      <c r="K37" s="277">
        <f>VLOOKUP(A37,EQUIPOS!A7:D162,4,FALSE)</f>
        <v>94774.582801192009</v>
      </c>
      <c r="L37" s="278"/>
      <c r="M37" s="279">
        <v>2.5</v>
      </c>
      <c r="N37" s="280">
        <f>K37/M37</f>
        <v>37909.833120476804</v>
      </c>
    </row>
    <row r="38" spans="1:14">
      <c r="A38" t="s">
        <v>195</v>
      </c>
      <c r="B38" s="833" t="str">
        <f>VLOOKUP(A38,EQUIPOS!A8:D154,3,FALSE)</f>
        <v xml:space="preserve">Equipo de oxicorte, Capacidad de corte: hasta 6´´ (152mm) </v>
      </c>
      <c r="C38" s="834"/>
      <c r="D38" s="834"/>
      <c r="E38" s="834"/>
      <c r="F38" s="834"/>
      <c r="G38" s="834"/>
      <c r="H38" s="835"/>
      <c r="I38" s="275"/>
      <c r="J38" s="276"/>
      <c r="K38" s="277">
        <f>VLOOKUP(A38,EQUIPOS!A8:D163,4,FALSE)</f>
        <v>16391.082375478931</v>
      </c>
      <c r="L38" s="278"/>
      <c r="M38" s="279">
        <v>2.5</v>
      </c>
      <c r="N38" s="280">
        <f>K38/M38</f>
        <v>6556.4329501915727</v>
      </c>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N76*L42</f>
        <v>204.2688208244</v>
      </c>
    </row>
    <row r="43" spans="1:14" ht="15.75" thickBot="1">
      <c r="B43" s="820" t="s">
        <v>1037</v>
      </c>
      <c r="C43" s="821"/>
      <c r="D43" s="821"/>
      <c r="E43" s="821"/>
      <c r="F43" s="821"/>
      <c r="G43" s="821"/>
      <c r="H43" s="821"/>
      <c r="I43" s="821"/>
      <c r="J43" s="821"/>
      <c r="K43" s="821"/>
      <c r="L43" s="821"/>
      <c r="M43" s="822"/>
      <c r="N43" s="105">
        <f>SUM(N36:N42)</f>
        <v>125355.82182210157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1.4</v>
      </c>
      <c r="J59" s="294">
        <v>1</v>
      </c>
      <c r="K59" s="287">
        <f>I59*J59</f>
        <v>1.4</v>
      </c>
      <c r="L59" s="824">
        <f>'900.2'!N78</f>
        <v>1001.889521008295</v>
      </c>
      <c r="M59" s="825"/>
      <c r="N59" s="295">
        <f>K59*L59</f>
        <v>1402.6453294116129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1402.6453294116129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20</v>
      </c>
      <c r="N70" s="304">
        <f>K70/M70</f>
        <v>5106.7205206099998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10213.44104122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136971.90819273319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27394.381638546638</v>
      </c>
      <c r="M83" s="855"/>
      <c r="N83" s="57"/>
    </row>
    <row r="84" spans="1:14">
      <c r="B84" s="95" t="s">
        <v>1057</v>
      </c>
      <c r="C84" s="96"/>
      <c r="D84" s="96"/>
      <c r="E84" s="96"/>
      <c r="F84" s="96"/>
      <c r="G84" s="96"/>
      <c r="H84" s="96"/>
      <c r="I84" s="93"/>
      <c r="J84" s="94"/>
      <c r="K84" s="312">
        <v>0.05</v>
      </c>
      <c r="L84" s="854">
        <f>N78*K84</f>
        <v>6848.5954096366595</v>
      </c>
      <c r="M84" s="855"/>
      <c r="N84" s="57"/>
    </row>
    <row r="85" spans="1:14" ht="15.75" thickBot="1">
      <c r="B85" s="97" t="s">
        <v>1058</v>
      </c>
      <c r="C85" s="98"/>
      <c r="D85" s="98"/>
      <c r="E85" s="98"/>
      <c r="F85" s="98"/>
      <c r="G85" s="98"/>
      <c r="H85" s="98"/>
      <c r="I85" s="99"/>
      <c r="J85" s="100"/>
      <c r="K85" s="313">
        <v>0.05</v>
      </c>
      <c r="L85" s="856">
        <f>N78*K85</f>
        <v>6848.5954096366595</v>
      </c>
      <c r="M85" s="857"/>
      <c r="N85" s="57"/>
    </row>
    <row r="86" spans="1:14" ht="15.75" thickBot="1">
      <c r="B86" s="820" t="s">
        <v>1037</v>
      </c>
      <c r="C86" s="821"/>
      <c r="D86" s="821"/>
      <c r="E86" s="821"/>
      <c r="F86" s="821"/>
      <c r="G86" s="821"/>
      <c r="H86" s="821"/>
      <c r="I86" s="821"/>
      <c r="J86" s="821"/>
      <c r="K86" s="821"/>
      <c r="L86" s="821"/>
      <c r="M86" s="822"/>
      <c r="N86" s="58">
        <f>L83+L84+L85</f>
        <v>41091.572457819959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178063.48065055313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5"/>
      <c r="J36" s="276"/>
      <c r="K36" s="277">
        <f>VLOOKUP(A36,EQUIPOS!A6:D161,4,FALSE)</f>
        <v>168764.75308641978</v>
      </c>
      <c r="L36" s="278"/>
      <c r="M36" s="279">
        <v>22</v>
      </c>
      <c r="N36" s="280">
        <f>K36/M36</f>
        <v>7671.1251402918078</v>
      </c>
    </row>
    <row r="37" spans="1:14">
      <c r="A37" t="s">
        <v>180</v>
      </c>
      <c r="B37" s="833" t="str">
        <f>VLOOKUP(A37,EQUIPOS!A7:D154,3,FALSE)</f>
        <v>Compresor 120 HP, con martillo.</v>
      </c>
      <c r="C37" s="834"/>
      <c r="D37" s="834"/>
      <c r="E37" s="834"/>
      <c r="F37" s="834"/>
      <c r="G37" s="834"/>
      <c r="H37" s="835"/>
      <c r="I37" s="275"/>
      <c r="J37" s="276"/>
      <c r="K37" s="277">
        <f>VLOOKUP(A37,EQUIPOS!A7:D162,4,FALSE)</f>
        <v>94774.582801192009</v>
      </c>
      <c r="L37" s="278"/>
      <c r="M37" s="279">
        <v>22</v>
      </c>
      <c r="N37" s="280">
        <f>K37/M37</f>
        <v>4307.9355818723643</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N76*L42</f>
        <v>23.212366002772729</v>
      </c>
    </row>
    <row r="43" spans="1:14" ht="15.75" thickBot="1">
      <c r="B43" s="820" t="s">
        <v>1037</v>
      </c>
      <c r="C43" s="821"/>
      <c r="D43" s="821"/>
      <c r="E43" s="821"/>
      <c r="F43" s="821"/>
      <c r="G43" s="821"/>
      <c r="H43" s="821"/>
      <c r="I43" s="821"/>
      <c r="J43" s="821"/>
      <c r="K43" s="821"/>
      <c r="L43" s="821"/>
      <c r="M43" s="822"/>
      <c r="N43" s="105">
        <f>SUM(N36:N42)</f>
        <v>12002.273088166945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0.42</v>
      </c>
      <c r="J59" s="294">
        <v>1</v>
      </c>
      <c r="K59" s="287">
        <f>I59*J59</f>
        <v>0.42</v>
      </c>
      <c r="L59" s="824">
        <f>'900.2'!N78</f>
        <v>1001.889521008295</v>
      </c>
      <c r="M59" s="825"/>
      <c r="N59" s="295">
        <f>K59*L59</f>
        <v>420.79359882348388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420.79359882348388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1160.6183001386364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13583.684987129065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2716.7369974258131</v>
      </c>
      <c r="M83" s="855"/>
      <c r="N83" s="57"/>
    </row>
    <row r="84" spans="1:14">
      <c r="B84" s="95" t="s">
        <v>1057</v>
      </c>
      <c r="C84" s="96"/>
      <c r="D84" s="96"/>
      <c r="E84" s="96"/>
      <c r="F84" s="96"/>
      <c r="G84" s="96"/>
      <c r="H84" s="96"/>
      <c r="I84" s="93"/>
      <c r="J84" s="94"/>
      <c r="K84" s="312">
        <v>0.05</v>
      </c>
      <c r="L84" s="854">
        <f>N78*K84</f>
        <v>679.18424935645328</v>
      </c>
      <c r="M84" s="855"/>
      <c r="N84" s="57"/>
    </row>
    <row r="85" spans="1:14" ht="15.75" thickBot="1">
      <c r="B85" s="97" t="s">
        <v>1058</v>
      </c>
      <c r="C85" s="98"/>
      <c r="D85" s="98"/>
      <c r="E85" s="98"/>
      <c r="F85" s="98"/>
      <c r="G85" s="98"/>
      <c r="H85" s="98"/>
      <c r="I85" s="99"/>
      <c r="J85" s="100"/>
      <c r="K85" s="313">
        <v>0.05</v>
      </c>
      <c r="L85" s="856">
        <f>N78*K85</f>
        <v>679.18424935645328</v>
      </c>
      <c r="M85" s="857"/>
      <c r="N85" s="57"/>
    </row>
    <row r="86" spans="1:14" ht="15.75" thickBot="1">
      <c r="B86" s="820" t="s">
        <v>1037</v>
      </c>
      <c r="C86" s="821"/>
      <c r="D86" s="821"/>
      <c r="E86" s="821"/>
      <c r="F86" s="821"/>
      <c r="G86" s="821"/>
      <c r="H86" s="821"/>
      <c r="I86" s="821"/>
      <c r="J86" s="821"/>
      <c r="K86" s="821"/>
      <c r="L86" s="821"/>
      <c r="M86" s="822"/>
      <c r="N86" s="58">
        <f>L83+L84+L85</f>
        <v>4075.1054961387194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17658.790483267785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5"/>
      <c r="J36" s="276"/>
      <c r="K36" s="277">
        <f>VLOOKUP(A36,EQUIPOS!A6:D161,4,FALSE)</f>
        <v>168764.75308641978</v>
      </c>
      <c r="L36" s="278"/>
      <c r="M36" s="279">
        <v>22</v>
      </c>
      <c r="N36" s="280">
        <f>K36/M36</f>
        <v>7671.1251402918078</v>
      </c>
    </row>
    <row r="37" spans="1:14">
      <c r="A37" t="s">
        <v>180</v>
      </c>
      <c r="B37" s="833" t="str">
        <f>VLOOKUP(A37,EQUIPOS!A7:D154,3,FALSE)</f>
        <v>Compresor 120 HP, con martillo.</v>
      </c>
      <c r="C37" s="834"/>
      <c r="D37" s="834"/>
      <c r="E37" s="834"/>
      <c r="F37" s="834"/>
      <c r="G37" s="834"/>
      <c r="H37" s="835"/>
      <c r="I37" s="275"/>
      <c r="J37" s="276"/>
      <c r="K37" s="277">
        <f>VLOOKUP(A37,EQUIPOS!A7:D162,4,FALSE)</f>
        <v>94774.582801192009</v>
      </c>
      <c r="L37" s="278"/>
      <c r="M37" s="279">
        <v>22</v>
      </c>
      <c r="N37" s="280">
        <f>K37/M37</f>
        <v>4307.9355818723643</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N76*L42</f>
        <v>23.212366002772729</v>
      </c>
    </row>
    <row r="43" spans="1:14" ht="15.75" thickBot="1">
      <c r="B43" s="820" t="s">
        <v>1037</v>
      </c>
      <c r="C43" s="821"/>
      <c r="D43" s="821"/>
      <c r="E43" s="821"/>
      <c r="F43" s="821"/>
      <c r="G43" s="821"/>
      <c r="H43" s="821"/>
      <c r="I43" s="821"/>
      <c r="J43" s="821"/>
      <c r="K43" s="821"/>
      <c r="L43" s="821"/>
      <c r="M43" s="822"/>
      <c r="N43" s="105">
        <f>SUM(N36:N42)</f>
        <v>12002.273088166945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0.21</v>
      </c>
      <c r="J59" s="294">
        <v>1</v>
      </c>
      <c r="K59" s="287">
        <f>I59*J59</f>
        <v>0.21</v>
      </c>
      <c r="L59" s="824">
        <f>'900.2'!N78</f>
        <v>1001.889521008295</v>
      </c>
      <c r="M59" s="825"/>
      <c r="N59" s="295">
        <f>K59*L59</f>
        <v>210.39679941174194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210.39679941174194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1160.6183001386364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13373.288187717322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2674.6576375434647</v>
      </c>
      <c r="M83" s="855"/>
      <c r="N83" s="57"/>
    </row>
    <row r="84" spans="1:14">
      <c r="B84" s="95" t="s">
        <v>1057</v>
      </c>
      <c r="C84" s="96"/>
      <c r="D84" s="96"/>
      <c r="E84" s="96"/>
      <c r="F84" s="96"/>
      <c r="G84" s="96"/>
      <c r="H84" s="96"/>
      <c r="I84" s="93"/>
      <c r="J84" s="94"/>
      <c r="K84" s="312">
        <v>0.05</v>
      </c>
      <c r="L84" s="854">
        <f>N78*K84</f>
        <v>668.66440938586618</v>
      </c>
      <c r="M84" s="855"/>
      <c r="N84" s="57"/>
    </row>
    <row r="85" spans="1:14" ht="15.75" thickBot="1">
      <c r="B85" s="97" t="s">
        <v>1058</v>
      </c>
      <c r="C85" s="98"/>
      <c r="D85" s="98"/>
      <c r="E85" s="98"/>
      <c r="F85" s="98"/>
      <c r="G85" s="98"/>
      <c r="H85" s="98"/>
      <c r="I85" s="99"/>
      <c r="J85" s="100"/>
      <c r="K85" s="313">
        <v>0.05</v>
      </c>
      <c r="L85" s="856">
        <f>N78*K85</f>
        <v>668.66440938586618</v>
      </c>
      <c r="M85" s="857"/>
      <c r="N85" s="57"/>
    </row>
    <row r="86" spans="1:14" ht="15.75" thickBot="1">
      <c r="B86" s="820" t="s">
        <v>1037</v>
      </c>
      <c r="C86" s="821"/>
      <c r="D86" s="821"/>
      <c r="E86" s="821"/>
      <c r="F86" s="821"/>
      <c r="G86" s="821"/>
      <c r="H86" s="821"/>
      <c r="I86" s="821"/>
      <c r="J86" s="821"/>
      <c r="K86" s="821"/>
      <c r="L86" s="821"/>
      <c r="M86" s="822"/>
      <c r="N86" s="58">
        <f>L83+L84+L85</f>
        <v>4011.9864563151973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17385.274644032521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180</v>
      </c>
      <c r="B36" s="833" t="str">
        <f>VLOOKUP(A36,EQUIPOS!A6:D154,3,FALSE)</f>
        <v>Compresor 120 HP, con martillo.</v>
      </c>
      <c r="C36" s="834"/>
      <c r="D36" s="834"/>
      <c r="E36" s="834"/>
      <c r="F36" s="834"/>
      <c r="G36" s="834"/>
      <c r="H36" s="835"/>
      <c r="I36" s="275"/>
      <c r="J36" s="276"/>
      <c r="K36" s="277">
        <f>VLOOKUP(A36,EQUIPOS!A6:D161,4,FALSE)</f>
        <v>94774.582801192009</v>
      </c>
      <c r="L36" s="278"/>
      <c r="M36" s="279">
        <v>20</v>
      </c>
      <c r="N36" s="280">
        <f>K36/M36</f>
        <v>4738.7291400596005</v>
      </c>
    </row>
    <row r="37" span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0.1</v>
      </c>
      <c r="M42" s="845"/>
      <c r="N42" s="111">
        <f>N76*L42</f>
        <v>63.834006507624999</v>
      </c>
    </row>
    <row r="43" spans="1:14" ht="15.75" thickBot="1">
      <c r="B43" s="820" t="s">
        <v>1037</v>
      </c>
      <c r="C43" s="821"/>
      <c r="D43" s="821"/>
      <c r="E43" s="821"/>
      <c r="F43" s="821"/>
      <c r="G43" s="821"/>
      <c r="H43" s="821"/>
      <c r="I43" s="821"/>
      <c r="J43" s="821"/>
      <c r="K43" s="821"/>
      <c r="L43" s="821"/>
      <c r="M43" s="822"/>
      <c r="N43" s="105">
        <f>SUM(N36:N42)</f>
        <v>4802.5631465672259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0.08</v>
      </c>
      <c r="J59" s="294">
        <v>1</v>
      </c>
      <c r="K59" s="287">
        <f>I59*J59</f>
        <v>0.08</v>
      </c>
      <c r="L59" s="824">
        <f>'900.2'!N78</f>
        <v>1001.889521008295</v>
      </c>
      <c r="M59" s="825"/>
      <c r="N59" s="295">
        <f>K59*L59</f>
        <v>80.151161680663606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80.151161680663606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160</v>
      </c>
      <c r="N70" s="304">
        <f>K70/M70</f>
        <v>638.34006507624997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638.34006507624997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5521.0543733241393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1104.210874664828</v>
      </c>
      <c r="M83" s="855"/>
      <c r="N83" s="57"/>
    </row>
    <row r="84" spans="1:14">
      <c r="B84" s="95" t="s">
        <v>1057</v>
      </c>
      <c r="C84" s="96"/>
      <c r="D84" s="96"/>
      <c r="E84" s="96"/>
      <c r="F84" s="96"/>
      <c r="G84" s="96"/>
      <c r="H84" s="96"/>
      <c r="I84" s="93"/>
      <c r="J84" s="94"/>
      <c r="K84" s="312">
        <v>0.05</v>
      </c>
      <c r="L84" s="854">
        <f>N78*K84</f>
        <v>276.052718666207</v>
      </c>
      <c r="M84" s="855"/>
      <c r="N84" s="57"/>
    </row>
    <row r="85" spans="1:14" ht="15.75" thickBot="1">
      <c r="B85" s="97" t="s">
        <v>1058</v>
      </c>
      <c r="C85" s="98"/>
      <c r="D85" s="98"/>
      <c r="E85" s="98"/>
      <c r="F85" s="98"/>
      <c r="G85" s="98"/>
      <c r="H85" s="98"/>
      <c r="I85" s="99"/>
      <c r="J85" s="100"/>
      <c r="K85" s="313">
        <v>0.05</v>
      </c>
      <c r="L85" s="856">
        <f>N78*K85</f>
        <v>276.052718666207</v>
      </c>
      <c r="M85" s="857"/>
      <c r="N85" s="57"/>
    </row>
    <row r="86" spans="1:14" ht="15.75" thickBot="1">
      <c r="B86" s="820" t="s">
        <v>1037</v>
      </c>
      <c r="C86" s="821"/>
      <c r="D86" s="821"/>
      <c r="E86" s="821"/>
      <c r="F86" s="821"/>
      <c r="G86" s="821"/>
      <c r="H86" s="821"/>
      <c r="I86" s="821"/>
      <c r="J86" s="821"/>
      <c r="K86" s="821"/>
      <c r="L86" s="821"/>
      <c r="M86" s="822"/>
      <c r="N86" s="58">
        <f>L83+L84+L85</f>
        <v>1656.3163119972421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7177.3706853213816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195</v>
      </c>
      <c r="B36" s="833" t="str">
        <f>VLOOKUP(A36,EQUIPOS!A6:D154,3,FALSE)</f>
        <v xml:space="preserve">Equipo de oxicorte, Capacidad de corte: hasta 6´´ (152mm) </v>
      </c>
      <c r="C36" s="834"/>
      <c r="D36" s="834"/>
      <c r="E36" s="834"/>
      <c r="F36" s="834"/>
      <c r="G36" s="834"/>
      <c r="H36" s="835"/>
      <c r="I36" s="275"/>
      <c r="J36" s="276"/>
      <c r="K36" s="277">
        <f>VLOOKUP(A36,EQUIPOS!A6:D161,4,FALSE)</f>
        <v>16391.082375478931</v>
      </c>
      <c r="L36" s="278"/>
      <c r="M36" s="279">
        <v>321</v>
      </c>
      <c r="N36" s="280">
        <f>K36/M36</f>
        <v>51.062561917379846</v>
      </c>
    </row>
    <row r="37" spans="1:14">
      <c r="A37" t="s">
        <v>248</v>
      </c>
      <c r="B37" s="833" t="str">
        <f>VLOOKUP(A37,EQUIPOS!A7:D154,3,FALSE)</f>
        <v>Grúa telescópica de 50 Ton.</v>
      </c>
      <c r="C37" s="834"/>
      <c r="D37" s="834"/>
      <c r="E37" s="834"/>
      <c r="F37" s="834"/>
      <c r="G37" s="834"/>
      <c r="H37" s="835"/>
      <c r="I37" s="275"/>
      <c r="J37" s="276"/>
      <c r="K37" s="277">
        <f>VLOOKUP(A37,EQUIPOS!A7:D162,4,FALSE)</f>
        <v>293116.45593869739</v>
      </c>
      <c r="L37" s="278"/>
      <c r="M37" s="279">
        <v>321</v>
      </c>
      <c r="N37" s="280">
        <f>K37/M37</f>
        <v>913.13537675606665</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0.1</v>
      </c>
      <c r="M42" s="845"/>
      <c r="N42" s="111">
        <f>N76*L42</f>
        <v>15.908786668566979</v>
      </c>
    </row>
    <row r="43" spans="1:14" ht="15.75" thickBot="1">
      <c r="B43" s="820" t="s">
        <v>1037</v>
      </c>
      <c r="C43" s="821"/>
      <c r="D43" s="821"/>
      <c r="E43" s="821"/>
      <c r="F43" s="821"/>
      <c r="G43" s="821"/>
      <c r="H43" s="821"/>
      <c r="I43" s="821"/>
      <c r="J43" s="821"/>
      <c r="K43" s="821"/>
      <c r="L43" s="821"/>
      <c r="M43" s="822"/>
      <c r="N43" s="105">
        <f>SUM(N36:N42)</f>
        <v>980.10672534201353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1306</v>
      </c>
      <c r="B59" s="52" t="str">
        <f>VLOOKUP(A59,TRANSPORTE!A5:D117,3,FALSE)</f>
        <v>Transporte de acero</v>
      </c>
      <c r="C59" s="325"/>
      <c r="D59" s="325"/>
      <c r="E59" s="325"/>
      <c r="F59" s="325"/>
      <c r="G59" s="325"/>
      <c r="H59" s="319" t="str">
        <f>VLOOKUP(A59,TRANSPORTE!A6:D120,2,FALSE)</f>
        <v>tkm</v>
      </c>
      <c r="I59" s="287">
        <v>1</v>
      </c>
      <c r="J59" s="294">
        <v>1</v>
      </c>
      <c r="K59" s="287">
        <f>I59*J59</f>
        <v>1</v>
      </c>
      <c r="L59" s="824">
        <f>VLOOKUP(A59,TRANSPORTE!A5:D120,4,FALSE)</f>
        <v>0.40181682799702156</v>
      </c>
      <c r="M59" s="825"/>
      <c r="N59" s="295">
        <f>K59*L59</f>
        <v>0.40181682799702156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0.40181682799702156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19</v>
      </c>
      <c r="B70" s="55" t="str">
        <f>VLOOKUP(A70,'MANO DE OBRA'!A8:D68,3,FALSE)</f>
        <v>Obrero (8)</v>
      </c>
      <c r="C70" s="53"/>
      <c r="D70" s="53"/>
      <c r="E70" s="53"/>
      <c r="F70" s="53"/>
      <c r="G70" s="53"/>
      <c r="H70" s="53"/>
      <c r="I70" s="300">
        <f>K70/J70*100</f>
        <v>220831.15764799999</v>
      </c>
      <c r="J70" s="301">
        <v>185</v>
      </c>
      <c r="K70" s="302">
        <f>VLOOKUP(A70,'MANO DE OBRA'!A8:D99,4,FALSE)</f>
        <v>408537.6416488</v>
      </c>
      <c r="L70" s="56"/>
      <c r="M70" s="303">
        <v>2568</v>
      </c>
      <c r="N70" s="304">
        <f>K70/M70</f>
        <v>159.08786668566978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159.08786668566978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1139.5964088556802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227.91928177113607</v>
      </c>
      <c r="M83" s="855"/>
      <c r="N83" s="57"/>
    </row>
    <row r="84" spans="1:14">
      <c r="B84" s="95" t="s">
        <v>1057</v>
      </c>
      <c r="C84" s="96"/>
      <c r="D84" s="96"/>
      <c r="E84" s="96"/>
      <c r="F84" s="96"/>
      <c r="G84" s="96"/>
      <c r="H84" s="96"/>
      <c r="I84" s="93"/>
      <c r="J84" s="94"/>
      <c r="K84" s="312">
        <v>0.05</v>
      </c>
      <c r="L84" s="854">
        <f>N78*K84</f>
        <v>56.979820442784018</v>
      </c>
      <c r="M84" s="855"/>
      <c r="N84" s="57"/>
    </row>
    <row r="85" spans="1:14" ht="15.75" thickBot="1">
      <c r="B85" s="97" t="s">
        <v>1058</v>
      </c>
      <c r="C85" s="98"/>
      <c r="D85" s="98"/>
      <c r="E85" s="98"/>
      <c r="F85" s="98"/>
      <c r="G85" s="98"/>
      <c r="H85" s="98"/>
      <c r="I85" s="99"/>
      <c r="J85" s="100"/>
      <c r="K85" s="313">
        <v>0.05</v>
      </c>
      <c r="L85" s="856">
        <f>N78*K85</f>
        <v>56.979820442784018</v>
      </c>
      <c r="M85" s="857"/>
      <c r="N85" s="57"/>
    </row>
    <row r="86" spans="1:14" ht="15.75" thickBot="1">
      <c r="B86" s="820" t="s">
        <v>1037</v>
      </c>
      <c r="C86" s="821"/>
      <c r="D86" s="821"/>
      <c r="E86" s="821"/>
      <c r="F86" s="821"/>
      <c r="G86" s="821"/>
      <c r="H86" s="821"/>
      <c r="I86" s="821"/>
      <c r="J86" s="821"/>
      <c r="K86" s="821"/>
      <c r="L86" s="821"/>
      <c r="M86" s="822"/>
      <c r="N86" s="58">
        <f>L83+L84+L85</f>
        <v>341.87892265670405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1481.4753315123844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273</v>
      </c>
      <c r="B36" s="833" t="str">
        <f>VLOOKUP(A36,EQUIPOS!A6:D154,3,FALSE)</f>
        <v>Motosierra, 93.6 cm3 - 7.1 HP, 45-90 cm - 7.9 kg</v>
      </c>
      <c r="C36" s="834"/>
      <c r="D36" s="834"/>
      <c r="E36" s="834"/>
      <c r="F36" s="834"/>
      <c r="G36" s="834"/>
      <c r="H36" s="835"/>
      <c r="I36" s="275"/>
      <c r="J36" s="276"/>
      <c r="K36" s="277">
        <f>VLOOKUP(A36,EQUIPOS!A6:D161,4,FALSE)</f>
        <v>11567.38931460196</v>
      </c>
      <c r="L36" s="278"/>
      <c r="M36" s="279">
        <v>3</v>
      </c>
      <c r="N36" s="280">
        <f>K36/M36</f>
        <v>3855.7964382006535</v>
      </c>
    </row>
    <row r="37" spans="1:14">
      <c r="A37" s="213" t="s">
        <v>312</v>
      </c>
      <c r="B37" s="833" t="str">
        <f>VLOOKUP(A37,EQUIPOS!A7:D154,3,FALSE)</f>
        <v>Retroexcavadora sobre oruga, potencia 138 HP, balde de 1,5 m3.</v>
      </c>
      <c r="C37" s="834"/>
      <c r="D37" s="834"/>
      <c r="E37" s="834"/>
      <c r="F37" s="834"/>
      <c r="G37" s="834"/>
      <c r="H37" s="835"/>
      <c r="I37" s="275"/>
      <c r="J37" s="276"/>
      <c r="K37" s="277">
        <f>VLOOKUP(A37,EQUIPOS!A7:D162,4,FALSE)</f>
        <v>201713.21732652196</v>
      </c>
      <c r="L37" s="278"/>
      <c r="M37" s="279">
        <v>3</v>
      </c>
      <c r="N37" s="280">
        <f>K37/M37</f>
        <v>67237.739108840658</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638.34006507625008</v>
      </c>
    </row>
    <row r="43" spans="1:14" ht="15.75" thickBot="1">
      <c r="B43" s="820" t="s">
        <v>1037</v>
      </c>
      <c r="C43" s="821"/>
      <c r="D43" s="821"/>
      <c r="E43" s="821"/>
      <c r="F43" s="821"/>
      <c r="G43" s="821"/>
      <c r="H43" s="821"/>
      <c r="I43" s="821"/>
      <c r="J43" s="821"/>
      <c r="K43" s="821"/>
      <c r="L43" s="821"/>
      <c r="M43" s="822"/>
      <c r="N43" s="105">
        <f>SUM(N36:N42)</f>
        <v>71731.875612117554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6</v>
      </c>
      <c r="J59" s="294">
        <v>1</v>
      </c>
      <c r="K59" s="287">
        <f>I59*J59</f>
        <v>6</v>
      </c>
      <c r="L59" s="824">
        <f>VLOOKUP(A59,TRANSPORTE!A5:D94,4,FALSE)</f>
        <v>1121.0689501116901</v>
      </c>
      <c r="M59" s="825"/>
      <c r="N59" s="295">
        <f>K59*L59</f>
        <v>6726.4137006701403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6726.4137006701403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v>
      </c>
      <c r="N70" s="304">
        <f>K70/M70</f>
        <v>4255.6004338416669</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24</v>
      </c>
      <c r="N71" s="304">
        <f>K71/M71</f>
        <v>8511.2008676833339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12766.801301525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91225.090614312692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18245.018122862541</v>
      </c>
      <c r="M83" s="855"/>
      <c r="N83" s="57"/>
    </row>
    <row r="84" spans="1:14">
      <c r="B84" s="95" t="s">
        <v>1057</v>
      </c>
      <c r="C84" s="96"/>
      <c r="D84" s="96"/>
      <c r="E84" s="96"/>
      <c r="F84" s="96"/>
      <c r="G84" s="96"/>
      <c r="H84" s="96"/>
      <c r="I84" s="93"/>
      <c r="J84" s="94"/>
      <c r="K84" s="312">
        <v>0.05</v>
      </c>
      <c r="L84" s="854">
        <f>N78*K84</f>
        <v>4561.2545307156352</v>
      </c>
      <c r="M84" s="855"/>
      <c r="N84" s="57"/>
    </row>
    <row r="85" spans="1:14" ht="15.75" thickBot="1">
      <c r="B85" s="97" t="s">
        <v>1058</v>
      </c>
      <c r="C85" s="98"/>
      <c r="D85" s="98"/>
      <c r="E85" s="98"/>
      <c r="F85" s="98"/>
      <c r="G85" s="98"/>
      <c r="H85" s="98"/>
      <c r="I85" s="99"/>
      <c r="J85" s="100"/>
      <c r="K85" s="313">
        <v>0.05</v>
      </c>
      <c r="L85" s="856">
        <f>N78*K85</f>
        <v>4561.2545307156352</v>
      </c>
      <c r="M85" s="857"/>
      <c r="N85" s="57"/>
    </row>
    <row r="86" spans="1:14" ht="15.75" thickBot="1">
      <c r="B86" s="820" t="s">
        <v>1037</v>
      </c>
      <c r="C86" s="821"/>
      <c r="D86" s="821"/>
      <c r="E86" s="821"/>
      <c r="F86" s="821"/>
      <c r="G86" s="821"/>
      <c r="H86" s="821"/>
      <c r="I86" s="821"/>
      <c r="J86" s="821"/>
      <c r="K86" s="821"/>
      <c r="L86" s="821"/>
      <c r="M86" s="822"/>
      <c r="N86" s="58">
        <f>L83+L84+L85</f>
        <v>27367.527184293813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118592.6177986065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7.7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19" zoomScale="78" zoomScaleNormal="78" workbookViewId="0">
      <selection activeCell="G21" sqref="G21:G2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195</v>
      </c>
      <c r="B36" s="833" t="str">
        <f>VLOOKUP(A36,EQUIPOS!A6:D154,3,FALSE)</f>
        <v xml:space="preserve">Equipo de oxicorte, Capacidad de corte: hasta 6´´ (152mm) </v>
      </c>
      <c r="C36" s="834"/>
      <c r="D36" s="834"/>
      <c r="E36" s="834"/>
      <c r="F36" s="834"/>
      <c r="G36" s="834"/>
      <c r="H36" s="835"/>
      <c r="I36" s="275"/>
      <c r="J36" s="276"/>
      <c r="K36" s="277">
        <f>VLOOKUP(A36,EQUIPOS!A6:D161,4,FALSE)</f>
        <v>16391.082375478931</v>
      </c>
      <c r="L36" s="278"/>
      <c r="M36" s="279">
        <v>4</v>
      </c>
      <c r="N36" s="280">
        <f>K36/M36</f>
        <v>4097.7705938697327</v>
      </c>
    </row>
    <row r="37" spans="1:14">
      <c r="A37" s="114" t="s">
        <v>248</v>
      </c>
      <c r="B37" s="833" t="str">
        <f>VLOOKUP(A37,EQUIPOS!A7:D154,3,FALSE)</f>
        <v>Grúa telescópica de 50 Ton.</v>
      </c>
      <c r="C37" s="834"/>
      <c r="D37" s="834"/>
      <c r="E37" s="834"/>
      <c r="F37" s="834"/>
      <c r="G37" s="834"/>
      <c r="H37" s="835"/>
      <c r="I37" s="275"/>
      <c r="J37" s="276"/>
      <c r="K37" s="277">
        <f>VLOOKUP(A37,EQUIPOS!A7:D162,4,FALSE)</f>
        <v>293116.45593869739</v>
      </c>
      <c r="L37" s="278"/>
      <c r="M37" s="279">
        <v>4</v>
      </c>
      <c r="N37" s="280">
        <f>K37/M37</f>
        <v>73279.113984674346</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0.1</v>
      </c>
      <c r="M42" s="845"/>
      <c r="N42" s="111">
        <f>N76*L42</f>
        <v>957.5100976143749</v>
      </c>
    </row>
    <row r="43" spans="1:14" ht="15.75" thickBot="1">
      <c r="B43" s="820" t="s">
        <v>1037</v>
      </c>
      <c r="C43" s="821"/>
      <c r="D43" s="821"/>
      <c r="E43" s="821"/>
      <c r="F43" s="821"/>
      <c r="G43" s="821"/>
      <c r="H43" s="821"/>
      <c r="I43" s="821"/>
      <c r="J43" s="821"/>
      <c r="K43" s="821"/>
      <c r="L43" s="821"/>
      <c r="M43" s="822"/>
      <c r="N43" s="105">
        <f>SUM(N36:N42)</f>
        <v>78334.394676158452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VLOOKUP(A59,TRANSPORTE!A6:D120,2,FALSE)</f>
        <v>kgk</v>
      </c>
      <c r="I59" s="287">
        <v>1</v>
      </c>
      <c r="J59" s="294">
        <v>1</v>
      </c>
      <c r="K59" s="287">
        <f>I59*J59</f>
        <v>1</v>
      </c>
      <c r="L59" s="824">
        <f>VLOOKUP(A59,TRANSPORTE!A5:D117,4,FALSE)</f>
        <v>0.41261894876481875</v>
      </c>
      <c r="M59" s="825"/>
      <c r="N59" s="295">
        <f>K59*L59</f>
        <v>0.41261894876481875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0.41261894876481875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32</v>
      </c>
      <c r="N71" s="304">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8">
        <f>SUM(N70:N75)</f>
        <v>9575.100976143749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87909.908271250955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17581.98165425019</v>
      </c>
      <c r="M83" s="855"/>
      <c r="N83" s="57"/>
    </row>
    <row r="84" spans="1:14">
      <c r="B84" s="95" t="s">
        <v>1057</v>
      </c>
      <c r="C84" s="96"/>
      <c r="D84" s="96"/>
      <c r="E84" s="96"/>
      <c r="F84" s="96"/>
      <c r="G84" s="96"/>
      <c r="H84" s="96"/>
      <c r="I84" s="93"/>
      <c r="J84" s="94"/>
      <c r="K84" s="312">
        <v>0.05</v>
      </c>
      <c r="L84" s="854">
        <f>N78*K84</f>
        <v>4395.4954135625476</v>
      </c>
      <c r="M84" s="855"/>
      <c r="N84" s="57"/>
    </row>
    <row r="85" spans="1:14" ht="15.75" thickBot="1">
      <c r="B85" s="97" t="s">
        <v>1058</v>
      </c>
      <c r="C85" s="98"/>
      <c r="D85" s="98"/>
      <c r="E85" s="98"/>
      <c r="F85" s="98"/>
      <c r="G85" s="98"/>
      <c r="H85" s="98"/>
      <c r="I85" s="99"/>
      <c r="J85" s="100"/>
      <c r="K85" s="313">
        <v>0.05</v>
      </c>
      <c r="L85" s="856">
        <f>N78*K85</f>
        <v>4395.4954135625476</v>
      </c>
      <c r="M85" s="857"/>
      <c r="N85" s="57"/>
    </row>
    <row r="86" spans="1:14" ht="15.75" thickBot="1">
      <c r="B86" s="820" t="s">
        <v>1037</v>
      </c>
      <c r="C86" s="821"/>
      <c r="D86" s="821"/>
      <c r="E86" s="821"/>
      <c r="F86" s="821"/>
      <c r="G86" s="821"/>
      <c r="H86" s="821"/>
      <c r="I86" s="821"/>
      <c r="J86" s="821"/>
      <c r="K86" s="821"/>
      <c r="L86" s="821"/>
      <c r="M86" s="822"/>
      <c r="N86" s="58">
        <f>L83+L84+L85</f>
        <v>26372.972481375287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114282.88075262624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307</v>
      </c>
      <c r="B36" s="833" t="str">
        <f>VLOOKUP(A36,EQUIPOS!A6:D154,3,FALSE)</f>
        <v>Retroexcavadora, Potencia en el Volante 78 HP 2200 RPM</v>
      </c>
      <c r="C36" s="834"/>
      <c r="D36" s="834"/>
      <c r="E36" s="834"/>
      <c r="F36" s="834"/>
      <c r="G36" s="834"/>
      <c r="H36" s="835"/>
      <c r="I36" s="275"/>
      <c r="J36" s="276"/>
      <c r="K36" s="277">
        <f>VLOOKUP(A36,EQUIPOS!A6:D161,4,FALSE)</f>
        <v>98079.407194550891</v>
      </c>
      <c r="L36" s="278"/>
      <c r="M36" s="279">
        <v>5</v>
      </c>
      <c r="N36" s="280">
        <f>K36/M36</f>
        <v>19615.881438910179</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N76*L42</f>
        <v>102.1344104122</v>
      </c>
    </row>
    <row r="43" spans="1:14" ht="15.75" thickBot="1">
      <c r="B43" s="820" t="s">
        <v>1037</v>
      </c>
      <c r="C43" s="821"/>
      <c r="D43" s="821"/>
      <c r="E43" s="821"/>
      <c r="F43" s="821"/>
      <c r="G43" s="821"/>
      <c r="H43" s="821"/>
      <c r="I43" s="821"/>
      <c r="J43" s="821"/>
      <c r="K43" s="821"/>
      <c r="L43" s="821"/>
      <c r="M43" s="822"/>
      <c r="N43" s="105">
        <f>SUM(N36:N42)</f>
        <v>19718.015849322379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0.70199999999999996</v>
      </c>
      <c r="J59" s="294">
        <v>1</v>
      </c>
      <c r="K59" s="287">
        <f>I59*J59</f>
        <v>0.70199999999999996</v>
      </c>
      <c r="L59" s="824">
        <f>VLOOKUP(A59,TRANSPORTE!A5:D94,4,FALSE)</f>
        <v>1121.0689501116901</v>
      </c>
      <c r="M59" s="825"/>
      <c r="N59" s="295">
        <f>K59*L59</f>
        <v>786.99040297840645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786.99040297840645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v>
      </c>
      <c r="N70" s="304">
        <f>K70/M70</f>
        <v>2553.3602603049999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40</v>
      </c>
      <c r="N71" s="304">
        <f>K71/M71</f>
        <v>2553.3602603049999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5106.7205206099998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25611.726772910784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5122.3453545821576</v>
      </c>
      <c r="M83" s="855"/>
      <c r="N83" s="57"/>
    </row>
    <row r="84" spans="1:14">
      <c r="B84" s="95" t="s">
        <v>1057</v>
      </c>
      <c r="C84" s="96"/>
      <c r="D84" s="96"/>
      <c r="E84" s="96"/>
      <c r="F84" s="96"/>
      <c r="G84" s="96"/>
      <c r="H84" s="96"/>
      <c r="I84" s="93"/>
      <c r="J84" s="94"/>
      <c r="K84" s="312">
        <v>0.05</v>
      </c>
      <c r="L84" s="854">
        <f>N78*K84</f>
        <v>1280.5863386455394</v>
      </c>
      <c r="M84" s="855"/>
      <c r="N84" s="57"/>
    </row>
    <row r="85" spans="1:14" ht="15.75" thickBot="1">
      <c r="B85" s="97" t="s">
        <v>1058</v>
      </c>
      <c r="C85" s="98"/>
      <c r="D85" s="98"/>
      <c r="E85" s="98"/>
      <c r="F85" s="98"/>
      <c r="G85" s="98"/>
      <c r="H85" s="98"/>
      <c r="I85" s="99"/>
      <c r="J85" s="100"/>
      <c r="K85" s="313">
        <v>0.05</v>
      </c>
      <c r="L85" s="856">
        <f>N78*K85</f>
        <v>1280.5863386455394</v>
      </c>
      <c r="M85" s="857"/>
      <c r="N85" s="57"/>
    </row>
    <row r="86" spans="1:14" ht="15.75" thickBot="1">
      <c r="B86" s="820" t="s">
        <v>1037</v>
      </c>
      <c r="C86" s="821"/>
      <c r="D86" s="821"/>
      <c r="E86" s="821"/>
      <c r="F86" s="821"/>
      <c r="G86" s="821"/>
      <c r="H86" s="821"/>
      <c r="I86" s="821"/>
      <c r="J86" s="821"/>
      <c r="K86" s="821"/>
      <c r="L86" s="821"/>
      <c r="M86" s="822"/>
      <c r="N86" s="58">
        <f>L83+L84+L85</f>
        <v>7683.5180318732364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33295.244804784023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307</v>
      </c>
      <c r="B36" s="833" t="str">
        <f>VLOOKUP(A36,EQUIPOS!A6:D154,3,FALSE)</f>
        <v>Retroexcavadora, Potencia en el Volante 78 HP 2200 RPM</v>
      </c>
      <c r="C36" s="834"/>
      <c r="D36" s="834"/>
      <c r="E36" s="834"/>
      <c r="F36" s="834"/>
      <c r="G36" s="834"/>
      <c r="H36" s="835"/>
      <c r="I36" s="275"/>
      <c r="J36" s="276"/>
      <c r="K36" s="277">
        <f>VLOOKUP(A36,EQUIPOS!A6:D161,4,FALSE)</f>
        <v>98079.407194550891</v>
      </c>
      <c r="L36" s="278"/>
      <c r="M36" s="279">
        <v>4</v>
      </c>
      <c r="N36" s="280">
        <f>K36/M36</f>
        <v>24519.851798637723</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N76*L42</f>
        <v>63.834006507624999</v>
      </c>
    </row>
    <row r="43" spans="1:14" ht="15.75" thickBot="1">
      <c r="B43" s="820" t="s">
        <v>1037</v>
      </c>
      <c r="C43" s="821"/>
      <c r="D43" s="821"/>
      <c r="E43" s="821"/>
      <c r="F43" s="821"/>
      <c r="G43" s="821"/>
      <c r="H43" s="821"/>
      <c r="I43" s="821"/>
      <c r="J43" s="821"/>
      <c r="K43" s="821"/>
      <c r="L43" s="821"/>
      <c r="M43" s="822"/>
      <c r="N43" s="105">
        <f>SUM(N36:N42)</f>
        <v>24583.685805145349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3.03</v>
      </c>
      <c r="J59" s="294">
        <v>1</v>
      </c>
      <c r="K59" s="287">
        <f>I59*J59</f>
        <v>3.03</v>
      </c>
      <c r="L59" s="824">
        <f>VLOOKUP(A59,TRANSPORTE!A5:D94,4,FALSE)</f>
        <v>1121.0689501116901</v>
      </c>
      <c r="M59" s="825"/>
      <c r="N59" s="295">
        <f>K59*L59</f>
        <v>3396.8389188384208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3396.8389188384208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8">
        <f>SUM(N70:N75)</f>
        <v>3191.70032538125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31172.225049365021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6234.4450098730049</v>
      </c>
      <c r="M83" s="855"/>
      <c r="N83" s="57"/>
    </row>
    <row r="84" spans="1:14">
      <c r="B84" s="95" t="s">
        <v>1057</v>
      </c>
      <c r="C84" s="96"/>
      <c r="D84" s="96"/>
      <c r="E84" s="96"/>
      <c r="F84" s="96"/>
      <c r="G84" s="96"/>
      <c r="H84" s="96"/>
      <c r="I84" s="93"/>
      <c r="J84" s="94"/>
      <c r="K84" s="312">
        <v>0.05</v>
      </c>
      <c r="L84" s="854">
        <f>N78*K84</f>
        <v>1558.6112524682512</v>
      </c>
      <c r="M84" s="855"/>
      <c r="N84" s="57"/>
    </row>
    <row r="85" spans="1:14" ht="15.75" thickBot="1">
      <c r="B85" s="97" t="s">
        <v>1058</v>
      </c>
      <c r="C85" s="98"/>
      <c r="D85" s="98"/>
      <c r="E85" s="98"/>
      <c r="F85" s="98"/>
      <c r="G85" s="98"/>
      <c r="H85" s="98"/>
      <c r="I85" s="99"/>
      <c r="J85" s="100"/>
      <c r="K85" s="313">
        <v>0.05</v>
      </c>
      <c r="L85" s="856">
        <f>N78*K85</f>
        <v>1558.6112524682512</v>
      </c>
      <c r="M85" s="857"/>
      <c r="N85" s="57"/>
    </row>
    <row r="86" spans="1:14" ht="15.75" thickBot="1">
      <c r="B86" s="820" t="s">
        <v>1037</v>
      </c>
      <c r="C86" s="821"/>
      <c r="D86" s="821"/>
      <c r="E86" s="821"/>
      <c r="F86" s="821"/>
      <c r="G86" s="821"/>
      <c r="H86" s="821"/>
      <c r="I86" s="821"/>
      <c r="J86" s="821"/>
      <c r="K86" s="821"/>
      <c r="L86" s="821"/>
      <c r="M86" s="822"/>
      <c r="N86" s="58">
        <f>L83+L84+L85</f>
        <v>9351.6675148095073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40523.89256417453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c r="B36" s="833"/>
      <c r="C36" s="834"/>
      <c r="D36" s="834"/>
      <c r="E36" s="834"/>
      <c r="F36" s="834"/>
      <c r="G36" s="834"/>
      <c r="H36" s="835"/>
      <c r="I36" s="275"/>
      <c r="J36" s="276"/>
      <c r="K36" s="277"/>
      <c r="L36" s="278"/>
      <c r="M36" s="279"/>
      <c r="N36" s="280"/>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0.1</v>
      </c>
      <c r="M42" s="845"/>
      <c r="N42" s="111">
        <f>N76*L42</f>
        <v>136.17921388293334</v>
      </c>
    </row>
    <row r="43" spans="1:14" ht="15.75" thickBot="1">
      <c r="B43" s="820" t="s">
        <v>1037</v>
      </c>
      <c r="C43" s="821"/>
      <c r="D43" s="821"/>
      <c r="E43" s="821"/>
      <c r="F43" s="821"/>
      <c r="G43" s="821"/>
      <c r="H43" s="821"/>
      <c r="I43" s="821"/>
      <c r="J43" s="821"/>
      <c r="K43" s="821"/>
      <c r="L43" s="821"/>
      <c r="M43" s="822"/>
      <c r="N43" s="105">
        <f>SUM(N36:N42)</f>
        <v>136.17921388293334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15"/>
      <c r="C53" s="816"/>
      <c r="D53" s="816"/>
      <c r="E53" s="816"/>
      <c r="F53" s="816"/>
      <c r="G53" s="816"/>
      <c r="H53" s="816"/>
      <c r="I53" s="817"/>
      <c r="J53" s="48"/>
      <c r="K53" s="50"/>
      <c r="L53" s="818"/>
      <c r="M53" s="819"/>
      <c r="N53" s="51"/>
    </row>
    <row r="54" spans="2:14" ht="15.75" thickBot="1">
      <c r="B54" s="820" t="s">
        <v>1037</v>
      </c>
      <c r="C54" s="821"/>
      <c r="D54" s="821"/>
      <c r="E54" s="821"/>
      <c r="F54" s="821"/>
      <c r="G54" s="821"/>
      <c r="H54" s="821"/>
      <c r="I54" s="821"/>
      <c r="J54" s="821"/>
      <c r="K54" s="821"/>
      <c r="L54" s="821"/>
      <c r="M54" s="822"/>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23" t="s">
        <v>1045</v>
      </c>
      <c r="M58" s="796"/>
      <c r="N58" s="82" t="s">
        <v>1035</v>
      </c>
    </row>
    <row r="59" spans="2:14">
      <c r="B59" s="52"/>
      <c r="C59" s="325"/>
      <c r="D59" s="325"/>
      <c r="E59" s="325"/>
      <c r="F59" s="325"/>
      <c r="G59" s="325"/>
      <c r="H59" s="319"/>
      <c r="I59" s="287"/>
      <c r="J59" s="294"/>
      <c r="K59" s="287"/>
      <c r="L59" s="824"/>
      <c r="M59" s="825"/>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150</v>
      </c>
      <c r="N70" s="304">
        <f>K70/M70</f>
        <v>1361.7921388293332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1361.7921388293332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299.59427054245333</v>
      </c>
      <c r="M83" s="855"/>
      <c r="N83" s="57"/>
    </row>
    <row r="84" spans="1:14">
      <c r="B84" s="95" t="s">
        <v>1057</v>
      </c>
      <c r="C84" s="96"/>
      <c r="D84" s="96"/>
      <c r="E84" s="96"/>
      <c r="F84" s="96"/>
      <c r="G84" s="96"/>
      <c r="H84" s="96"/>
      <c r="I84" s="93"/>
      <c r="J84" s="94"/>
      <c r="K84" s="312">
        <v>0.05</v>
      </c>
      <c r="L84" s="854">
        <f>N78*K84</f>
        <v>74.898567635613333</v>
      </c>
      <c r="M84" s="855"/>
      <c r="N84" s="57"/>
    </row>
    <row r="85" spans="1:14" ht="15.75" thickBot="1">
      <c r="B85" s="97" t="s">
        <v>1058</v>
      </c>
      <c r="C85" s="98"/>
      <c r="D85" s="98"/>
      <c r="E85" s="98"/>
      <c r="F85" s="98"/>
      <c r="G85" s="98"/>
      <c r="H85" s="98"/>
      <c r="I85" s="99"/>
      <c r="J85" s="100"/>
      <c r="K85" s="313">
        <v>0.05</v>
      </c>
      <c r="L85" s="856">
        <f>N78*K85</f>
        <v>74.898567635613333</v>
      </c>
      <c r="M85" s="857"/>
      <c r="N85" s="57"/>
    </row>
    <row r="86" spans="1:14" ht="15.75" thickBot="1">
      <c r="B86" s="820" t="s">
        <v>1037</v>
      </c>
      <c r="C86" s="821"/>
      <c r="D86" s="821"/>
      <c r="E86" s="821"/>
      <c r="F86" s="821"/>
      <c r="G86" s="821"/>
      <c r="H86" s="821"/>
      <c r="I86" s="821"/>
      <c r="J86" s="821"/>
      <c r="K86" s="821"/>
      <c r="L86" s="821"/>
      <c r="M86" s="822"/>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310</v>
      </c>
      <c r="B36" s="833" t="str">
        <f>VLOOKUP(A36,EQUIPOS!A6:D154,3,FALSE)</f>
        <v>Retroexcavadora A25C</v>
      </c>
      <c r="C36" s="834"/>
      <c r="D36" s="834"/>
      <c r="E36" s="834"/>
      <c r="F36" s="834"/>
      <c r="G36" s="834"/>
      <c r="H36" s="835"/>
      <c r="I36" s="275"/>
      <c r="J36" s="276"/>
      <c r="K36" s="277">
        <f>VLOOKUP(A36,EQUIPOS!A6:D163,4,FALSE)</f>
        <v>197009.46147296726</v>
      </c>
      <c r="L36" s="278"/>
      <c r="M36" s="279">
        <v>3</v>
      </c>
      <c r="N36" s="280">
        <f>K36/M36</f>
        <v>65669.820490989092</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0.01</v>
      </c>
      <c r="M42" s="845"/>
      <c r="N42" s="111">
        <f>N76*L42</f>
        <v>85.112008676833341</v>
      </c>
    </row>
    <row r="43" spans="1:14" ht="15.75" thickBot="1">
      <c r="B43" s="820" t="s">
        <v>1037</v>
      </c>
      <c r="C43" s="821"/>
      <c r="D43" s="821"/>
      <c r="E43" s="821"/>
      <c r="F43" s="821"/>
      <c r="G43" s="821"/>
      <c r="H43" s="821"/>
      <c r="I43" s="821"/>
      <c r="J43" s="821"/>
      <c r="K43" s="821"/>
      <c r="L43" s="821"/>
      <c r="M43" s="822"/>
      <c r="N43" s="105">
        <f>SUM(N36:N42)</f>
        <v>65754.932499665927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824">
        <f>VLOOKUP(A59,TRANSPORTE!A6:D117,4,FALSE)</f>
        <v>1112.028071481757</v>
      </c>
      <c r="M59" s="825"/>
      <c r="N59" s="295">
        <f>K59*L59</f>
        <v>1890.4477215189868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1890.4477215189868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8511.2008676833339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76156.581088868246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15231.31621777365</v>
      </c>
      <c r="M83" s="855"/>
      <c r="N83" s="57"/>
    </row>
    <row r="84" spans="1:14">
      <c r="B84" s="95" t="s">
        <v>1057</v>
      </c>
      <c r="C84" s="96"/>
      <c r="D84" s="96"/>
      <c r="E84" s="96"/>
      <c r="F84" s="96"/>
      <c r="G84" s="96"/>
      <c r="H84" s="96"/>
      <c r="I84" s="93"/>
      <c r="J84" s="94"/>
      <c r="K84" s="312">
        <v>0.05</v>
      </c>
      <c r="L84" s="854">
        <f>N78*K84</f>
        <v>3807.8290544434126</v>
      </c>
      <c r="M84" s="855"/>
      <c r="N84" s="57"/>
    </row>
    <row r="85" spans="1:14" ht="15.75" thickBot="1">
      <c r="B85" s="97" t="s">
        <v>1058</v>
      </c>
      <c r="C85" s="98"/>
      <c r="D85" s="98"/>
      <c r="E85" s="98"/>
      <c r="F85" s="98"/>
      <c r="G85" s="98"/>
      <c r="H85" s="98"/>
      <c r="I85" s="99"/>
      <c r="J85" s="100"/>
      <c r="K85" s="313">
        <v>0.05</v>
      </c>
      <c r="L85" s="856">
        <f>N78*K85</f>
        <v>3807.8290544434126</v>
      </c>
      <c r="M85" s="857"/>
      <c r="N85" s="57"/>
    </row>
    <row r="86" spans="1:14" ht="15.75" thickBot="1">
      <c r="B86" s="820" t="s">
        <v>1037</v>
      </c>
      <c r="C86" s="821"/>
      <c r="D86" s="821"/>
      <c r="E86" s="821"/>
      <c r="F86" s="821"/>
      <c r="G86" s="821"/>
      <c r="H86" s="821"/>
      <c r="I86" s="821"/>
      <c r="J86" s="821"/>
      <c r="K86" s="821"/>
      <c r="L86" s="821"/>
      <c r="M86" s="822"/>
      <c r="N86" s="58">
        <f>L83+L84+L85</f>
        <v>22846.974326660475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99003.555415528725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310</v>
      </c>
      <c r="B36" s="833" t="str">
        <f>VLOOKUP(A36,EQUIPOS!A6:D154,3,FALSE)</f>
        <v>Retroexcavadora A25C</v>
      </c>
      <c r="C36" s="834"/>
      <c r="D36" s="834"/>
      <c r="E36" s="834"/>
      <c r="F36" s="834"/>
      <c r="G36" s="834"/>
      <c r="H36" s="835"/>
      <c r="I36" s="275"/>
      <c r="J36" s="276"/>
      <c r="K36" s="277">
        <f>VLOOKUP(A36,EQUIPOS!A6:D163,4,FALSE)</f>
        <v>197009.46147296726</v>
      </c>
      <c r="L36" s="278"/>
      <c r="M36" s="279">
        <v>3</v>
      </c>
      <c r="N36" s="280">
        <f>K36/M36</f>
        <v>65669.820490989092</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0.01</v>
      </c>
      <c r="M42" s="845"/>
      <c r="N42" s="111">
        <f>N76*L42</f>
        <v>85.112008676833341</v>
      </c>
    </row>
    <row r="43" spans="1:14" ht="15.75" thickBot="1">
      <c r="B43" s="820" t="s">
        <v>1037</v>
      </c>
      <c r="C43" s="821"/>
      <c r="D43" s="821"/>
      <c r="E43" s="821"/>
      <c r="F43" s="821"/>
      <c r="G43" s="821"/>
      <c r="H43" s="821"/>
      <c r="I43" s="821"/>
      <c r="J43" s="821"/>
      <c r="K43" s="821"/>
      <c r="L43" s="821"/>
      <c r="M43" s="822"/>
      <c r="N43" s="105">
        <f>SUM(N36:N42)</f>
        <v>65754.932499665927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824">
        <f>VLOOKUP(A59,TRANSPORTE!A6:D117,4,FALSE)</f>
        <v>1112.028071481757</v>
      </c>
      <c r="M59" s="825"/>
      <c r="N59" s="295">
        <f>K59*L59</f>
        <v>1890.4477215189868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1890.4477215189868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8511.2008676833339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76156.581088868246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15231.31621777365</v>
      </c>
      <c r="M83" s="855"/>
      <c r="N83" s="57"/>
    </row>
    <row r="84" spans="1:14">
      <c r="B84" s="95" t="s">
        <v>1057</v>
      </c>
      <c r="C84" s="96"/>
      <c r="D84" s="96"/>
      <c r="E84" s="96"/>
      <c r="F84" s="96"/>
      <c r="G84" s="96"/>
      <c r="H84" s="96"/>
      <c r="I84" s="93"/>
      <c r="J84" s="94"/>
      <c r="K84" s="312">
        <v>0.05</v>
      </c>
      <c r="L84" s="854">
        <f>N78*K84</f>
        <v>3807.8290544434126</v>
      </c>
      <c r="M84" s="855"/>
      <c r="N84" s="57"/>
    </row>
    <row r="85" spans="1:14" ht="15.75" thickBot="1">
      <c r="B85" s="97" t="s">
        <v>1058</v>
      </c>
      <c r="C85" s="98"/>
      <c r="D85" s="98"/>
      <c r="E85" s="98"/>
      <c r="F85" s="98"/>
      <c r="G85" s="98"/>
      <c r="H85" s="98"/>
      <c r="I85" s="99"/>
      <c r="J85" s="100"/>
      <c r="K85" s="313">
        <v>0.05</v>
      </c>
      <c r="L85" s="856">
        <f>N78*K85</f>
        <v>3807.8290544434126</v>
      </c>
      <c r="M85" s="857"/>
      <c r="N85" s="57"/>
    </row>
    <row r="86" spans="1:14" ht="15.75" thickBot="1">
      <c r="B86" s="820" t="s">
        <v>1037</v>
      </c>
      <c r="C86" s="821"/>
      <c r="D86" s="821"/>
      <c r="E86" s="821"/>
      <c r="F86" s="821"/>
      <c r="G86" s="821"/>
      <c r="H86" s="821"/>
      <c r="I86" s="821"/>
      <c r="J86" s="821"/>
      <c r="K86" s="821"/>
      <c r="L86" s="821"/>
      <c r="M86" s="822"/>
      <c r="N86" s="58">
        <f>L83+L84+L85</f>
        <v>22846.974326660475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99003.555415528725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5"/>
      <c r="J36" s="276"/>
      <c r="K36" s="277">
        <f>VLOOKUP(A36,EQUIPOS!A6:D163,4,FALSE)</f>
        <v>201713.21732652196</v>
      </c>
      <c r="L36" s="278"/>
      <c r="M36" s="279">
        <v>45</v>
      </c>
      <c r="N36" s="280">
        <f>K36/M36</f>
        <v>4482.5159405893774</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0.01</v>
      </c>
      <c r="M42" s="845"/>
      <c r="N42" s="111">
        <f>N76*L42</f>
        <v>1.4185334779472223</v>
      </c>
    </row>
    <row r="43" spans="1:14" ht="15.75" thickBot="1">
      <c r="B43" s="820" t="s">
        <v>1037</v>
      </c>
      <c r="C43" s="821"/>
      <c r="D43" s="821"/>
      <c r="E43" s="821"/>
      <c r="F43" s="821"/>
      <c r="G43" s="821"/>
      <c r="H43" s="821"/>
      <c r="I43" s="821"/>
      <c r="J43" s="821"/>
      <c r="K43" s="821"/>
      <c r="L43" s="821"/>
      <c r="M43" s="822"/>
      <c r="N43" s="105">
        <f>SUM(N36:N42)</f>
        <v>4483.934474067325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824">
        <f>VLOOKUP(A59,TRANSPORTE!A6:D117,4,FALSE)</f>
        <v>0.41261894876481875</v>
      </c>
      <c r="M59" s="825"/>
      <c r="N59" s="295">
        <f>K59*L59</f>
        <v>14.730496470904031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14.730496470904031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141.85334779472223</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4640.5183183329509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928.10366366659025</v>
      </c>
      <c r="M83" s="855"/>
      <c r="N83" s="57"/>
    </row>
    <row r="84" spans="1:14">
      <c r="B84" s="95" t="s">
        <v>1057</v>
      </c>
      <c r="C84" s="96"/>
      <c r="D84" s="96"/>
      <c r="E84" s="96"/>
      <c r="F84" s="96"/>
      <c r="G84" s="96"/>
      <c r="H84" s="96"/>
      <c r="I84" s="93"/>
      <c r="J84" s="94"/>
      <c r="K84" s="312">
        <v>0.05</v>
      </c>
      <c r="L84" s="854">
        <f>N78*K84</f>
        <v>232.02591591664756</v>
      </c>
      <c r="M84" s="855"/>
      <c r="N84" s="57"/>
    </row>
    <row r="85" spans="1:14" ht="15.75" thickBot="1">
      <c r="B85" s="97" t="s">
        <v>1058</v>
      </c>
      <c r="C85" s="98"/>
      <c r="D85" s="98"/>
      <c r="E85" s="98"/>
      <c r="F85" s="98"/>
      <c r="G85" s="98"/>
      <c r="H85" s="98"/>
      <c r="I85" s="99"/>
      <c r="J85" s="100"/>
      <c r="K85" s="313">
        <v>0.05</v>
      </c>
      <c r="L85" s="856">
        <f>N78*K85</f>
        <v>232.02591591664756</v>
      </c>
      <c r="M85" s="857"/>
      <c r="N85" s="57"/>
    </row>
    <row r="86" spans="1:14" ht="15.75" thickBot="1">
      <c r="B86" s="820" t="s">
        <v>1037</v>
      </c>
      <c r="C86" s="821"/>
      <c r="D86" s="821"/>
      <c r="E86" s="821"/>
      <c r="F86" s="821"/>
      <c r="G86" s="821"/>
      <c r="H86" s="821"/>
      <c r="I86" s="821"/>
      <c r="J86" s="821"/>
      <c r="K86" s="821"/>
      <c r="L86" s="821"/>
      <c r="M86" s="822"/>
      <c r="N86" s="58">
        <f>L83+L84+L85</f>
        <v>1392.1554954998853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6032.6738138328365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c r="B36" s="833"/>
      <c r="C36" s="834"/>
      <c r="D36" s="834"/>
      <c r="E36" s="834"/>
      <c r="F36" s="834"/>
      <c r="G36" s="834"/>
      <c r="H36" s="835"/>
      <c r="I36" s="275"/>
      <c r="J36" s="276"/>
      <c r="K36" s="277"/>
      <c r="L36" s="278"/>
      <c r="M36" s="279"/>
      <c r="N36" s="280"/>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0.1</v>
      </c>
      <c r="M42" s="845"/>
      <c r="N42" s="111">
        <f>N76*L42</f>
        <v>56.741339117888892</v>
      </c>
    </row>
    <row r="43" spans="1:14" ht="15.75" thickBot="1">
      <c r="B43" s="820" t="s">
        <v>1037</v>
      </c>
      <c r="C43" s="821"/>
      <c r="D43" s="821"/>
      <c r="E43" s="821"/>
      <c r="F43" s="821"/>
      <c r="G43" s="821"/>
      <c r="H43" s="821"/>
      <c r="I43" s="821"/>
      <c r="J43" s="821"/>
      <c r="K43" s="821"/>
      <c r="L43" s="821"/>
      <c r="M43" s="822"/>
      <c r="N43" s="105">
        <f>SUM(N36:N42)</f>
        <v>56.741339117888892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824">
        <f>VLOOKUP(A59,TRANSPORTE!A6:D117,4,FALSE)</f>
        <v>0.41261894876481875</v>
      </c>
      <c r="M59" s="825"/>
      <c r="N59" s="295">
        <f>K59*L59</f>
        <v>4.2293442248393918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4.2293442248393918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360</v>
      </c>
      <c r="N70" s="304">
        <f>K70/M70</f>
        <v>567.4133911788889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628.38407452161721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125.67681490432345</v>
      </c>
      <c r="M83" s="855"/>
      <c r="N83" s="57"/>
    </row>
    <row r="84" spans="1:14">
      <c r="B84" s="95" t="s">
        <v>1057</v>
      </c>
      <c r="C84" s="96"/>
      <c r="D84" s="96"/>
      <c r="E84" s="96"/>
      <c r="F84" s="96"/>
      <c r="G84" s="96"/>
      <c r="H84" s="96"/>
      <c r="I84" s="93"/>
      <c r="J84" s="94"/>
      <c r="K84" s="312">
        <v>0.05</v>
      </c>
      <c r="L84" s="854">
        <f>N78*K84</f>
        <v>31.419203726080863</v>
      </c>
      <c r="M84" s="855"/>
      <c r="N84" s="57"/>
    </row>
    <row r="85" spans="1:14" ht="15.75" thickBot="1">
      <c r="B85" s="97" t="s">
        <v>1058</v>
      </c>
      <c r="C85" s="98"/>
      <c r="D85" s="98"/>
      <c r="E85" s="98"/>
      <c r="F85" s="98"/>
      <c r="G85" s="98"/>
      <c r="H85" s="98"/>
      <c r="I85" s="99"/>
      <c r="J85" s="100"/>
      <c r="K85" s="313">
        <v>0.05</v>
      </c>
      <c r="L85" s="856">
        <f>N78*K85</f>
        <v>31.419203726080863</v>
      </c>
      <c r="M85" s="857"/>
      <c r="N85" s="57"/>
    </row>
    <row r="86" spans="1:14" ht="15.75" thickBot="1">
      <c r="B86" s="820" t="s">
        <v>1037</v>
      </c>
      <c r="C86" s="821"/>
      <c r="D86" s="821"/>
      <c r="E86" s="821"/>
      <c r="F86" s="821"/>
      <c r="G86" s="821"/>
      <c r="H86" s="821"/>
      <c r="I86" s="821"/>
      <c r="J86" s="821"/>
      <c r="K86" s="821"/>
      <c r="L86" s="821"/>
      <c r="M86" s="822"/>
      <c r="N86" s="58">
        <f>L83+L84+L85</f>
        <v>188.51522235648517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816.8992968781024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5"/>
      <c r="J36" s="276"/>
      <c r="K36" s="277">
        <f>VLOOKUP(A36,EQUIPOS!A6:D163,4,FALSE)</f>
        <v>201713.21732652196</v>
      </c>
      <c r="L36" s="278"/>
      <c r="M36" s="279">
        <v>45</v>
      </c>
      <c r="N36" s="280">
        <f>K36/M36</f>
        <v>4482.5159405893774</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0.01</v>
      </c>
      <c r="M42" s="845"/>
      <c r="N42" s="111">
        <f>N76*L42</f>
        <v>1.4185334779472223</v>
      </c>
    </row>
    <row r="43" spans="1:14" ht="15.75" thickBot="1">
      <c r="B43" s="820" t="s">
        <v>1037</v>
      </c>
      <c r="C43" s="821"/>
      <c r="D43" s="821"/>
      <c r="E43" s="821"/>
      <c r="F43" s="821"/>
      <c r="G43" s="821"/>
      <c r="H43" s="821"/>
      <c r="I43" s="821"/>
      <c r="J43" s="821"/>
      <c r="K43" s="821"/>
      <c r="L43" s="821"/>
      <c r="M43" s="822"/>
      <c r="N43" s="105">
        <f>SUM(N36:N42)</f>
        <v>4483.934474067325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824">
        <f>VLOOKUP(A59,TRANSPORTE!A6:D117,4,FALSE)</f>
        <v>1069.8373045420699</v>
      </c>
      <c r="M59" s="825"/>
      <c r="N59" s="295">
        <f>K59*L59</f>
        <v>867.09778614482491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867.09778614482491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141.85334779472223</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5492.8856080068717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1098.5771216013743</v>
      </c>
      <c r="M83" s="855"/>
      <c r="N83" s="57"/>
    </row>
    <row r="84" spans="1:14">
      <c r="B84" s="95" t="s">
        <v>1057</v>
      </c>
      <c r="C84" s="96"/>
      <c r="D84" s="96"/>
      <c r="E84" s="96"/>
      <c r="F84" s="96"/>
      <c r="G84" s="96"/>
      <c r="H84" s="96"/>
      <c r="I84" s="93"/>
      <c r="J84" s="94"/>
      <c r="K84" s="312">
        <v>0.05</v>
      </c>
      <c r="L84" s="854">
        <f>N78*K84</f>
        <v>274.64428040034358</v>
      </c>
      <c r="M84" s="855"/>
      <c r="N84" s="57"/>
    </row>
    <row r="85" spans="1:14" ht="15.75" thickBot="1">
      <c r="B85" s="97" t="s">
        <v>1058</v>
      </c>
      <c r="C85" s="98"/>
      <c r="D85" s="98"/>
      <c r="E85" s="98"/>
      <c r="F85" s="98"/>
      <c r="G85" s="98"/>
      <c r="H85" s="98"/>
      <c r="I85" s="99"/>
      <c r="J85" s="100"/>
      <c r="K85" s="313">
        <v>0.05</v>
      </c>
      <c r="L85" s="856">
        <f>N78*K85</f>
        <v>274.64428040034358</v>
      </c>
      <c r="M85" s="857"/>
      <c r="N85" s="57"/>
    </row>
    <row r="86" spans="1:14" ht="15.75" thickBot="1">
      <c r="B86" s="820" t="s">
        <v>1037</v>
      </c>
      <c r="C86" s="821"/>
      <c r="D86" s="821"/>
      <c r="E86" s="821"/>
      <c r="F86" s="821"/>
      <c r="G86" s="821"/>
      <c r="H86" s="821"/>
      <c r="I86" s="821"/>
      <c r="J86" s="821"/>
      <c r="K86" s="821"/>
      <c r="L86" s="821"/>
      <c r="M86" s="822"/>
      <c r="N86" s="58">
        <f>L83+L84+L85</f>
        <v>1647.8656824020616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7140.7512904089335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5"/>
      <c r="J36" s="276"/>
      <c r="K36" s="277">
        <f>VLOOKUP(A36,EQUIPOS!A5:D154,4,FALSE)</f>
        <v>152497.63942103024</v>
      </c>
      <c r="L36" s="278"/>
      <c r="M36" s="279">
        <v>0.625</v>
      </c>
      <c r="N36" s="280">
        <f>K36/M36</f>
        <v>243996.22307364838</v>
      </c>
    </row>
    <row r="37" spans="1:14">
      <c r="A37" s="114" t="s">
        <v>241</v>
      </c>
      <c r="B37" s="833" t="str">
        <f>VLOOKUP(A37,EQUIPOS!A7:D154,3,FALSE)</f>
        <v>Grúa (capacidad 15 ton)</v>
      </c>
      <c r="C37" s="834"/>
      <c r="D37" s="834"/>
      <c r="E37" s="834"/>
      <c r="F37" s="834"/>
      <c r="G37" s="834"/>
      <c r="H37" s="835"/>
      <c r="I37" s="275"/>
      <c r="J37" s="276"/>
      <c r="K37" s="277">
        <f>VLOOKUP(A37,EQUIPOS!A6:D154,4,FALSE)</f>
        <v>141460.39272030653</v>
      </c>
      <c r="L37" s="278"/>
      <c r="M37" s="279">
        <v>0.625</v>
      </c>
      <c r="N37" s="280">
        <f>K37/M37</f>
        <v>226336.62835249043</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2553.3602603050003</v>
      </c>
    </row>
    <row r="43" spans="1:14" ht="15.75" thickBot="1">
      <c r="B43" s="820" t="s">
        <v>1037</v>
      </c>
      <c r="C43" s="821"/>
      <c r="D43" s="821"/>
      <c r="E43" s="821"/>
      <c r="F43" s="821"/>
      <c r="G43" s="821"/>
      <c r="H43" s="821"/>
      <c r="I43" s="821"/>
      <c r="J43" s="821"/>
      <c r="K43" s="821"/>
      <c r="L43" s="821"/>
      <c r="M43" s="822"/>
      <c r="N43" s="402">
        <f>SUM(N36:N42)</f>
        <v>472886.21168644377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VLOOKUP(A48,MATERIALES!A4:D372,3,FALSE)</f>
        <v xml:space="preserve">Costal de fibra o fique
</v>
      </c>
      <c r="C48" s="289"/>
      <c r="D48" s="289"/>
      <c r="E48" s="289"/>
      <c r="F48" s="289"/>
      <c r="G48" s="289"/>
      <c r="H48" s="289"/>
      <c r="I48" s="276"/>
      <c r="J48" s="232" t="str">
        <f>VLOOKUP(A48,MATERIALES!A4:D372,2,FALSE)</f>
        <v>u</v>
      </c>
      <c r="K48" s="290">
        <v>10</v>
      </c>
      <c r="L48" s="275"/>
      <c r="M48" s="291">
        <f>VLOOKUP(A48,MATERIALES!A5:D372,4,FALSE)</f>
        <v>948.79431085397437</v>
      </c>
      <c r="N48" s="280">
        <f>K48*M48</f>
        <v>9487.9431085397446</v>
      </c>
    </row>
    <row r="49" spans="1:14">
      <c r="A49" t="s">
        <v>414</v>
      </c>
      <c r="B49" s="49" t="str">
        <f>VLOOKUP(A49,MATERIALES!A5:D372,3,FALSE)</f>
        <v xml:space="preserve">Cicatrizante (para remoción de especies vegetales)
</v>
      </c>
      <c r="C49" s="289"/>
      <c r="D49" s="289"/>
      <c r="E49" s="289"/>
      <c r="F49" s="289"/>
      <c r="G49" s="289"/>
      <c r="H49" s="289"/>
      <c r="I49" s="276"/>
      <c r="J49" s="232" t="str">
        <f>VLOOKUP(A49,MATERIALES!A5:D372,2,FALSE)</f>
        <v>kg</v>
      </c>
      <c r="K49" s="290">
        <v>1</v>
      </c>
      <c r="L49" s="275"/>
      <c r="M49" s="291">
        <f>VLOOKUP(A49,MATERIALES!A6:D372,4,FALSE)</f>
        <v>13085.624540468871</v>
      </c>
      <c r="N49" s="280">
        <f>K49*M49</f>
        <v>13085.624540468871</v>
      </c>
    </row>
    <row r="50" spans="1:14">
      <c r="A50" s="114" t="s">
        <v>610</v>
      </c>
      <c r="B50" s="49" t="str">
        <f>VLOOKUP(A50,MATERIALES!A6:D372,3,FALSE)</f>
        <v xml:space="preserve">Nutrientes (para remoción de especies vegetales) (dap, triple 15 o similar) (ítem 201.9)
</v>
      </c>
      <c r="C50" s="289"/>
      <c r="D50" s="289"/>
      <c r="E50" s="289"/>
      <c r="F50" s="289"/>
      <c r="G50" s="289"/>
      <c r="H50" s="289"/>
      <c r="I50" s="276"/>
      <c r="J50" s="232" t="str">
        <f>VLOOKUP(A50,MATERIALES!A6:D372,2,FALSE)</f>
        <v>kg</v>
      </c>
      <c r="K50" s="290">
        <v>1</v>
      </c>
      <c r="L50" s="275"/>
      <c r="M50" s="291">
        <f>VLOOKUP(A50,MATERIALES!A6:D372,4,FALSE)</f>
        <v>4523.0612909058027</v>
      </c>
      <c r="N50" s="280">
        <f>K50*M50</f>
        <v>4523.0612909058027</v>
      </c>
    </row>
    <row r="51" spans="1:14">
      <c r="A51" t="s">
        <v>743</v>
      </c>
      <c r="B51" s="49" t="str">
        <f>VLOOKUP(A51,MATERIALES!A6:D372,3,FALSE)</f>
        <v xml:space="preserve">Tierra abonada </v>
      </c>
      <c r="C51" s="289"/>
      <c r="D51" s="289"/>
      <c r="E51" s="289"/>
      <c r="F51" s="289"/>
      <c r="G51" s="289"/>
      <c r="H51" s="289"/>
      <c r="I51" s="276"/>
      <c r="J51" s="232" t="str">
        <f>VLOOKUP(A51,MATERIALES!A6:D372,2,FALSE)</f>
        <v>m3</v>
      </c>
      <c r="K51" s="290">
        <v>2</v>
      </c>
      <c r="L51" s="275"/>
      <c r="M51" s="291">
        <f>VLOOKUP(A51,MATERIALES!A6:D372,4,FALSE)</f>
        <v>49509.349484722465</v>
      </c>
      <c r="N51" s="280">
        <f>K51*M51</f>
        <v>99018.698969444929</v>
      </c>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126115.32790935934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5</v>
      </c>
      <c r="N70" s="403">
        <f>K70/M70</f>
        <v>51067.205206099999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650068.74480190314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130013.74896038063</v>
      </c>
      <c r="M83" s="855"/>
      <c r="N83" s="57"/>
    </row>
    <row r="84" spans="1:14">
      <c r="B84" s="95" t="s">
        <v>1057</v>
      </c>
      <c r="C84" s="96"/>
      <c r="D84" s="96"/>
      <c r="E84" s="96"/>
      <c r="F84" s="96"/>
      <c r="G84" s="96"/>
      <c r="H84" s="96"/>
      <c r="I84" s="93"/>
      <c r="J84" s="94"/>
      <c r="K84" s="312">
        <v>0.05</v>
      </c>
      <c r="L84" s="854">
        <f>N78*K84</f>
        <v>32503.437240095158</v>
      </c>
      <c r="M84" s="855"/>
      <c r="N84" s="57"/>
    </row>
    <row r="85" spans="1:14" ht="15.75" thickBot="1">
      <c r="B85" s="97" t="s">
        <v>1058</v>
      </c>
      <c r="C85" s="98"/>
      <c r="D85" s="98"/>
      <c r="E85" s="98"/>
      <c r="F85" s="98"/>
      <c r="G85" s="98"/>
      <c r="H85" s="98"/>
      <c r="I85" s="99"/>
      <c r="J85" s="100"/>
      <c r="K85" s="313">
        <v>0.05</v>
      </c>
      <c r="L85" s="856">
        <f>N78*K85</f>
        <v>32503.437240095158</v>
      </c>
      <c r="M85" s="857"/>
      <c r="N85" s="57"/>
    </row>
    <row r="86" spans="1:14" ht="15.75" thickBot="1">
      <c r="B86" s="820" t="s">
        <v>1037</v>
      </c>
      <c r="C86" s="821"/>
      <c r="D86" s="821"/>
      <c r="E86" s="821"/>
      <c r="F86" s="821"/>
      <c r="G86" s="821"/>
      <c r="H86" s="821"/>
      <c r="I86" s="821"/>
      <c r="J86" s="821"/>
      <c r="K86" s="821"/>
      <c r="L86" s="821"/>
      <c r="M86" s="822"/>
      <c r="N86" s="58">
        <f>L83+L84+L85</f>
        <v>195020.62344057095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845089.36824247404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5"/>
      <c r="J36" s="276"/>
      <c r="K36" s="277">
        <f>VLOOKUP(A36,EQUIPOS!A6:D163,4,FALSE)</f>
        <v>152497.63942103024</v>
      </c>
      <c r="L36" s="278"/>
      <c r="M36" s="279">
        <v>0.5</v>
      </c>
      <c r="N36" s="280">
        <f>K36/M36</f>
        <v>304995.27884206048</v>
      </c>
    </row>
    <row r="37" spans="1:14">
      <c r="A37" s="114" t="s">
        <v>241</v>
      </c>
      <c r="B37" s="833" t="str">
        <f>VLOOKUP(A37,EQUIPOS!A7:D154,3,FALSE)</f>
        <v>Grúa (capacidad 15 ton)</v>
      </c>
      <c r="C37" s="834"/>
      <c r="D37" s="834"/>
      <c r="E37" s="834"/>
      <c r="F37" s="834"/>
      <c r="G37" s="834"/>
      <c r="H37" s="835"/>
      <c r="I37" s="275"/>
      <c r="J37" s="276"/>
      <c r="K37" s="277">
        <f>VLOOKUP(A37,EQUIPOS!A7:D164,4,FALSE)</f>
        <v>141460.39272030653</v>
      </c>
      <c r="L37" s="278"/>
      <c r="M37" s="279">
        <v>0.5</v>
      </c>
      <c r="N37" s="280">
        <f>K37/M37</f>
        <v>282920.78544061305</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3191.70032538125</v>
      </c>
    </row>
    <row r="43" spans="1:14" ht="15.75" thickBot="1">
      <c r="B43" s="820" t="s">
        <v>1037</v>
      </c>
      <c r="C43" s="821"/>
      <c r="D43" s="821"/>
      <c r="E43" s="821"/>
      <c r="F43" s="821"/>
      <c r="G43" s="821"/>
      <c r="H43" s="821"/>
      <c r="I43" s="821"/>
      <c r="J43" s="821"/>
      <c r="K43" s="821"/>
      <c r="L43" s="821"/>
      <c r="M43" s="822"/>
      <c r="N43" s="402">
        <f>SUM(N36:N42)</f>
        <v>591107.76460805477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VLOOKUP(A48,MATERIALES!A4:D372,3,FALSE)</f>
        <v xml:space="preserve">Costal de fibra o fique
</v>
      </c>
      <c r="C48" s="289"/>
      <c r="D48" s="289"/>
      <c r="E48" s="289"/>
      <c r="F48" s="289"/>
      <c r="G48" s="289"/>
      <c r="H48" s="289"/>
      <c r="I48" s="276"/>
      <c r="J48" s="232" t="str">
        <f>VLOOKUP(A48,MATERIALES!A4:D372,2,FALSE)</f>
        <v>u</v>
      </c>
      <c r="K48" s="290">
        <v>10</v>
      </c>
      <c r="L48" s="275"/>
      <c r="M48" s="291">
        <f>VLOOKUP(A48,MATERIALES!A5:D372,4,FALSE)</f>
        <v>948.79431085397437</v>
      </c>
      <c r="N48" s="280">
        <f>K48*M48</f>
        <v>9487.9431085397446</v>
      </c>
    </row>
    <row r="49" spans="1:14">
      <c r="A49" t="s">
        <v>414</v>
      </c>
      <c r="B49" s="49" t="str">
        <f>VLOOKUP(A49,MATERIALES!A5:D372,3,FALSE)</f>
        <v xml:space="preserve">Cicatrizante (para remoción de especies vegetales)
</v>
      </c>
      <c r="C49" s="289"/>
      <c r="D49" s="289"/>
      <c r="E49" s="289"/>
      <c r="F49" s="289"/>
      <c r="G49" s="289"/>
      <c r="H49" s="289"/>
      <c r="I49" s="276"/>
      <c r="J49" s="232" t="str">
        <f>VLOOKUP(A49,MATERIALES!A5:D372,2,FALSE)</f>
        <v>kg</v>
      </c>
      <c r="K49" s="290">
        <v>1</v>
      </c>
      <c r="L49" s="275"/>
      <c r="M49" s="291">
        <f>VLOOKUP(A49,MATERIALES!A6:D372,4,FALSE)</f>
        <v>13085.624540468871</v>
      </c>
      <c r="N49" s="280">
        <f>K49*M49</f>
        <v>13085.624540468871</v>
      </c>
    </row>
    <row r="50" spans="1:14">
      <c r="A50" s="114" t="s">
        <v>610</v>
      </c>
      <c r="B50" s="49" t="str">
        <f>VLOOKUP(A50,MATERIALES!A6:D372,3,FALSE)</f>
        <v xml:space="preserve">Nutrientes (para remoción de especies vegetales) (dap, triple 15 o similar) (ítem 201.9)
</v>
      </c>
      <c r="C50" s="289"/>
      <c r="D50" s="289"/>
      <c r="E50" s="289"/>
      <c r="F50" s="289"/>
      <c r="G50" s="289"/>
      <c r="H50" s="289"/>
      <c r="I50" s="276"/>
      <c r="J50" s="232" t="str">
        <f>VLOOKUP(A50,MATERIALES!A6:D372,2,FALSE)</f>
        <v>kg</v>
      </c>
      <c r="K50" s="290">
        <v>1</v>
      </c>
      <c r="L50" s="275"/>
      <c r="M50" s="291">
        <f>VLOOKUP(A50,MATERIALES!A6:D372,4,FALSE)</f>
        <v>4523.0612909058027</v>
      </c>
      <c r="N50" s="280">
        <f>K50*M50</f>
        <v>4523.0612909058027</v>
      </c>
    </row>
    <row r="51" spans="1:14">
      <c r="A51" t="s">
        <v>743</v>
      </c>
      <c r="B51" s="49" t="str">
        <f>VLOOKUP(A51,MATERIALES!A6:D372,3,FALSE)</f>
        <v xml:space="preserve">Tierra abonada </v>
      </c>
      <c r="C51" s="289"/>
      <c r="D51" s="289"/>
      <c r="E51" s="289"/>
      <c r="F51" s="289"/>
      <c r="G51" s="289"/>
      <c r="H51" s="289"/>
      <c r="I51" s="276"/>
      <c r="J51" s="232" t="str">
        <f>VLOOKUP(A51,MATERIALES!A6:D372,2,FALSE)</f>
        <v>m3</v>
      </c>
      <c r="K51" s="290">
        <v>2</v>
      </c>
      <c r="L51" s="275"/>
      <c r="M51" s="291">
        <f>VLOOKUP(A51,MATERIALES!A6:D372,4,FALSE)</f>
        <v>49509.349484722465</v>
      </c>
      <c r="N51" s="280">
        <f>K51*M51</f>
        <v>99018.698969444929</v>
      </c>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126115.32790935934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4</v>
      </c>
      <c r="N70" s="403">
        <f>K70/M70</f>
        <v>63834.006507624996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63834.006507624996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781057.09902503912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156211.41980500784</v>
      </c>
      <c r="M83" s="855"/>
      <c r="N83" s="57"/>
    </row>
    <row r="84" spans="1:14">
      <c r="B84" s="95" t="s">
        <v>1057</v>
      </c>
      <c r="C84" s="96"/>
      <c r="D84" s="96"/>
      <c r="E84" s="96"/>
      <c r="F84" s="96"/>
      <c r="G84" s="96"/>
      <c r="H84" s="96"/>
      <c r="I84" s="93"/>
      <c r="J84" s="94"/>
      <c r="K84" s="312">
        <v>0.05</v>
      </c>
      <c r="L84" s="854">
        <f>N78*K84</f>
        <v>39052.85495125196</v>
      </c>
      <c r="M84" s="855"/>
      <c r="N84" s="57"/>
    </row>
    <row r="85" spans="1:14" ht="15.75" thickBot="1">
      <c r="B85" s="97" t="s">
        <v>1058</v>
      </c>
      <c r="C85" s="98"/>
      <c r="D85" s="98"/>
      <c r="E85" s="98"/>
      <c r="F85" s="98"/>
      <c r="G85" s="98"/>
      <c r="H85" s="98"/>
      <c r="I85" s="99"/>
      <c r="J85" s="100"/>
      <c r="K85" s="313">
        <v>0.05</v>
      </c>
      <c r="L85" s="856">
        <f>N78*K85</f>
        <v>39052.85495125196</v>
      </c>
      <c r="M85" s="857"/>
      <c r="N85" s="57"/>
    </row>
    <row r="86" spans="1:14" ht="15.75" thickBot="1">
      <c r="B86" s="820" t="s">
        <v>1037</v>
      </c>
      <c r="C86" s="821"/>
      <c r="D86" s="821"/>
      <c r="E86" s="821"/>
      <c r="F86" s="821"/>
      <c r="G86" s="821"/>
      <c r="H86" s="821"/>
      <c r="I86" s="821"/>
      <c r="J86" s="821"/>
      <c r="K86" s="821"/>
      <c r="L86" s="821"/>
      <c r="M86" s="822"/>
      <c r="N86" s="58">
        <f>L83+L84+L85</f>
        <v>234317.12970751178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1015374.2287325509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5"/>
      <c r="J36" s="276"/>
      <c r="K36" s="277">
        <f>VLOOKUP(A36,EQUIPOS!A6:D163,4,FALSE)</f>
        <v>152497.63942103024</v>
      </c>
      <c r="L36" s="278"/>
      <c r="M36" s="279">
        <v>0.4375</v>
      </c>
      <c r="N36" s="280">
        <f>K36/M36</f>
        <v>348566.03296235483</v>
      </c>
    </row>
    <row r="37" spans="1:14">
      <c r="A37" s="114" t="s">
        <v>241</v>
      </c>
      <c r="B37" s="833" t="str">
        <f>VLOOKUP(A37,EQUIPOS!A7:D154,3,FALSE)</f>
        <v>Grúa (capacidad 15 ton)</v>
      </c>
      <c r="C37" s="834"/>
      <c r="D37" s="834"/>
      <c r="E37" s="834"/>
      <c r="F37" s="834"/>
      <c r="G37" s="834"/>
      <c r="H37" s="835"/>
      <c r="I37" s="275"/>
      <c r="J37" s="276"/>
      <c r="K37" s="277">
        <f>VLOOKUP(A37,EQUIPOS!A7:D164,4,FALSE)</f>
        <v>141460.39272030653</v>
      </c>
      <c r="L37" s="278"/>
      <c r="M37" s="279">
        <v>0.4375</v>
      </c>
      <c r="N37" s="280">
        <f>K37/M37</f>
        <v>323338.04050355777</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3647.657514721428</v>
      </c>
    </row>
    <row r="43" spans="1:14" ht="15.75" thickBot="1">
      <c r="B43" s="820" t="s">
        <v>1037</v>
      </c>
      <c r="C43" s="821"/>
      <c r="D43" s="821"/>
      <c r="E43" s="821"/>
      <c r="F43" s="821"/>
      <c r="G43" s="821"/>
      <c r="H43" s="821"/>
      <c r="I43" s="821"/>
      <c r="J43" s="821"/>
      <c r="K43" s="821"/>
      <c r="L43" s="821"/>
      <c r="M43" s="822"/>
      <c r="N43" s="402">
        <f>SUM(N36:N42)</f>
        <v>675551.73098063399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VLOOKUP(A48,MATERIALES!A4:D372,3,FALSE)</f>
        <v xml:space="preserve">Costal de fibra o fique
</v>
      </c>
      <c r="C48" s="289"/>
      <c r="D48" s="289"/>
      <c r="E48" s="289"/>
      <c r="F48" s="289"/>
      <c r="G48" s="289"/>
      <c r="H48" s="289"/>
      <c r="I48" s="276"/>
      <c r="J48" s="232" t="str">
        <f>VLOOKUP(A48,MATERIALES!A4:D372,2,FALSE)</f>
        <v>u</v>
      </c>
      <c r="K48" s="290">
        <v>10</v>
      </c>
      <c r="L48" s="275"/>
      <c r="M48" s="291">
        <f>VLOOKUP(A48,MATERIALES!A5:D372,4,FALSE)</f>
        <v>948.79431085397437</v>
      </c>
      <c r="N48" s="280">
        <f>K48*M48</f>
        <v>9487.9431085397446</v>
      </c>
    </row>
    <row r="49" spans="1:14">
      <c r="A49" t="s">
        <v>414</v>
      </c>
      <c r="B49" s="49" t="str">
        <f>VLOOKUP(A49,MATERIALES!A5:D372,3,FALSE)</f>
        <v xml:space="preserve">Cicatrizante (para remoción de especies vegetales)
</v>
      </c>
      <c r="C49" s="289"/>
      <c r="D49" s="289"/>
      <c r="E49" s="289"/>
      <c r="F49" s="289"/>
      <c r="G49" s="289"/>
      <c r="H49" s="289"/>
      <c r="I49" s="276"/>
      <c r="J49" s="232" t="str">
        <f>VLOOKUP(A49,MATERIALES!A5:D372,2,FALSE)</f>
        <v>kg</v>
      </c>
      <c r="K49" s="290">
        <v>1</v>
      </c>
      <c r="L49" s="275"/>
      <c r="M49" s="291">
        <f>VLOOKUP(A49,MATERIALES!A6:D372,4,FALSE)</f>
        <v>13085.624540468871</v>
      </c>
      <c r="N49" s="280">
        <f>K49*M49</f>
        <v>13085.624540468871</v>
      </c>
    </row>
    <row r="50" spans="1:14">
      <c r="A50" s="114" t="s">
        <v>610</v>
      </c>
      <c r="B50" s="49" t="str">
        <f>VLOOKUP(A50,MATERIALES!A6:D372,3,FALSE)</f>
        <v xml:space="preserve">Nutrientes (para remoción de especies vegetales) (dap, triple 15 o similar) (ítem 201.9)
</v>
      </c>
      <c r="C50" s="289"/>
      <c r="D50" s="289"/>
      <c r="E50" s="289"/>
      <c r="F50" s="289"/>
      <c r="G50" s="289"/>
      <c r="H50" s="289"/>
      <c r="I50" s="276"/>
      <c r="J50" s="232" t="str">
        <f>VLOOKUP(A50,MATERIALES!A6:D372,2,FALSE)</f>
        <v>kg</v>
      </c>
      <c r="K50" s="290">
        <v>1</v>
      </c>
      <c r="L50" s="275"/>
      <c r="M50" s="291">
        <f>VLOOKUP(A50,MATERIALES!A6:D372,4,FALSE)</f>
        <v>4523.0612909058027</v>
      </c>
      <c r="N50" s="280">
        <f>K50*M50</f>
        <v>4523.0612909058027</v>
      </c>
    </row>
    <row r="51" spans="1:14">
      <c r="A51" t="s">
        <v>743</v>
      </c>
      <c r="B51" s="49" t="str">
        <f>VLOOKUP(A51,MATERIALES!A6:D372,3,FALSE)</f>
        <v xml:space="preserve">Tierra abonada </v>
      </c>
      <c r="C51" s="289"/>
      <c r="D51" s="289"/>
      <c r="E51" s="289"/>
      <c r="F51" s="289"/>
      <c r="G51" s="289"/>
      <c r="H51" s="289"/>
      <c r="I51" s="276"/>
      <c r="J51" s="232" t="str">
        <f>VLOOKUP(A51,MATERIALES!A6:D372,2,FALSE)</f>
        <v>m3</v>
      </c>
      <c r="K51" s="290">
        <v>2</v>
      </c>
      <c r="L51" s="275"/>
      <c r="M51" s="291">
        <f>VLOOKUP(A51,MATERIALES!A6:D372,4,FALSE)</f>
        <v>49509.349484722465</v>
      </c>
      <c r="N51" s="280">
        <f>K51*M51</f>
        <v>99018.698969444929</v>
      </c>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126115.32790935934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3.5</v>
      </c>
      <c r="N70" s="403">
        <f>K70/M70</f>
        <v>72953.15029442856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72953.15029442856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874620.20918442192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174924.0418368844</v>
      </c>
      <c r="M83" s="855"/>
      <c r="N83" s="57"/>
    </row>
    <row r="84" spans="1:14">
      <c r="B84" s="95" t="s">
        <v>1057</v>
      </c>
      <c r="C84" s="96"/>
      <c r="D84" s="96"/>
      <c r="E84" s="96"/>
      <c r="F84" s="96"/>
      <c r="G84" s="96"/>
      <c r="H84" s="96"/>
      <c r="I84" s="93"/>
      <c r="J84" s="94"/>
      <c r="K84" s="312">
        <v>0.05</v>
      </c>
      <c r="L84" s="854">
        <f>N78*K84</f>
        <v>43731.010459221099</v>
      </c>
      <c r="M84" s="855"/>
      <c r="N84" s="57"/>
    </row>
    <row r="85" spans="1:14" ht="15.75" thickBot="1">
      <c r="B85" s="97" t="s">
        <v>1058</v>
      </c>
      <c r="C85" s="98"/>
      <c r="D85" s="98"/>
      <c r="E85" s="98"/>
      <c r="F85" s="98"/>
      <c r="G85" s="98"/>
      <c r="H85" s="98"/>
      <c r="I85" s="99"/>
      <c r="J85" s="100"/>
      <c r="K85" s="313">
        <v>0.05</v>
      </c>
      <c r="L85" s="856">
        <f>N78*K85</f>
        <v>43731.010459221099</v>
      </c>
      <c r="M85" s="857"/>
      <c r="N85" s="57"/>
    </row>
    <row r="86" spans="1:14" ht="15.75" thickBot="1">
      <c r="B86" s="820" t="s">
        <v>1037</v>
      </c>
      <c r="C86" s="821"/>
      <c r="D86" s="821"/>
      <c r="E86" s="821"/>
      <c r="F86" s="821"/>
      <c r="G86" s="821"/>
      <c r="H86" s="821"/>
      <c r="I86" s="821"/>
      <c r="J86" s="821"/>
      <c r="K86" s="821"/>
      <c r="L86" s="821"/>
      <c r="M86" s="822"/>
      <c r="N86" s="58">
        <f>L83+L84+L85</f>
        <v>262386.06275532657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1137006.2719397484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5"/>
      <c r="J36" s="276"/>
      <c r="K36" s="277">
        <f>VLOOKUP(A36,EQUIPOS!A6:D163,4,FALSE)</f>
        <v>152497.63942103024</v>
      </c>
      <c r="L36" s="278"/>
      <c r="M36" s="279">
        <v>0.875</v>
      </c>
      <c r="N36" s="280">
        <f>K36/M36</f>
        <v>174283.01648117742</v>
      </c>
    </row>
    <row r="37" spans="1:14">
      <c r="A37" s="114" t="s">
        <v>241</v>
      </c>
      <c r="B37" s="833" t="str">
        <f>VLOOKUP(A37,EQUIPOS!A7:D154,3,FALSE)</f>
        <v>Grúa (capacidad 15 ton)</v>
      </c>
      <c r="C37" s="834"/>
      <c r="D37" s="834"/>
      <c r="E37" s="834"/>
      <c r="F37" s="834"/>
      <c r="G37" s="834"/>
      <c r="H37" s="835"/>
      <c r="I37" s="275"/>
      <c r="J37" s="276"/>
      <c r="K37" s="277">
        <f>VLOOKUP(A37,EQUIPOS!A7:D164,4,FALSE)</f>
        <v>141460.39272030653</v>
      </c>
      <c r="L37" s="278"/>
      <c r="M37" s="279">
        <v>0.875</v>
      </c>
      <c r="N37" s="280">
        <f>K37/M37</f>
        <v>161669.02025177889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1459.0630058885715</v>
      </c>
    </row>
    <row r="43" spans="1:14" ht="15.75" thickBot="1">
      <c r="B43" s="820" t="s">
        <v>1037</v>
      </c>
      <c r="C43" s="821"/>
      <c r="D43" s="821"/>
      <c r="E43" s="821"/>
      <c r="F43" s="821"/>
      <c r="G43" s="821"/>
      <c r="H43" s="821"/>
      <c r="I43" s="821"/>
      <c r="J43" s="821"/>
      <c r="K43" s="821"/>
      <c r="L43" s="821"/>
      <c r="M43" s="822"/>
      <c r="N43" s="402">
        <f>SUM(N36:N42)</f>
        <v>337411.09973884484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VLOOKUP(A48,MATERIALES!A4:D372,3,FALSE)</f>
        <v xml:space="preserve">Costal de fibra o fique
</v>
      </c>
      <c r="C48" s="289"/>
      <c r="D48" s="289"/>
      <c r="E48" s="289"/>
      <c r="F48" s="289"/>
      <c r="G48" s="289"/>
      <c r="H48" s="289"/>
      <c r="I48" s="276"/>
      <c r="J48" s="232" t="str">
        <f>VLOOKUP(A48,MATERIALES!A4:D372,2,FALSE)</f>
        <v>u</v>
      </c>
      <c r="K48" s="290">
        <v>10</v>
      </c>
      <c r="L48" s="275"/>
      <c r="M48" s="291">
        <f>VLOOKUP(A48,MATERIALES!A5:D372,4,FALSE)</f>
        <v>948.79431085397437</v>
      </c>
      <c r="N48" s="280">
        <f>K48*M48</f>
        <v>9487.9431085397446</v>
      </c>
    </row>
    <row r="49" spans="1:14">
      <c r="A49" t="s">
        <v>414</v>
      </c>
      <c r="B49" s="49" t="str">
        <f>VLOOKUP(A49,MATERIALES!A5:D372,3,FALSE)</f>
        <v xml:space="preserve">Cicatrizante (para remoción de especies vegetales)
</v>
      </c>
      <c r="C49" s="289"/>
      <c r="D49" s="289"/>
      <c r="E49" s="289"/>
      <c r="F49" s="289"/>
      <c r="G49" s="289"/>
      <c r="H49" s="289"/>
      <c r="I49" s="276"/>
      <c r="J49" s="232" t="str">
        <f>VLOOKUP(A49,MATERIALES!A5:D372,2,FALSE)</f>
        <v>kg</v>
      </c>
      <c r="K49" s="290">
        <v>1</v>
      </c>
      <c r="L49" s="275"/>
      <c r="M49" s="291">
        <f>VLOOKUP(A49,MATERIALES!A6:D372,4,FALSE)</f>
        <v>13085.624540468871</v>
      </c>
      <c r="N49" s="280">
        <f>K49*M49</f>
        <v>13085.624540468871</v>
      </c>
    </row>
    <row r="50" spans="1:14">
      <c r="A50" s="114" t="s">
        <v>610</v>
      </c>
      <c r="B50" s="49" t="str">
        <f>VLOOKUP(A50,MATERIALES!A6:D372,3,FALSE)</f>
        <v xml:space="preserve">Nutrientes (para remoción de especies vegetales) (dap, triple 15 o similar) (ítem 201.9)
</v>
      </c>
      <c r="C50" s="289"/>
      <c r="D50" s="289"/>
      <c r="E50" s="289"/>
      <c r="F50" s="289"/>
      <c r="G50" s="289"/>
      <c r="H50" s="289"/>
      <c r="I50" s="276"/>
      <c r="J50" s="232" t="str">
        <f>VLOOKUP(A50,MATERIALES!A6:D372,2,FALSE)</f>
        <v>kg</v>
      </c>
      <c r="K50" s="290">
        <v>1</v>
      </c>
      <c r="L50" s="275"/>
      <c r="M50" s="291">
        <f>VLOOKUP(A50,MATERIALES!A6:D372,4,FALSE)</f>
        <v>4523.0612909058027</v>
      </c>
      <c r="N50" s="280">
        <f>K50*M50</f>
        <v>4523.0612909058027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27096.628939914419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7</v>
      </c>
      <c r="N70" s="403">
        <f>K70/M70</f>
        <v>29181.260117771428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29181.260117771428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393688.9887965307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78737.797759306151</v>
      </c>
      <c r="M83" s="855"/>
      <c r="N83" s="57"/>
    </row>
    <row r="84" spans="1:14">
      <c r="B84" s="95" t="s">
        <v>1057</v>
      </c>
      <c r="C84" s="96"/>
      <c r="D84" s="96"/>
      <c r="E84" s="96"/>
      <c r="F84" s="96"/>
      <c r="G84" s="96"/>
      <c r="H84" s="96"/>
      <c r="I84" s="93"/>
      <c r="J84" s="94"/>
      <c r="K84" s="312">
        <v>0.05</v>
      </c>
      <c r="L84" s="854">
        <f>N78*K84</f>
        <v>19684.449439826538</v>
      </c>
      <c r="M84" s="855"/>
      <c r="N84" s="57"/>
    </row>
    <row r="85" spans="1:14" ht="15.75" thickBot="1">
      <c r="B85" s="97" t="s">
        <v>1058</v>
      </c>
      <c r="C85" s="98"/>
      <c r="D85" s="98"/>
      <c r="E85" s="98"/>
      <c r="F85" s="98"/>
      <c r="G85" s="98"/>
      <c r="H85" s="98"/>
      <c r="I85" s="99"/>
      <c r="J85" s="100"/>
      <c r="K85" s="313">
        <v>0.05</v>
      </c>
      <c r="L85" s="856">
        <f>N78*K85</f>
        <v>19684.449439826538</v>
      </c>
      <c r="M85" s="857"/>
      <c r="N85" s="57"/>
    </row>
    <row r="86" spans="1:14" ht="15.75" thickBot="1">
      <c r="B86" s="820" t="s">
        <v>1037</v>
      </c>
      <c r="C86" s="821"/>
      <c r="D86" s="821"/>
      <c r="E86" s="821"/>
      <c r="F86" s="821"/>
      <c r="G86" s="821"/>
      <c r="H86" s="821"/>
      <c r="I86" s="821"/>
      <c r="J86" s="821"/>
      <c r="K86" s="821"/>
      <c r="L86" s="821"/>
      <c r="M86" s="822"/>
      <c r="N86" s="58">
        <f>L83+L84+L85</f>
        <v>118106.69663895923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511795.68543548993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5"/>
      <c r="J36" s="276"/>
      <c r="K36" s="277">
        <f>VLOOKUP(A36,EQUIPOS!A6:D163,4,FALSE)</f>
        <v>152497.63942103024</v>
      </c>
      <c r="L36" s="278"/>
      <c r="M36" s="279">
        <v>0.75</v>
      </c>
      <c r="N36" s="280">
        <f>K36/M36</f>
        <v>203330.18589470698</v>
      </c>
    </row>
    <row r="37" spans="1:14">
      <c r="A37" s="114" t="s">
        <v>241</v>
      </c>
      <c r="B37" s="833" t="str">
        <f>VLOOKUP(A37,EQUIPOS!A7:D154,3,FALSE)</f>
        <v>Grúa (capacidad 15 ton)</v>
      </c>
      <c r="C37" s="834"/>
      <c r="D37" s="834"/>
      <c r="E37" s="834"/>
      <c r="F37" s="834"/>
      <c r="G37" s="834"/>
      <c r="H37" s="835"/>
      <c r="I37" s="275"/>
      <c r="J37" s="276"/>
      <c r="K37" s="277">
        <f>VLOOKUP(A37,EQUIPOS!A7:D164,4,FALSE)</f>
        <v>141460.39272030653</v>
      </c>
      <c r="L37" s="278"/>
      <c r="M37" s="279">
        <v>0.75</v>
      </c>
      <c r="N37" s="280">
        <f>K37/M37</f>
        <v>188613.85696040871</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1702.2401735366668</v>
      </c>
    </row>
    <row r="43" spans="1:14" ht="15.75" thickBot="1">
      <c r="B43" s="820" t="s">
        <v>1037</v>
      </c>
      <c r="C43" s="821"/>
      <c r="D43" s="821"/>
      <c r="E43" s="821"/>
      <c r="F43" s="821"/>
      <c r="G43" s="821"/>
      <c r="H43" s="821"/>
      <c r="I43" s="821"/>
      <c r="J43" s="821"/>
      <c r="K43" s="821"/>
      <c r="L43" s="821"/>
      <c r="M43" s="822"/>
      <c r="N43" s="402">
        <f>SUM(N36:N42)</f>
        <v>393646.28302865237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VLOOKUP(A48,MATERIALES!A4:D372,3,FALSE)</f>
        <v xml:space="preserve">Costal de fibra o fique
</v>
      </c>
      <c r="C48" s="289"/>
      <c r="D48" s="289"/>
      <c r="E48" s="289"/>
      <c r="F48" s="289"/>
      <c r="G48" s="289"/>
      <c r="H48" s="289"/>
      <c r="I48" s="276"/>
      <c r="J48" s="232" t="str">
        <f>VLOOKUP(A48,MATERIALES!A4:D372,2,FALSE)</f>
        <v>u</v>
      </c>
      <c r="K48" s="290">
        <v>10</v>
      </c>
      <c r="L48" s="275"/>
      <c r="M48" s="291">
        <f>VLOOKUP(A48,MATERIALES!A5:D372,4,FALSE)</f>
        <v>948.79431085397437</v>
      </c>
      <c r="N48" s="280">
        <f>K48*M48</f>
        <v>9487.9431085397446</v>
      </c>
    </row>
    <row r="49" spans="1:14">
      <c r="A49" t="s">
        <v>414</v>
      </c>
      <c r="B49" s="49" t="str">
        <f>VLOOKUP(A49,MATERIALES!A5:D372,3,FALSE)</f>
        <v xml:space="preserve">Cicatrizante (para remoción de especies vegetales)
</v>
      </c>
      <c r="C49" s="289"/>
      <c r="D49" s="289"/>
      <c r="E49" s="289"/>
      <c r="F49" s="289"/>
      <c r="G49" s="289"/>
      <c r="H49" s="289"/>
      <c r="I49" s="276"/>
      <c r="J49" s="232" t="str">
        <f>VLOOKUP(A49,MATERIALES!A5:D372,2,FALSE)</f>
        <v>kg</v>
      </c>
      <c r="K49" s="290">
        <v>1</v>
      </c>
      <c r="L49" s="275"/>
      <c r="M49" s="291">
        <f>VLOOKUP(A49,MATERIALES!A6:D372,4,FALSE)</f>
        <v>13085.624540468871</v>
      </c>
      <c r="N49" s="280">
        <f>K49*M49</f>
        <v>13085.624540468871</v>
      </c>
    </row>
    <row r="50" spans="1:14">
      <c r="A50" s="214" t="s">
        <v>610</v>
      </c>
      <c r="B50" s="49" t="str">
        <f>VLOOKUP(A50,MATERIALES!A6:D372,3,FALSE)</f>
        <v xml:space="preserve">Nutrientes (para remoción de especies vegetales) (dap, triple 15 o similar) (ítem 201.9)
</v>
      </c>
      <c r="C50" s="289"/>
      <c r="D50" s="289"/>
      <c r="E50" s="289"/>
      <c r="F50" s="289"/>
      <c r="G50" s="289"/>
      <c r="H50" s="289"/>
      <c r="I50" s="276"/>
      <c r="J50" s="232" t="str">
        <f>VLOOKUP(A50,MATERIALES!A6:D372,2,FALSE)</f>
        <v>kg</v>
      </c>
      <c r="K50" s="290">
        <v>1</v>
      </c>
      <c r="L50" s="275"/>
      <c r="M50" s="291">
        <f>VLOOKUP(A50,MATERIALES!A6:D372,4,FALSE)</f>
        <v>4523.0612909058027</v>
      </c>
      <c r="N50" s="280">
        <f>K50*M50</f>
        <v>4523.0612909058027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27096.628939914419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4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6</v>
      </c>
      <c r="N70" s="403">
        <f>K70/M70</f>
        <v>34044.803470733335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34044.803470733335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454787.71543930011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90957.543087860031</v>
      </c>
      <c r="M83" s="855"/>
      <c r="N83" s="57"/>
    </row>
    <row r="84" spans="1:14">
      <c r="B84" s="95" t="s">
        <v>1057</v>
      </c>
      <c r="C84" s="96"/>
      <c r="D84" s="96"/>
      <c r="E84" s="96"/>
      <c r="F84" s="96"/>
      <c r="G84" s="96"/>
      <c r="H84" s="96"/>
      <c r="I84" s="93"/>
      <c r="J84" s="94"/>
      <c r="K84" s="312">
        <v>0.05</v>
      </c>
      <c r="L84" s="854">
        <f>N78*K84</f>
        <v>22739.385771965008</v>
      </c>
      <c r="M84" s="855"/>
      <c r="N84" s="57"/>
    </row>
    <row r="85" spans="1:14" ht="15.75" thickBot="1">
      <c r="B85" s="97" t="s">
        <v>1058</v>
      </c>
      <c r="C85" s="98"/>
      <c r="D85" s="98"/>
      <c r="E85" s="98"/>
      <c r="F85" s="98"/>
      <c r="G85" s="98"/>
      <c r="H85" s="98"/>
      <c r="I85" s="99"/>
      <c r="J85" s="100"/>
      <c r="K85" s="313">
        <v>0.05</v>
      </c>
      <c r="L85" s="856">
        <f>N78*K85</f>
        <v>22739.385771965008</v>
      </c>
      <c r="M85" s="857"/>
      <c r="N85" s="57"/>
    </row>
    <row r="86" spans="1:14" ht="15.75" thickBot="1">
      <c r="B86" s="820" t="s">
        <v>1037</v>
      </c>
      <c r="C86" s="821"/>
      <c r="D86" s="821"/>
      <c r="E86" s="821"/>
      <c r="F86" s="821"/>
      <c r="G86" s="821"/>
      <c r="H86" s="821"/>
      <c r="I86" s="821"/>
      <c r="J86" s="821"/>
      <c r="K86" s="821"/>
      <c r="L86" s="821"/>
      <c r="M86" s="822"/>
      <c r="N86" s="58">
        <f>L83+L84+L85</f>
        <v>136436.31463179004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591224.03007109021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5"/>
      <c r="J36" s="276"/>
      <c r="K36" s="277">
        <f>VLOOKUP(A36,EQUIPOS!A6:D163,4,FALSE)</f>
        <v>152497.63942103024</v>
      </c>
      <c r="L36" s="278"/>
      <c r="M36" s="279">
        <v>0.6875</v>
      </c>
      <c r="N36" s="280">
        <f>K36/M36</f>
        <v>221814.74824877127</v>
      </c>
    </row>
    <row r="37" spans="1:14">
      <c r="A37" s="114" t="s">
        <v>241</v>
      </c>
      <c r="B37" s="833" t="str">
        <f>VLOOKUP(A37,EQUIPOS!A7:D154,3,FALSE)</f>
        <v>Grúa (capacidad 15 ton)</v>
      </c>
      <c r="C37" s="834"/>
      <c r="D37" s="834"/>
      <c r="E37" s="834"/>
      <c r="F37" s="834"/>
      <c r="G37" s="834"/>
      <c r="H37" s="835"/>
      <c r="I37" s="275"/>
      <c r="J37" s="276"/>
      <c r="K37" s="277">
        <f>VLOOKUP(A37,EQUIPOS!A7:D164,4,FALSE)</f>
        <v>141460.39272030653</v>
      </c>
      <c r="L37" s="278"/>
      <c r="M37" s="279">
        <v>0.6875</v>
      </c>
      <c r="N37" s="280">
        <f>K37/M37</f>
        <v>205760.57122953676</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1856.9892802218183</v>
      </c>
    </row>
    <row r="43" spans="1:14" ht="15.75" thickBot="1">
      <c r="B43" s="820" t="s">
        <v>1037</v>
      </c>
      <c r="C43" s="821"/>
      <c r="D43" s="821"/>
      <c r="E43" s="821"/>
      <c r="F43" s="821"/>
      <c r="G43" s="821"/>
      <c r="H43" s="821"/>
      <c r="I43" s="821"/>
      <c r="J43" s="821"/>
      <c r="K43" s="821"/>
      <c r="L43" s="821"/>
      <c r="M43" s="822"/>
      <c r="N43" s="402">
        <f>SUM(N36:N42)</f>
        <v>429432.30875852983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VLOOKUP(A48,MATERIALES!A4:D372,3,FALSE)</f>
        <v xml:space="preserve">Costal de fibra o fique
</v>
      </c>
      <c r="C48" s="289"/>
      <c r="D48" s="289"/>
      <c r="E48" s="289"/>
      <c r="F48" s="289"/>
      <c r="G48" s="289"/>
      <c r="H48" s="289"/>
      <c r="I48" s="276"/>
      <c r="J48" s="232" t="str">
        <f>VLOOKUP(A48,MATERIALES!A4:D372,2,FALSE)</f>
        <v>u</v>
      </c>
      <c r="K48" s="290">
        <v>10</v>
      </c>
      <c r="L48" s="275"/>
      <c r="M48" s="291">
        <f>VLOOKUP(A48,MATERIALES!A5:D372,4,FALSE)</f>
        <v>948.79431085397437</v>
      </c>
      <c r="N48" s="280">
        <f>K48*M48</f>
        <v>9487.9431085397446</v>
      </c>
    </row>
    <row r="49" spans="1:14">
      <c r="A49" t="s">
        <v>414</v>
      </c>
      <c r="B49" s="49" t="str">
        <f>VLOOKUP(A49,MATERIALES!A5:D372,3,FALSE)</f>
        <v xml:space="preserve">Cicatrizante (para remoción de especies vegetales)
</v>
      </c>
      <c r="C49" s="289"/>
      <c r="D49" s="289"/>
      <c r="E49" s="289"/>
      <c r="F49" s="289"/>
      <c r="G49" s="289"/>
      <c r="H49" s="289"/>
      <c r="I49" s="276"/>
      <c r="J49" s="232" t="str">
        <f>VLOOKUP(A49,MATERIALES!A5:D372,2,FALSE)</f>
        <v>kg</v>
      </c>
      <c r="K49" s="290">
        <v>1</v>
      </c>
      <c r="L49" s="275"/>
      <c r="M49" s="291">
        <f>VLOOKUP(A49,MATERIALES!A6:D372,4,FALSE)</f>
        <v>13085.624540468871</v>
      </c>
      <c r="N49" s="280">
        <f>K49*M49</f>
        <v>13085.624540468871</v>
      </c>
    </row>
    <row r="50" spans="1:14">
      <c r="A50" s="114" t="s">
        <v>610</v>
      </c>
      <c r="B50" s="49" t="str">
        <f>VLOOKUP(A50,MATERIALES!A6:D372,3,FALSE)</f>
        <v xml:space="preserve">Nutrientes (para remoción de especies vegetales) (dap, triple 15 o similar) (ítem 201.9)
</v>
      </c>
      <c r="C50" s="289"/>
      <c r="D50" s="289"/>
      <c r="E50" s="289"/>
      <c r="F50" s="289"/>
      <c r="G50" s="289"/>
      <c r="H50" s="289"/>
      <c r="I50" s="276"/>
      <c r="J50" s="232" t="str">
        <f>VLOOKUP(A50,MATERIALES!A6:D372,2,FALSE)</f>
        <v>kg</v>
      </c>
      <c r="K50" s="290">
        <v>1</v>
      </c>
      <c r="L50" s="275"/>
      <c r="M50" s="291">
        <f>VLOOKUP(A50,MATERIALES!A6:D372,4,FALSE)</f>
        <v>4523.0612909058027</v>
      </c>
      <c r="N50" s="280">
        <f>K50*M50</f>
        <v>4523.0612909058027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27096.628939914419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5.5</v>
      </c>
      <c r="N70" s="403">
        <f>K70/M70</f>
        <v>37139.785604436365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37139.785604436365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493668.72330288059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98733.744660576122</v>
      </c>
      <c r="M83" s="855"/>
      <c r="N83" s="57"/>
    </row>
    <row r="84" spans="1:14">
      <c r="B84" s="95" t="s">
        <v>1057</v>
      </c>
      <c r="C84" s="96"/>
      <c r="D84" s="96"/>
      <c r="E84" s="96"/>
      <c r="F84" s="96"/>
      <c r="G84" s="96"/>
      <c r="H84" s="96"/>
      <c r="I84" s="93"/>
      <c r="J84" s="94"/>
      <c r="K84" s="312">
        <v>0.05</v>
      </c>
      <c r="L84" s="854">
        <f>N78*K84</f>
        <v>24683.43616514403</v>
      </c>
      <c r="M84" s="855"/>
      <c r="N84" s="57"/>
    </row>
    <row r="85" spans="1:14" ht="15.75" thickBot="1">
      <c r="B85" s="97" t="s">
        <v>1058</v>
      </c>
      <c r="C85" s="98"/>
      <c r="D85" s="98"/>
      <c r="E85" s="98"/>
      <c r="F85" s="98"/>
      <c r="G85" s="98"/>
      <c r="H85" s="98"/>
      <c r="I85" s="99"/>
      <c r="J85" s="100"/>
      <c r="K85" s="313">
        <v>0.05</v>
      </c>
      <c r="L85" s="856">
        <f>N78*K85</f>
        <v>24683.43616514403</v>
      </c>
      <c r="M85" s="857"/>
      <c r="N85" s="57"/>
    </row>
    <row r="86" spans="1:14" ht="15.75" thickBot="1">
      <c r="B86" s="820" t="s">
        <v>1037</v>
      </c>
      <c r="C86" s="821"/>
      <c r="D86" s="821"/>
      <c r="E86" s="821"/>
      <c r="F86" s="821"/>
      <c r="G86" s="821"/>
      <c r="H86" s="821"/>
      <c r="I86" s="821"/>
      <c r="J86" s="821"/>
      <c r="K86" s="821"/>
      <c r="L86" s="821"/>
      <c r="M86" s="822"/>
      <c r="N86" s="58">
        <f>L83+L84+L85</f>
        <v>148100.61699086419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641769.34029374481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8" t="s">
        <v>241</v>
      </c>
      <c r="B36" s="833" t="str">
        <f>VLOOKUP(A36,EQUIPOS!A6:D154,3,FALSE)</f>
        <v>Grúa (capacidad 15 ton)</v>
      </c>
      <c r="C36" s="834"/>
      <c r="D36" s="834"/>
      <c r="E36" s="834"/>
      <c r="F36" s="834"/>
      <c r="G36" s="834"/>
      <c r="H36" s="835"/>
      <c r="I36" s="275"/>
      <c r="J36" s="276"/>
      <c r="K36" s="277">
        <f>VLOOKUP(A36,EQUIPOS!A6:D163,4,FALSE)</f>
        <v>141460.39272030653</v>
      </c>
      <c r="L36" s="278"/>
      <c r="M36" s="404">
        <v>1.125</v>
      </c>
      <c r="N36" s="280">
        <f>K36/M36</f>
        <v>125742.57130693913</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1134.8267823577778</v>
      </c>
    </row>
    <row r="43" spans="1:14" ht="15.75" thickBot="1">
      <c r="B43" s="820" t="s">
        <v>1037</v>
      </c>
      <c r="C43" s="821"/>
      <c r="D43" s="821"/>
      <c r="E43" s="821"/>
      <c r="F43" s="821"/>
      <c r="G43" s="821"/>
      <c r="H43" s="821"/>
      <c r="I43" s="821"/>
      <c r="J43" s="821"/>
      <c r="K43" s="821"/>
      <c r="L43" s="821"/>
      <c r="M43" s="822"/>
      <c r="N43" s="402">
        <f>SUM(N36:N42)</f>
        <v>126877.39808929691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55" t="s">
        <v>431</v>
      </c>
      <c r="B48" s="49" t="str">
        <f>VLOOKUP(A48,MATERIALES!A4:D372,3,FALSE)</f>
        <v xml:space="preserve">Costal de fibra o fique
</v>
      </c>
      <c r="C48" s="289"/>
      <c r="D48" s="289"/>
      <c r="E48" s="289"/>
      <c r="F48" s="289"/>
      <c r="G48" s="289"/>
      <c r="H48" s="289"/>
      <c r="I48" s="276"/>
      <c r="J48" s="232" t="str">
        <f>VLOOKUP(A48,MATERIALES!A4:D372,2,FALSE)</f>
        <v>u</v>
      </c>
      <c r="K48" s="469">
        <v>10</v>
      </c>
      <c r="L48" s="275"/>
      <c r="M48" s="291">
        <f>VLOOKUP(A48,MATERIALES!A5:D372,4,FALSE)</f>
        <v>948.79431085397437</v>
      </c>
      <c r="N48" s="280">
        <f>K48*M48</f>
        <v>9487.9431085397446</v>
      </c>
    </row>
    <row r="49" spans="1:14">
      <c r="A49" s="155" t="s">
        <v>610</v>
      </c>
      <c r="B49" s="49" t="str">
        <f>VLOOKUP(A49,MATERIALES!A5:D372,3,FALSE)</f>
        <v xml:space="preserve">Nutrientes (para remoción de especies vegetales) (dap, triple 15 o similar) (ítem 201.9)
</v>
      </c>
      <c r="C49" s="289"/>
      <c r="D49" s="289"/>
      <c r="E49" s="289"/>
      <c r="F49" s="289"/>
      <c r="G49" s="289"/>
      <c r="H49" s="289"/>
      <c r="I49" s="276"/>
      <c r="J49" s="232" t="str">
        <f>VLOOKUP(A49,MATERIALES!A5:D372,2,FALSE)</f>
        <v>kg</v>
      </c>
      <c r="K49" s="469">
        <v>1</v>
      </c>
      <c r="L49" s="275"/>
      <c r="M49" s="291">
        <f>VLOOKUP(A49,MATERIALES!A6:D372,4,FALSE)</f>
        <v>4523.0612909058027</v>
      </c>
      <c r="N49" s="280">
        <f>K49*M49</f>
        <v>4523.0612909058027</v>
      </c>
    </row>
    <row r="50" spans="1:14">
      <c r="A50" s="156" t="s">
        <v>414</v>
      </c>
      <c r="B50" s="49" t="str">
        <f>VLOOKUP(A50,MATERIALES!A6:D372,3,FALSE)</f>
        <v xml:space="preserve">Cicatrizante (para remoción de especies vegetales)
</v>
      </c>
      <c r="C50" s="289"/>
      <c r="D50" s="289"/>
      <c r="E50" s="289"/>
      <c r="F50" s="289"/>
      <c r="G50" s="289"/>
      <c r="H50" s="289"/>
      <c r="I50" s="276"/>
      <c r="J50" s="232" t="str">
        <f>VLOOKUP(A50,MATERIALES!A6:D372,2,FALSE)</f>
        <v>kg</v>
      </c>
      <c r="K50" s="469">
        <v>1</v>
      </c>
      <c r="L50" s="275"/>
      <c r="M50" s="291">
        <f>VLOOKUP(A50,MATERIALES!A6:D372,4,FALSE)</f>
        <v>13085.624540468871</v>
      </c>
      <c r="N50" s="280">
        <f>K50*M50</f>
        <v>13085.624540468871</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27096.628939914419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54"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4">
        <v>9</v>
      </c>
      <c r="N70" s="403">
        <f>K70/M70</f>
        <v>22696.535647155557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22696.535647155557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176670.56267636688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35334.11253527338</v>
      </c>
      <c r="M83" s="855"/>
      <c r="N83" s="57"/>
    </row>
    <row r="84" spans="1:14">
      <c r="B84" s="95" t="s">
        <v>1057</v>
      </c>
      <c r="C84" s="96"/>
      <c r="D84" s="96"/>
      <c r="E84" s="96"/>
      <c r="F84" s="96"/>
      <c r="G84" s="96"/>
      <c r="H84" s="96"/>
      <c r="I84" s="93"/>
      <c r="J84" s="94"/>
      <c r="K84" s="312">
        <v>0.05</v>
      </c>
      <c r="L84" s="854">
        <f>N78*K84</f>
        <v>8833.5281338183449</v>
      </c>
      <c r="M84" s="855"/>
      <c r="N84" s="57"/>
    </row>
    <row r="85" spans="1:14" ht="15.75" thickBot="1">
      <c r="B85" s="97" t="s">
        <v>1058</v>
      </c>
      <c r="C85" s="98"/>
      <c r="D85" s="98"/>
      <c r="E85" s="98"/>
      <c r="F85" s="98"/>
      <c r="G85" s="98"/>
      <c r="H85" s="98"/>
      <c r="I85" s="99"/>
      <c r="J85" s="100"/>
      <c r="K85" s="313">
        <v>0.05</v>
      </c>
      <c r="L85" s="856">
        <f>N78*K85</f>
        <v>8833.5281338183449</v>
      </c>
      <c r="M85" s="857"/>
      <c r="N85" s="57"/>
    </row>
    <row r="86" spans="1:14" ht="15.75" thickBot="1">
      <c r="B86" s="820" t="s">
        <v>1037</v>
      </c>
      <c r="C86" s="821"/>
      <c r="D86" s="821"/>
      <c r="E86" s="821"/>
      <c r="F86" s="821"/>
      <c r="G86" s="821"/>
      <c r="H86" s="821"/>
      <c r="I86" s="821"/>
      <c r="J86" s="821"/>
      <c r="K86" s="821"/>
      <c r="L86" s="821"/>
      <c r="M86" s="822"/>
      <c r="N86" s="58">
        <f>L83+L84+L85</f>
        <v>53001.168802910062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229671.73147927696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61" t="s">
        <v>241</v>
      </c>
      <c r="B36" s="833" t="str">
        <f>VLOOKUP(A36,EQUIPOS!A6:D154,3,FALSE)</f>
        <v>Grúa (capacidad 15 ton)</v>
      </c>
      <c r="C36" s="834"/>
      <c r="D36" s="834"/>
      <c r="E36" s="834"/>
      <c r="F36" s="834"/>
      <c r="G36" s="834"/>
      <c r="H36" s="835"/>
      <c r="I36" s="275"/>
      <c r="J36" s="276"/>
      <c r="K36" s="277">
        <f>VLOOKUP(A36,EQUIPOS!A6:D163,4,FALSE)</f>
        <v>141460.39272030653</v>
      </c>
      <c r="L36" s="278"/>
      <c r="M36" s="470">
        <v>1</v>
      </c>
      <c r="N36" s="280">
        <f>K36/M36</f>
        <v>141460.39272030653</v>
      </c>
    </row>
    <row r="37" spans="1:14">
      <c r="A37" s="161" t="s">
        <v>373</v>
      </c>
      <c r="B37" s="833" t="str">
        <f>VLOOKUP(A37,EQUIPOS!A7:D154,3,FALSE)</f>
        <v>Volqueta 6 m3</v>
      </c>
      <c r="C37" s="834"/>
      <c r="D37" s="834"/>
      <c r="E37" s="834"/>
      <c r="F37" s="834"/>
      <c r="G37" s="834"/>
      <c r="H37" s="835"/>
      <c r="I37" s="275"/>
      <c r="J37" s="276"/>
      <c r="K37" s="277">
        <f>VLOOKUP(A37,EQUIPOS!A7:D164,4,FALSE)</f>
        <v>66124.708386547471</v>
      </c>
      <c r="L37" s="278"/>
      <c r="M37" s="471">
        <v>1</v>
      </c>
      <c r="N37" s="280">
        <f>K37/M37</f>
        <v>66124.708386547471</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1276.6801301525002</v>
      </c>
    </row>
    <row r="43" spans="1:14" ht="15.75" thickBot="1">
      <c r="B43" s="820" t="s">
        <v>1037</v>
      </c>
      <c r="C43" s="821"/>
      <c r="D43" s="821"/>
      <c r="E43" s="821"/>
      <c r="F43" s="821"/>
      <c r="G43" s="821"/>
      <c r="H43" s="821"/>
      <c r="I43" s="821"/>
      <c r="J43" s="821"/>
      <c r="K43" s="821"/>
      <c r="L43" s="821"/>
      <c r="M43" s="822"/>
      <c r="N43" s="402">
        <f>SUM(N36:N42)</f>
        <v>208861.78123700648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0" t="s">
        <v>431</v>
      </c>
      <c r="B48" s="49" t="str">
        <f>VLOOKUP(A48,MATERIALES!A4:D372,3,FALSE)</f>
        <v xml:space="preserve">Costal de fibra o fique
</v>
      </c>
      <c r="C48" s="289"/>
      <c r="D48" s="289"/>
      <c r="E48" s="289"/>
      <c r="F48" s="289"/>
      <c r="G48" s="289"/>
      <c r="H48" s="289"/>
      <c r="I48" s="276"/>
      <c r="J48" s="232" t="str">
        <f>VLOOKUP(A48,MATERIALES!A4:D384,2,FALSE)</f>
        <v>u</v>
      </c>
      <c r="K48" s="469">
        <v>10</v>
      </c>
      <c r="L48" s="275"/>
      <c r="M48" s="291">
        <f>VLOOKUP(A48,MATERIALES!A5:D372,4,FALSE)</f>
        <v>948.79431085397437</v>
      </c>
      <c r="N48" s="280">
        <f>K48*M48</f>
        <v>9487.9431085397446</v>
      </c>
    </row>
    <row r="49" spans="1:14">
      <c r="A49" s="157" t="s">
        <v>610</v>
      </c>
      <c r="B49" s="49" t="str">
        <f>VLOOKUP(A49,MATERIALES!A5:D372,3,FALSE)</f>
        <v xml:space="preserve">Nutrientes (para remoción de especies vegetales) (dap, triple 15 o similar) (ítem 201.9)
</v>
      </c>
      <c r="C49" s="289"/>
      <c r="D49" s="289"/>
      <c r="E49" s="289"/>
      <c r="F49" s="289"/>
      <c r="G49" s="289"/>
      <c r="H49" s="289"/>
      <c r="I49" s="276"/>
      <c r="J49" s="232" t="str">
        <f>VLOOKUP(A49,MATERIALES!A5:D385,2,FALSE)</f>
        <v>kg</v>
      </c>
      <c r="K49" s="469">
        <v>1</v>
      </c>
      <c r="L49" s="275"/>
      <c r="M49" s="291">
        <f>VLOOKUP(A49,MATERIALES!A6:D372,4,FALSE)</f>
        <v>4523.0612909058027</v>
      </c>
      <c r="N49" s="280">
        <f>K49*M49</f>
        <v>4523.0612909058027</v>
      </c>
    </row>
    <row r="50" spans="1:14">
      <c r="A50" s="160" t="s">
        <v>414</v>
      </c>
      <c r="B50" s="49" t="str">
        <f>VLOOKUP(A50,MATERIALES!A6:D372,3,FALSE)</f>
        <v xml:space="preserve">Cicatrizante (para remoción de especies vegetales)
</v>
      </c>
      <c r="C50" s="289"/>
      <c r="D50" s="289"/>
      <c r="E50" s="289"/>
      <c r="F50" s="289"/>
      <c r="G50" s="289"/>
      <c r="H50" s="289"/>
      <c r="I50" s="276"/>
      <c r="J50" s="232" t="str">
        <f>VLOOKUP(A50,MATERIALES!A6:D386,2,FALSE)</f>
        <v>kg</v>
      </c>
      <c r="K50" s="469">
        <v>1</v>
      </c>
      <c r="L50" s="275"/>
      <c r="M50" s="291">
        <f>VLOOKUP(A50,MATERIALES!A6:D372,4,FALSE)</f>
        <v>13085.624540468871</v>
      </c>
      <c r="N50" s="280">
        <f>K50*M50</f>
        <v>13085.624540468871</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27096.628939914419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5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8</v>
      </c>
      <c r="N70" s="403">
        <f>K70/M70</f>
        <v>25533.60260305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25533.60260305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261492.01277997092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52298.402555994187</v>
      </c>
      <c r="M83" s="855"/>
      <c r="N83" s="57"/>
    </row>
    <row r="84" spans="1:14">
      <c r="B84" s="95" t="s">
        <v>1057</v>
      </c>
      <c r="C84" s="96"/>
      <c r="D84" s="96"/>
      <c r="E84" s="96"/>
      <c r="F84" s="96"/>
      <c r="G84" s="96"/>
      <c r="H84" s="96"/>
      <c r="I84" s="93"/>
      <c r="J84" s="94"/>
      <c r="K84" s="312">
        <v>0.05</v>
      </c>
      <c r="L84" s="854">
        <f>N78*K84</f>
        <v>13074.600638998547</v>
      </c>
      <c r="M84" s="855"/>
      <c r="N84" s="57"/>
    </row>
    <row r="85" spans="1:14" ht="15.75" thickBot="1">
      <c r="B85" s="97" t="s">
        <v>1058</v>
      </c>
      <c r="C85" s="98"/>
      <c r="D85" s="98"/>
      <c r="E85" s="98"/>
      <c r="F85" s="98"/>
      <c r="G85" s="98"/>
      <c r="H85" s="98"/>
      <c r="I85" s="99"/>
      <c r="J85" s="100"/>
      <c r="K85" s="313">
        <v>0.05</v>
      </c>
      <c r="L85" s="856">
        <f>N78*K85</f>
        <v>13074.600638998547</v>
      </c>
      <c r="M85" s="857"/>
      <c r="N85" s="57"/>
    </row>
    <row r="86" spans="1:14" ht="15.75" thickBot="1">
      <c r="B86" s="820" t="s">
        <v>1037</v>
      </c>
      <c r="C86" s="821"/>
      <c r="D86" s="821"/>
      <c r="E86" s="821"/>
      <c r="F86" s="821"/>
      <c r="G86" s="821"/>
      <c r="H86" s="821"/>
      <c r="I86" s="821"/>
      <c r="J86" s="821"/>
      <c r="K86" s="821"/>
      <c r="L86" s="821"/>
      <c r="M86" s="822"/>
      <c r="N86" s="58">
        <f>L83+L84+L85</f>
        <v>78447.603833991277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339939.61661396222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5"/>
      <c r="J36" s="276"/>
      <c r="K36" s="277">
        <f>VLOOKUP(A36,EQUIPOS!A6:D163,4,FALSE)</f>
        <v>141460.39272030653</v>
      </c>
      <c r="L36" s="278"/>
      <c r="M36" s="279">
        <v>0.9375</v>
      </c>
      <c r="N36" s="280">
        <f>K36/M36</f>
        <v>150891.08556832696</v>
      </c>
    </row>
    <row r="37" spans="1:14">
      <c r="A37" s="150" t="s">
        <v>373</v>
      </c>
      <c r="B37" s="833" t="str">
        <f>VLOOKUP(A37,EQUIPOS!A7:D154,3,FALSE)</f>
        <v>Volqueta 6 m3</v>
      </c>
      <c r="C37" s="834"/>
      <c r="D37" s="834"/>
      <c r="E37" s="834"/>
      <c r="F37" s="834"/>
      <c r="G37" s="834"/>
      <c r="H37" s="835"/>
      <c r="I37" s="275"/>
      <c r="J37" s="276"/>
      <c r="K37" s="277">
        <f>VLOOKUP(A37,EQUIPOS!A7:D164,4,FALSE)</f>
        <v>66124.708386547471</v>
      </c>
      <c r="L37" s="278"/>
      <c r="M37" s="279">
        <v>0.9375</v>
      </c>
      <c r="N37" s="280">
        <f>K37/M37</f>
        <v>70533.022278983975</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1361.7921388293335</v>
      </c>
    </row>
    <row r="43" spans="1:14" ht="15.75" thickBot="1">
      <c r="B43" s="820" t="s">
        <v>1037</v>
      </c>
      <c r="C43" s="821"/>
      <c r="D43" s="821"/>
      <c r="E43" s="821"/>
      <c r="F43" s="821"/>
      <c r="G43" s="821"/>
      <c r="H43" s="821"/>
      <c r="I43" s="821"/>
      <c r="J43" s="821"/>
      <c r="K43" s="821"/>
      <c r="L43" s="821"/>
      <c r="M43" s="822"/>
      <c r="N43" s="402">
        <f>SUM(N36:N42)</f>
        <v>222785.89998614028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VLOOKUP(A48,MATERIALES!A4:D372,3,FALSE)</f>
        <v xml:space="preserve">Costal de fibra o fique
</v>
      </c>
      <c r="C48" s="289"/>
      <c r="D48" s="289"/>
      <c r="E48" s="289"/>
      <c r="F48" s="289"/>
      <c r="G48" s="289"/>
      <c r="H48" s="289"/>
      <c r="I48" s="276"/>
      <c r="J48" s="232" t="str">
        <f>VLOOKUP(A48,MATERIALES!A4:D384,2,FALSE)</f>
        <v>u</v>
      </c>
      <c r="K48" s="290">
        <v>10</v>
      </c>
      <c r="L48" s="275"/>
      <c r="M48" s="291">
        <f>VLOOKUP(A48,MATERIALES!A5:D372,4,FALSE)</f>
        <v>948.79431085397437</v>
      </c>
      <c r="N48" s="280">
        <f>K48*M48</f>
        <v>9487.9431085397446</v>
      </c>
    </row>
    <row r="49" spans="1:14">
      <c r="A49" t="s">
        <v>414</v>
      </c>
      <c r="B49" s="49" t="str">
        <f>VLOOKUP(A49,MATERIALES!A5:D372,3,FALSE)</f>
        <v xml:space="preserve">Cicatrizante (para remoción de especies vegetales)
</v>
      </c>
      <c r="C49" s="289"/>
      <c r="D49" s="289"/>
      <c r="E49" s="289"/>
      <c r="F49" s="289"/>
      <c r="G49" s="289"/>
      <c r="H49" s="289"/>
      <c r="I49" s="276"/>
      <c r="J49" s="232" t="str">
        <f>VLOOKUP(A49,MATERIALES!A5:D385,2,FALSE)</f>
        <v>kg</v>
      </c>
      <c r="K49" s="290">
        <v>1</v>
      </c>
      <c r="L49" s="275"/>
      <c r="M49" s="291">
        <f>VLOOKUP(A49,MATERIALES!A6:D372,4,FALSE)</f>
        <v>13085.624540468871</v>
      </c>
      <c r="N49" s="280">
        <f>K49*M49</f>
        <v>13085.624540468871</v>
      </c>
    </row>
    <row r="50" spans="1:14">
      <c r="A50" s="150" t="s">
        <v>610</v>
      </c>
      <c r="B50" s="49" t="str">
        <f>VLOOKUP(A50,MATERIALES!A6:D372,3,FALSE)</f>
        <v xml:space="preserve">Nutrientes (para remoción de especies vegetales) (dap, triple 15 o similar) (ítem 201.9)
</v>
      </c>
      <c r="C50" s="289"/>
      <c r="D50" s="289"/>
      <c r="E50" s="289"/>
      <c r="F50" s="289"/>
      <c r="G50" s="289"/>
      <c r="H50" s="289"/>
      <c r="I50" s="276"/>
      <c r="J50" s="232" t="str">
        <f>VLOOKUP(A50,MATERIALES!A6:D386,2,FALSE)</f>
        <v>kg</v>
      </c>
      <c r="K50" s="290">
        <v>1</v>
      </c>
      <c r="L50" s="275"/>
      <c r="M50" s="291">
        <f>VLOOKUP(A50,MATERIALES!A6:D372,4,FALSE)</f>
        <v>4523.0612909058027</v>
      </c>
      <c r="N50" s="280">
        <f>K50*M50</f>
        <v>4523.0612909058027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27096.628939914419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62"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6">
        <v>7.5</v>
      </c>
      <c r="N70" s="403">
        <f>K70/M70</f>
        <v>27235.842776586665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8">
        <f>SUM(N70:N75)</f>
        <v>27235.842776586665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277118.37170264137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55423.674340528276</v>
      </c>
      <c r="M83" s="855"/>
      <c r="N83" s="57"/>
    </row>
    <row r="84" spans="1:14">
      <c r="B84" s="95" t="s">
        <v>1057</v>
      </c>
      <c r="C84" s="96"/>
      <c r="D84" s="96"/>
      <c r="E84" s="96"/>
      <c r="F84" s="96"/>
      <c r="G84" s="96"/>
      <c r="H84" s="96"/>
      <c r="I84" s="93"/>
      <c r="J84" s="94"/>
      <c r="K84" s="312">
        <v>0.05</v>
      </c>
      <c r="L84" s="854">
        <f>N78*K84</f>
        <v>13855.918585132069</v>
      </c>
      <c r="M84" s="855"/>
      <c r="N84" s="57"/>
    </row>
    <row r="85" spans="1:14" ht="15.75" thickBot="1">
      <c r="B85" s="97" t="s">
        <v>1058</v>
      </c>
      <c r="C85" s="98"/>
      <c r="D85" s="98"/>
      <c r="E85" s="98"/>
      <c r="F85" s="98"/>
      <c r="G85" s="98"/>
      <c r="H85" s="98"/>
      <c r="I85" s="99"/>
      <c r="J85" s="100"/>
      <c r="K85" s="313">
        <v>0.05</v>
      </c>
      <c r="L85" s="856">
        <f>N78*K85</f>
        <v>13855.918585132069</v>
      </c>
      <c r="M85" s="857"/>
      <c r="N85" s="57"/>
    </row>
    <row r="86" spans="1:14" ht="15.75" thickBot="1">
      <c r="B86" s="820" t="s">
        <v>1037</v>
      </c>
      <c r="C86" s="821"/>
      <c r="D86" s="821"/>
      <c r="E86" s="821"/>
      <c r="F86" s="821"/>
      <c r="G86" s="821"/>
      <c r="H86" s="821"/>
      <c r="I86" s="821"/>
      <c r="J86" s="821"/>
      <c r="K86" s="821"/>
      <c r="L86" s="821"/>
      <c r="M86" s="822"/>
      <c r="N86" s="58">
        <f>L83+L84+L85</f>
        <v>83135.511510792407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360253.88321343379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5"/>
      <c r="J36" s="276"/>
      <c r="K36" s="277">
        <f>VLOOKUP(A36,EQUIPOS!A6:D163,4,FALSE)</f>
        <v>141460.39272030653</v>
      </c>
      <c r="L36" s="278"/>
      <c r="M36" s="279">
        <v>1.5</v>
      </c>
      <c r="N36" s="280">
        <f>K36/M36</f>
        <v>94306.928480204355</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851.12008676833341</v>
      </c>
    </row>
    <row r="43" spans="1:14" ht="15.75" thickBot="1">
      <c r="B43" s="820" t="s">
        <v>1037</v>
      </c>
      <c r="C43" s="821"/>
      <c r="D43" s="821"/>
      <c r="E43" s="821"/>
      <c r="F43" s="821"/>
      <c r="G43" s="821"/>
      <c r="H43" s="821"/>
      <c r="I43" s="821"/>
      <c r="J43" s="821"/>
      <c r="K43" s="821"/>
      <c r="L43" s="821"/>
      <c r="M43" s="822"/>
      <c r="N43" s="402">
        <f>SUM(N36:N42)</f>
        <v>95158.048566972691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VLOOKUP(A48,MATERIALES!A4:D372,3,FALSE)</f>
        <v xml:space="preserve">Costal de fibra o fique
</v>
      </c>
      <c r="C48" s="289"/>
      <c r="D48" s="289"/>
      <c r="E48" s="289"/>
      <c r="F48" s="289"/>
      <c r="G48" s="289"/>
      <c r="H48" s="289"/>
      <c r="I48" s="276"/>
      <c r="J48" s="232" t="str">
        <f>VLOOKUP(A48,MATERIALES!A4:D384,2,FALSE)</f>
        <v>u</v>
      </c>
      <c r="K48" s="290">
        <v>10</v>
      </c>
      <c r="L48" s="275"/>
      <c r="M48" s="291">
        <f>VLOOKUP(A48,MATERIALES!A5:D372,4,FALSE)</f>
        <v>948.79431085397437</v>
      </c>
      <c r="N48" s="280">
        <f>K48*M48</f>
        <v>9487.9431085397446</v>
      </c>
    </row>
    <row r="49" spans="1:14">
      <c r="A49" t="s">
        <v>414</v>
      </c>
      <c r="B49" s="49" t="str">
        <f>VLOOKUP(A49,MATERIALES!A5:D372,3,FALSE)</f>
        <v xml:space="preserve">Cicatrizante (para remoción de especies vegetales)
</v>
      </c>
      <c r="C49" s="289"/>
      <c r="D49" s="289"/>
      <c r="E49" s="289"/>
      <c r="F49" s="289"/>
      <c r="G49" s="289"/>
      <c r="H49" s="289"/>
      <c r="I49" s="276"/>
      <c r="J49" s="232" t="str">
        <f>VLOOKUP(A49,MATERIALES!A5:D385,2,FALSE)</f>
        <v>kg</v>
      </c>
      <c r="K49" s="290">
        <v>1</v>
      </c>
      <c r="L49" s="275"/>
      <c r="M49" s="291">
        <f>VLOOKUP(A49,MATERIALES!A6:D372,4,FALSE)</f>
        <v>13085.624540468871</v>
      </c>
      <c r="N49" s="280">
        <f>K49*M49</f>
        <v>13085.624540468871</v>
      </c>
    </row>
    <row r="50" spans="1:14">
      <c r="A50" s="150" t="s">
        <v>610</v>
      </c>
      <c r="B50" s="49" t="str">
        <f>VLOOKUP(A50,MATERIALES!A6:D372,3,FALSE)</f>
        <v xml:space="preserve">Nutrientes (para remoción de especies vegetales) (dap, triple 15 o similar) (ítem 201.9)
</v>
      </c>
      <c r="C50" s="289"/>
      <c r="D50" s="289"/>
      <c r="E50" s="289"/>
      <c r="F50" s="289"/>
      <c r="G50" s="289"/>
      <c r="H50" s="289"/>
      <c r="I50" s="276"/>
      <c r="J50" s="232" t="str">
        <f>VLOOKUP(A50,MATERIALES!A6:D386,2,FALSE)</f>
        <v>kg</v>
      </c>
      <c r="K50" s="290">
        <v>1</v>
      </c>
      <c r="L50" s="275"/>
      <c r="M50" s="291">
        <f>VLOOKUP(A50,MATERIALES!A6:D372,4,FALSE)</f>
        <v>4523.0612909058027</v>
      </c>
      <c r="N50" s="280">
        <f>K50*M50</f>
        <v>4523.0612909058027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27096.628939914419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403">
        <f>K70/M70</f>
        <v>17022.401735366668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8">
        <f>SUM(N70:N75)</f>
        <v>17022.401735366668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139277.07924225376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27855.415848450753</v>
      </c>
      <c r="M83" s="855"/>
      <c r="N83" s="57"/>
    </row>
    <row r="84" spans="1:14">
      <c r="B84" s="95" t="s">
        <v>1057</v>
      </c>
      <c r="C84" s="96"/>
      <c r="D84" s="96"/>
      <c r="E84" s="96"/>
      <c r="F84" s="96"/>
      <c r="G84" s="96"/>
      <c r="H84" s="96"/>
      <c r="I84" s="93"/>
      <c r="J84" s="94"/>
      <c r="K84" s="312">
        <v>0.05</v>
      </c>
      <c r="L84" s="854">
        <f>N78*K84</f>
        <v>6963.8539621126884</v>
      </c>
      <c r="M84" s="855"/>
      <c r="N84" s="57"/>
    </row>
    <row r="85" spans="1:14" ht="15.75" thickBot="1">
      <c r="B85" s="97" t="s">
        <v>1058</v>
      </c>
      <c r="C85" s="98"/>
      <c r="D85" s="98"/>
      <c r="E85" s="98"/>
      <c r="F85" s="98"/>
      <c r="G85" s="98"/>
      <c r="H85" s="98"/>
      <c r="I85" s="99"/>
      <c r="J85" s="100"/>
      <c r="K85" s="313">
        <v>0.05</v>
      </c>
      <c r="L85" s="856">
        <f>N78*K85</f>
        <v>6963.8539621126884</v>
      </c>
      <c r="M85" s="857"/>
      <c r="N85" s="57"/>
    </row>
    <row r="86" spans="1:14" ht="15.75" thickBot="1">
      <c r="B86" s="820" t="s">
        <v>1037</v>
      </c>
      <c r="C86" s="821"/>
      <c r="D86" s="821"/>
      <c r="E86" s="821"/>
      <c r="F86" s="821"/>
      <c r="G86" s="821"/>
      <c r="H86" s="821"/>
      <c r="I86" s="821"/>
      <c r="J86" s="821"/>
      <c r="K86" s="821"/>
      <c r="L86" s="821"/>
      <c r="M86" s="822"/>
      <c r="N86" s="58">
        <f>L83+L84+L85</f>
        <v>41783.123772676132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181060.2030149299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5"/>
      <c r="J36" s="276"/>
      <c r="K36" s="277">
        <f>VLOOKUP(A36,EQUIPOS!A6:D163,4,FALSE)</f>
        <v>141460.39272030653</v>
      </c>
      <c r="L36" s="278"/>
      <c r="M36" s="279">
        <v>1.375</v>
      </c>
      <c r="N36" s="280">
        <f>K36/M36</f>
        <v>102880.28561476838</v>
      </c>
    </row>
    <row r="37" spans="1:14">
      <c r="A37" s="150" t="s">
        <v>373</v>
      </c>
      <c r="B37" s="833" t="str">
        <f>VLOOKUP(A37,EQUIPOS!A7:D154,3,FALSE)</f>
        <v>Volqueta 6 m3</v>
      </c>
      <c r="C37" s="834"/>
      <c r="D37" s="834"/>
      <c r="E37" s="834"/>
      <c r="F37" s="834"/>
      <c r="G37" s="834"/>
      <c r="H37" s="835"/>
      <c r="I37" s="275"/>
      <c r="J37" s="276"/>
      <c r="K37" s="277">
        <f>VLOOKUP(A37,EQUIPOS!A7:D164,4,FALSE)</f>
        <v>66124.708386547471</v>
      </c>
      <c r="L37" s="278"/>
      <c r="M37" s="279">
        <v>1.375</v>
      </c>
      <c r="N37" s="280">
        <f>K37/M37</f>
        <v>48090.697008398158</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928.49464011090913</v>
      </c>
    </row>
    <row r="43" spans="1:14" ht="15.75" thickBot="1">
      <c r="B43" s="820" t="s">
        <v>1037</v>
      </c>
      <c r="C43" s="821"/>
      <c r="D43" s="821"/>
      <c r="E43" s="821"/>
      <c r="F43" s="821"/>
      <c r="G43" s="821"/>
      <c r="H43" s="821"/>
      <c r="I43" s="821"/>
      <c r="J43" s="821"/>
      <c r="K43" s="821"/>
      <c r="L43" s="821"/>
      <c r="M43" s="822"/>
      <c r="N43" s="402">
        <f>SUM(N36:N42)</f>
        <v>151899.47726327743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VLOOKUP(A48,MATERIALES!A4:D372,3,FALSE)</f>
        <v xml:space="preserve">Costal de fibra o fique
</v>
      </c>
      <c r="C48" s="289"/>
      <c r="D48" s="289"/>
      <c r="E48" s="289"/>
      <c r="F48" s="289"/>
      <c r="G48" s="289"/>
      <c r="H48" s="289"/>
      <c r="I48" s="276"/>
      <c r="J48" s="232" t="str">
        <f>VLOOKUP(A48,MATERIALES!A4:D384,2,FALSE)</f>
        <v>u</v>
      </c>
      <c r="K48" s="290">
        <v>10</v>
      </c>
      <c r="L48" s="275"/>
      <c r="M48" s="291">
        <f>VLOOKUP(A48,MATERIALES!A5:D372,4,FALSE)</f>
        <v>948.79431085397437</v>
      </c>
      <c r="N48" s="280">
        <f>K48*M48</f>
        <v>9487.9431085397446</v>
      </c>
    </row>
    <row r="49" spans="1:14">
      <c r="A49" t="s">
        <v>414</v>
      </c>
      <c r="B49" s="49" t="str">
        <f>VLOOKUP(A49,MATERIALES!A5:D372,3,FALSE)</f>
        <v xml:space="preserve">Cicatrizante (para remoción de especies vegetales)
</v>
      </c>
      <c r="C49" s="289"/>
      <c r="D49" s="289"/>
      <c r="E49" s="289"/>
      <c r="F49" s="289"/>
      <c r="G49" s="289"/>
      <c r="H49" s="289"/>
      <c r="I49" s="276"/>
      <c r="J49" s="232" t="str">
        <f>VLOOKUP(A49,MATERIALES!A5:D385,2,FALSE)</f>
        <v>kg</v>
      </c>
      <c r="K49" s="290">
        <v>1</v>
      </c>
      <c r="L49" s="275"/>
      <c r="M49" s="291">
        <f>VLOOKUP(A49,MATERIALES!A6:D372,4,FALSE)</f>
        <v>13085.624540468871</v>
      </c>
      <c r="N49" s="280">
        <f>K49*M49</f>
        <v>13085.624540468871</v>
      </c>
    </row>
    <row r="50" spans="1:14">
      <c r="A50" s="150" t="s">
        <v>610</v>
      </c>
      <c r="B50" s="49" t="str">
        <f>VLOOKUP(A50,MATERIALES!A6:D372,3,FALSE)</f>
        <v xml:space="preserve">Nutrientes (para remoción de especies vegetales) (dap, triple 15 o similar) (ítem 201.9)
</v>
      </c>
      <c r="C50" s="289"/>
      <c r="D50" s="289"/>
      <c r="E50" s="289"/>
      <c r="F50" s="289"/>
      <c r="G50" s="289"/>
      <c r="H50" s="289"/>
      <c r="I50" s="276"/>
      <c r="J50" s="232" t="str">
        <f>VLOOKUP(A50,MATERIALES!A6:D386,2,FALSE)</f>
        <v>kg</v>
      </c>
      <c r="K50" s="290">
        <v>1</v>
      </c>
      <c r="L50" s="275"/>
      <c r="M50" s="291">
        <f>VLOOKUP(A50,MATERIALES!A6:D372,4,FALSE)</f>
        <v>4523.0612909058027</v>
      </c>
      <c r="N50" s="280">
        <f>K50*M50</f>
        <v>4523.0612909058027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27096.628939914419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11</v>
      </c>
      <c r="N70" s="403">
        <f>K70/M70</f>
        <v>18569.892802218183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18569.892802218183</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197565.99900541003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39513.19980108201</v>
      </c>
      <c r="M83" s="855"/>
      <c r="N83" s="57"/>
    </row>
    <row r="84" spans="1:14">
      <c r="B84" s="95" t="s">
        <v>1057</v>
      </c>
      <c r="C84" s="96"/>
      <c r="D84" s="96"/>
      <c r="E84" s="96"/>
      <c r="F84" s="96"/>
      <c r="G84" s="96"/>
      <c r="H84" s="96"/>
      <c r="I84" s="93"/>
      <c r="J84" s="94"/>
      <c r="K84" s="312">
        <v>0.05</v>
      </c>
      <c r="L84" s="854">
        <f>N78*K84</f>
        <v>9878.2999502705024</v>
      </c>
      <c r="M84" s="855"/>
      <c r="N84" s="57"/>
    </row>
    <row r="85" spans="1:14" ht="15.75" thickBot="1">
      <c r="B85" s="97" t="s">
        <v>1058</v>
      </c>
      <c r="C85" s="98"/>
      <c r="D85" s="98"/>
      <c r="E85" s="98"/>
      <c r="F85" s="98"/>
      <c r="G85" s="98"/>
      <c r="H85" s="98"/>
      <c r="I85" s="99"/>
      <c r="J85" s="100"/>
      <c r="K85" s="313">
        <v>0.05</v>
      </c>
      <c r="L85" s="856">
        <f>N78*K85</f>
        <v>9878.2999502705024</v>
      </c>
      <c r="M85" s="857"/>
      <c r="N85" s="57"/>
    </row>
    <row r="86" spans="1:14" ht="15.75" thickBot="1">
      <c r="B86" s="820" t="s">
        <v>1037</v>
      </c>
      <c r="C86" s="821"/>
      <c r="D86" s="821"/>
      <c r="E86" s="821"/>
      <c r="F86" s="821"/>
      <c r="G86" s="821"/>
      <c r="H86" s="821"/>
      <c r="I86" s="821"/>
      <c r="J86" s="821"/>
      <c r="K86" s="821"/>
      <c r="L86" s="821"/>
      <c r="M86" s="822"/>
      <c r="N86" s="58">
        <f>L83+L84+L85</f>
        <v>59269.799701623022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256835.79870703304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5"/>
      <c r="J36" s="276"/>
      <c r="K36" s="277">
        <f>VLOOKUP(A36,EQUIPOS!A6:D163,4,FALSE)</f>
        <v>141460.39272030653</v>
      </c>
      <c r="L36" s="278"/>
      <c r="M36" s="279">
        <v>1.3125</v>
      </c>
      <c r="N36" s="280">
        <f>K36/M36</f>
        <v>107779.34683451925</v>
      </c>
    </row>
    <row r="37" spans="1:14">
      <c r="A37" s="150" t="s">
        <v>373</v>
      </c>
      <c r="B37" s="833" t="str">
        <f>VLOOKUP(A37,EQUIPOS!A7:D154,3,FALSE)</f>
        <v>Volqueta 6 m3</v>
      </c>
      <c r="C37" s="834"/>
      <c r="D37" s="834"/>
      <c r="E37" s="834"/>
      <c r="F37" s="834"/>
      <c r="G37" s="834"/>
      <c r="H37" s="835"/>
      <c r="I37" s="275"/>
      <c r="J37" s="276"/>
      <c r="K37" s="277">
        <f>VLOOKUP(A37,EQUIPOS!A7:D164,4,FALSE)</f>
        <v>66124.708386547471</v>
      </c>
      <c r="L37" s="278"/>
      <c r="M37" s="279">
        <v>1.3125</v>
      </c>
      <c r="N37" s="280">
        <f>K37/M37</f>
        <v>50380.730199274265</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0.05</v>
      </c>
      <c r="M42" s="845"/>
      <c r="N42" s="111">
        <f>N76*L42</f>
        <v>972.70867059238105</v>
      </c>
    </row>
    <row r="43" spans="1:14" ht="15.75" thickBot="1">
      <c r="B43" s="820" t="s">
        <v>1037</v>
      </c>
      <c r="C43" s="821"/>
      <c r="D43" s="821"/>
      <c r="E43" s="821"/>
      <c r="F43" s="821"/>
      <c r="G43" s="821"/>
      <c r="H43" s="821"/>
      <c r="I43" s="821"/>
      <c r="J43" s="821"/>
      <c r="K43" s="821"/>
      <c r="L43" s="821"/>
      <c r="M43" s="822"/>
      <c r="N43" s="402">
        <f>SUM(N36:N42)</f>
        <v>159132.7857043859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431</v>
      </c>
      <c r="B48" s="49" t="str">
        <f>VLOOKUP(A48,MATERIALES!A4:D372,3,FALSE)</f>
        <v xml:space="preserve">Costal de fibra o fique
</v>
      </c>
      <c r="C48" s="289"/>
      <c r="D48" s="289"/>
      <c r="E48" s="289"/>
      <c r="F48" s="289"/>
      <c r="G48" s="289"/>
      <c r="H48" s="289"/>
      <c r="I48" s="276"/>
      <c r="J48" s="232" t="str">
        <f>VLOOKUP(A48,MATERIALES!A4:D372,2,FALSE)</f>
        <v>u</v>
      </c>
      <c r="K48" s="290">
        <v>10</v>
      </c>
      <c r="L48" s="275"/>
      <c r="M48" s="291">
        <f>VLOOKUP(A48,MATERIALES!A5:D372,4,FALSE)</f>
        <v>948.79431085397437</v>
      </c>
      <c r="N48" s="280">
        <f>K48*M48</f>
        <v>9487.9431085397446</v>
      </c>
    </row>
    <row r="49" spans="1:14">
      <c r="A49" t="s">
        <v>414</v>
      </c>
      <c r="B49" s="49" t="str">
        <f>VLOOKUP(A49,MATERIALES!A5:D372,3,FALSE)</f>
        <v xml:space="preserve">Cicatrizante (para remoción de especies vegetales)
</v>
      </c>
      <c r="C49" s="289"/>
      <c r="D49" s="289"/>
      <c r="E49" s="289"/>
      <c r="F49" s="289"/>
      <c r="G49" s="289"/>
      <c r="H49" s="289"/>
      <c r="I49" s="276"/>
      <c r="J49" s="232" t="str">
        <f>VLOOKUP(A49,MATERIALES!A5:D372,2,FALSE)</f>
        <v>kg</v>
      </c>
      <c r="K49" s="290">
        <v>1</v>
      </c>
      <c r="L49" s="275"/>
      <c r="M49" s="291">
        <f>VLOOKUP(A49,MATERIALES!A6:D372,4,FALSE)</f>
        <v>13085.624540468871</v>
      </c>
      <c r="N49" s="280">
        <f>K49*M49</f>
        <v>13085.624540468871</v>
      </c>
    </row>
    <row r="50" spans="1:14">
      <c r="A50" s="150" t="s">
        <v>610</v>
      </c>
      <c r="B50" s="49" t="str">
        <f>VLOOKUP(A50,MATERIALES!A6:D372,3,FALSE)</f>
        <v xml:space="preserve">Nutrientes (para remoción de especies vegetales) (dap, triple 15 o similar) (ítem 201.9)
</v>
      </c>
      <c r="C50" s="289"/>
      <c r="D50" s="289"/>
      <c r="E50" s="289"/>
      <c r="F50" s="289"/>
      <c r="G50" s="289"/>
      <c r="H50" s="289"/>
      <c r="I50" s="276"/>
      <c r="J50" s="232" t="str">
        <f>VLOOKUP(A50,MATERIALES!A6:D372,2,FALSE)</f>
        <v>kg</v>
      </c>
      <c r="K50" s="290">
        <v>1</v>
      </c>
      <c r="L50" s="275"/>
      <c r="M50" s="291">
        <f>VLOOKUP(A50,MATERIALES!A6:D372,4,FALSE)</f>
        <v>4523.0612909058027</v>
      </c>
      <c r="N50" s="280">
        <f>K50*M50</f>
        <v>4523.0612909058027</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27096.628939914419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10.5</v>
      </c>
      <c r="N70" s="403">
        <f>K70/M70</f>
        <v>19454.17341184762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19454.17341184762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205683.58805614794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41136.717611229593</v>
      </c>
      <c r="M83" s="855"/>
      <c r="N83" s="57"/>
    </row>
    <row r="84" spans="1:14">
      <c r="B84" s="95" t="s">
        <v>1057</v>
      </c>
      <c r="C84" s="96"/>
      <c r="D84" s="96"/>
      <c r="E84" s="96"/>
      <c r="F84" s="96"/>
      <c r="G84" s="96"/>
      <c r="H84" s="96"/>
      <c r="I84" s="93"/>
      <c r="J84" s="94"/>
      <c r="K84" s="312">
        <v>0.05</v>
      </c>
      <c r="L84" s="854">
        <f>N78*K84</f>
        <v>10284.179402807398</v>
      </c>
      <c r="M84" s="855"/>
      <c r="N84" s="57"/>
    </row>
    <row r="85" spans="1:14" ht="15.75" thickBot="1">
      <c r="B85" s="97" t="s">
        <v>1058</v>
      </c>
      <c r="C85" s="98"/>
      <c r="D85" s="98"/>
      <c r="E85" s="98"/>
      <c r="F85" s="98"/>
      <c r="G85" s="98"/>
      <c r="H85" s="98"/>
      <c r="I85" s="99"/>
      <c r="J85" s="100"/>
      <c r="K85" s="313">
        <v>0.05</v>
      </c>
      <c r="L85" s="856">
        <f>N78*K85</f>
        <v>10284.179402807398</v>
      </c>
      <c r="M85" s="857"/>
      <c r="N85" s="57"/>
    </row>
    <row r="86" spans="1:14" ht="15.75" thickBot="1">
      <c r="B86" s="820" t="s">
        <v>1037</v>
      </c>
      <c r="C86" s="821"/>
      <c r="D86" s="821"/>
      <c r="E86" s="821"/>
      <c r="F86" s="821"/>
      <c r="G86" s="821"/>
      <c r="H86" s="821"/>
      <c r="I86" s="821"/>
      <c r="J86" s="821"/>
      <c r="K86" s="821"/>
      <c r="L86" s="821"/>
      <c r="M86" s="822"/>
      <c r="N86" s="58">
        <f>L83+L84+L85</f>
        <v>61705.076416844393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267388.66447299236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topLeftCell="A7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312</v>
      </c>
      <c r="B36" s="833" t="str">
        <f>VLOOKUP(A36,EQUIPOS!A6:D154,3,FALSE)</f>
        <v>Retroexcavadora sobre oruga, potencia 138 HP, balde de 1,5 m3.</v>
      </c>
      <c r="C36" s="834"/>
      <c r="D36" s="834"/>
      <c r="E36" s="834"/>
      <c r="F36" s="834"/>
      <c r="G36" s="834"/>
      <c r="H36" s="835"/>
      <c r="I36" s="275"/>
      <c r="J36" s="276"/>
      <c r="K36" s="277">
        <f>VLOOKUP(A36,EQUIPOS!A6:D163,4,FALSE)</f>
        <v>201713.21732652196</v>
      </c>
      <c r="L36" s="278"/>
      <c r="M36" s="279">
        <v>66</v>
      </c>
      <c r="N36" s="280">
        <f>K36/M36</f>
        <v>3056.2608685836663</v>
      </c>
    </row>
    <row r="37" spans="1:14">
      <c r="A37" s="150" t="s">
        <v>129</v>
      </c>
      <c r="B37" s="833" t="str">
        <f>VLOOKUP(A37,EQUIPOS!A7:D154,3,FALSE)</f>
        <v xml:space="preserve">Buldozer, Potencia al volante de 140 HP, motor de 2200 RPM, longitud de hoja 4,80m. </v>
      </c>
      <c r="C37" s="834"/>
      <c r="D37" s="834"/>
      <c r="E37" s="834"/>
      <c r="F37" s="834"/>
      <c r="G37" s="834"/>
      <c r="H37" s="835"/>
      <c r="I37" s="275"/>
      <c r="J37" s="276"/>
      <c r="K37" s="277">
        <f>VLOOKUP(A37,EQUIPOS!A7:D164,4,FALSE)</f>
        <v>138125.33205619414</v>
      </c>
      <c r="L37" s="278"/>
      <c r="M37" s="279">
        <v>100</v>
      </c>
      <c r="N37" s="280">
        <f>K37/M37</f>
        <v>1381.2533205619413</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0.01</v>
      </c>
      <c r="M42" s="845"/>
      <c r="N42" s="111">
        <f>N76*L42</f>
        <v>0.967181916782197</v>
      </c>
    </row>
    <row r="43" spans="1:14" ht="15.75" thickBot="1">
      <c r="B43" s="820" t="s">
        <v>1037</v>
      </c>
      <c r="C43" s="821"/>
      <c r="D43" s="821"/>
      <c r="E43" s="821"/>
      <c r="F43" s="821"/>
      <c r="G43" s="821"/>
      <c r="H43" s="821"/>
      <c r="I43" s="821"/>
      <c r="J43" s="821"/>
      <c r="K43" s="821"/>
      <c r="L43" s="821"/>
      <c r="M43" s="822"/>
      <c r="N43" s="402">
        <f>SUM(N36:N42)</f>
        <v>4438.4813710623903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448</v>
      </c>
      <c r="B48" s="49" t="str">
        <f>VLOOKUP(A48,MATERIALES!A4:D372,3,FALSE)</f>
        <v xml:space="preserve">Derechos de explotación y/o disposición de materiales
</v>
      </c>
      <c r="C48" s="289"/>
      <c r="D48" s="289"/>
      <c r="E48" s="289"/>
      <c r="F48" s="289"/>
      <c r="G48" s="289"/>
      <c r="H48" s="289"/>
      <c r="I48" s="276"/>
      <c r="J48" s="232" t="str">
        <f>VLOOKUP(A48,MATERIALES!A4:D372,2,FALSE)</f>
        <v>m3</v>
      </c>
      <c r="K48" s="290">
        <v>1</v>
      </c>
      <c r="L48" s="275"/>
      <c r="M48" s="291">
        <f>VLOOKUP(A48,MATERIALES!A5:D372,4,FALSE)</f>
        <v>3705.5915144940632</v>
      </c>
      <c r="N48" s="280">
        <f>K48*M48</f>
        <v>3705.5915144940632</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3705.5915144940632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96.718191678219696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8240.7910772346731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1648.1582154469347</v>
      </c>
      <c r="M83" s="855"/>
      <c r="N83" s="57"/>
    </row>
    <row r="84" spans="1:14">
      <c r="B84" s="95" t="s">
        <v>1057</v>
      </c>
      <c r="C84" s="96"/>
      <c r="D84" s="96"/>
      <c r="E84" s="96"/>
      <c r="F84" s="96"/>
      <c r="G84" s="96"/>
      <c r="H84" s="96"/>
      <c r="I84" s="93"/>
      <c r="J84" s="94"/>
      <c r="K84" s="312">
        <v>0.05</v>
      </c>
      <c r="L84" s="854">
        <f>N78*K84</f>
        <v>412.03955386173368</v>
      </c>
      <c r="M84" s="855"/>
      <c r="N84" s="57"/>
    </row>
    <row r="85" spans="1:14" ht="15.75" thickBot="1">
      <c r="B85" s="97" t="s">
        <v>1058</v>
      </c>
      <c r="C85" s="98"/>
      <c r="D85" s="98"/>
      <c r="E85" s="98"/>
      <c r="F85" s="98"/>
      <c r="G85" s="98"/>
      <c r="H85" s="98"/>
      <c r="I85" s="99"/>
      <c r="J85" s="100"/>
      <c r="K85" s="313">
        <v>0.05</v>
      </c>
      <c r="L85" s="856">
        <f>N78*K85</f>
        <v>412.03955386173368</v>
      </c>
      <c r="M85" s="857"/>
      <c r="N85" s="57"/>
    </row>
    <row r="86" spans="1:14" ht="15.75" thickBot="1">
      <c r="B86" s="820" t="s">
        <v>1037</v>
      </c>
      <c r="C86" s="821"/>
      <c r="D86" s="821"/>
      <c r="E86" s="821"/>
      <c r="F86" s="821"/>
      <c r="G86" s="821"/>
      <c r="H86" s="821"/>
      <c r="I86" s="821"/>
      <c r="J86" s="821"/>
      <c r="K86" s="821"/>
      <c r="L86" s="821"/>
      <c r="M86" s="822"/>
      <c r="N86" s="58">
        <f>L83+L84+L85</f>
        <v>2472.2373231704019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10713.028400405075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312</v>
      </c>
      <c r="B36" s="833" t="str">
        <f>VLOOKUP(A36,EQUIPOS!A6:D154,3,FALSE)</f>
        <v>Retroexcavadora sobre oruga, potencia 138 HP, balde de 1,5 m3.</v>
      </c>
      <c r="C36" s="834"/>
      <c r="D36" s="834"/>
      <c r="E36" s="834"/>
      <c r="F36" s="834"/>
      <c r="G36" s="834"/>
      <c r="H36" s="835"/>
      <c r="I36" s="275"/>
      <c r="J36" s="276"/>
      <c r="K36" s="277">
        <f>VLOOKUP(A36,EQUIPOS!A6:D163,4,FALSE)</f>
        <v>201713.21732652196</v>
      </c>
      <c r="L36" s="278"/>
      <c r="M36" s="279">
        <v>66</v>
      </c>
      <c r="N36" s="280">
        <f>K36/M36</f>
        <v>3056.2608685836663</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0.01</v>
      </c>
      <c r="M42" s="845"/>
      <c r="N42" s="111">
        <f>N76*L42</f>
        <v>0.967181916782197</v>
      </c>
    </row>
    <row r="43" spans="1:14" ht="15.75" thickBot="1">
      <c r="B43" s="820" t="s">
        <v>1037</v>
      </c>
      <c r="C43" s="821"/>
      <c r="D43" s="821"/>
      <c r="E43" s="821"/>
      <c r="F43" s="821"/>
      <c r="G43" s="821"/>
      <c r="H43" s="821"/>
      <c r="I43" s="821"/>
      <c r="J43" s="821"/>
      <c r="K43" s="821"/>
      <c r="L43" s="821"/>
      <c r="M43" s="822"/>
      <c r="N43" s="402">
        <f>SUM(N36:N42)</f>
        <v>3057.2280505004483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96.718191678219696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3153.9462421786679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630.78924843573361</v>
      </c>
      <c r="M83" s="855"/>
      <c r="N83" s="57"/>
    </row>
    <row r="84" spans="1:14">
      <c r="B84" s="95" t="s">
        <v>1057</v>
      </c>
      <c r="C84" s="96"/>
      <c r="D84" s="96"/>
      <c r="E84" s="96"/>
      <c r="F84" s="96"/>
      <c r="G84" s="96"/>
      <c r="H84" s="96"/>
      <c r="I84" s="93"/>
      <c r="J84" s="94"/>
      <c r="K84" s="312">
        <v>0.05</v>
      </c>
      <c r="L84" s="854">
        <f>N78*K84</f>
        <v>157.6973121089334</v>
      </c>
      <c r="M84" s="855"/>
      <c r="N84" s="57"/>
    </row>
    <row r="85" spans="1:14" ht="15.75" thickBot="1">
      <c r="B85" s="97" t="s">
        <v>1058</v>
      </c>
      <c r="C85" s="98"/>
      <c r="D85" s="98"/>
      <c r="E85" s="98"/>
      <c r="F85" s="98"/>
      <c r="G85" s="98"/>
      <c r="H85" s="98"/>
      <c r="I85" s="99"/>
      <c r="J85" s="100"/>
      <c r="K85" s="313">
        <v>0.05</v>
      </c>
      <c r="L85" s="856">
        <f>N78*K85</f>
        <v>157.6973121089334</v>
      </c>
      <c r="M85" s="857"/>
      <c r="N85" s="57"/>
    </row>
    <row r="86" spans="1:14" ht="15.75" thickBot="1">
      <c r="B86" s="820" t="s">
        <v>1037</v>
      </c>
      <c r="C86" s="821"/>
      <c r="D86" s="821"/>
      <c r="E86" s="821"/>
      <c r="F86" s="821"/>
      <c r="G86" s="821"/>
      <c r="H86" s="821"/>
      <c r="I86" s="821"/>
      <c r="J86" s="821"/>
      <c r="K86" s="821"/>
      <c r="L86" s="821"/>
      <c r="M86" s="822"/>
      <c r="N86" s="58">
        <f>L83+L84+L85</f>
        <v>946.18387265360036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4100.1301148322682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31" zoomScale="78" zoomScaleNormal="78" workbookViewId="0">
      <selection activeCell="M53" sqref="M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180</v>
      </c>
      <c r="B36" s="833" t="str">
        <f>VLOOKUP(A36,EQUIPOS!A6:D154,3,FALSE)</f>
        <v>Compresor 120 HP, con martillo.</v>
      </c>
      <c r="C36" s="834"/>
      <c r="D36" s="834"/>
      <c r="E36" s="834"/>
      <c r="F36" s="834"/>
      <c r="G36" s="834"/>
      <c r="H36" s="835"/>
      <c r="I36" s="275"/>
      <c r="J36" s="276"/>
      <c r="K36" s="277">
        <f>VLOOKUP(A36,EQUIPOS!A6:D163,4,FALSE)</f>
        <v>94774.582801192009</v>
      </c>
      <c r="L36" s="278"/>
      <c r="M36" s="279">
        <v>66</v>
      </c>
      <c r="N36" s="280">
        <f>K36/M36</f>
        <v>1435.978527290788</v>
      </c>
    </row>
    <row r="37" spans="1:14">
      <c r="A37" s="114" t="s">
        <v>129</v>
      </c>
      <c r="B37" s="833" t="str">
        <f>VLOOKUP(A37,EQUIPOS!A7:D154,3,FALSE)</f>
        <v xml:space="preserve">Buldozer, Potencia al volante de 140 HP, motor de 2200 RPM, longitud de hoja 4,80m. </v>
      </c>
      <c r="C37" s="834"/>
      <c r="D37" s="834"/>
      <c r="E37" s="834"/>
      <c r="F37" s="834"/>
      <c r="G37" s="834"/>
      <c r="H37" s="835"/>
      <c r="I37" s="275"/>
      <c r="J37" s="276"/>
      <c r="K37" s="277">
        <f>VLOOKUP(A37,EQUIPOS!A7:D164,4,FALSE)</f>
        <v>138125.33205619414</v>
      </c>
      <c r="L37" s="278"/>
      <c r="M37" s="279">
        <v>100</v>
      </c>
      <c r="N37" s="280">
        <f>K37/M37</f>
        <v>1381.2533205619413</v>
      </c>
    </row>
    <row r="38" spans="1:14">
      <c r="A38" t="s">
        <v>312</v>
      </c>
      <c r="B38" s="833" t="str">
        <f>VLOOKUP(A38,EQUIPOS!A8:D154,3,FALSE)</f>
        <v>Retroexcavadora sobre oruga, potencia 138 HP, balde de 1,5 m3.</v>
      </c>
      <c r="C38" s="834"/>
      <c r="D38" s="834"/>
      <c r="E38" s="834"/>
      <c r="F38" s="834"/>
      <c r="G38" s="834"/>
      <c r="H38" s="835"/>
      <c r="I38" s="275"/>
      <c r="J38" s="276"/>
      <c r="K38" s="277">
        <f>VLOOKUP(A38,EQUIPOS!A8:D165,4,FALSE)</f>
        <v>201713.21732652196</v>
      </c>
      <c r="L38" s="278"/>
      <c r="M38" s="279">
        <v>66</v>
      </c>
      <c r="N38" s="280">
        <f>K38/M38</f>
        <v>3056.2608685836663</v>
      </c>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N78*L42</f>
        <v>5.8030915006931822</v>
      </c>
    </row>
    <row r="43" spans="1:14" ht="15.75" thickBot="1">
      <c r="B43" s="820" t="s">
        <v>1037</v>
      </c>
      <c r="C43" s="821"/>
      <c r="D43" s="821"/>
      <c r="E43" s="821"/>
      <c r="F43" s="821"/>
      <c r="G43" s="821"/>
      <c r="H43" s="821"/>
      <c r="I43" s="821"/>
      <c r="J43" s="821"/>
      <c r="K43" s="821"/>
      <c r="L43" s="821"/>
      <c r="M43" s="822"/>
      <c r="N43" s="402">
        <f>SUM(N36:N42)</f>
        <v>5879.2958079370892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376</v>
      </c>
      <c r="B48" s="49" t="str">
        <f>VLOOKUP(A48,MATERIALES!A4:D372,3,FALSE)</f>
        <v>Anfo</v>
      </c>
      <c r="C48" s="289"/>
      <c r="D48" s="289"/>
      <c r="E48" s="289"/>
      <c r="F48" s="289"/>
      <c r="G48" s="289"/>
      <c r="H48" s="289"/>
      <c r="I48" s="276"/>
      <c r="J48" s="232" t="str">
        <f>VLOOKUP(A48,MATERIALES!A4:D384,2,FALSE)</f>
        <v>kg</v>
      </c>
      <c r="K48" s="290">
        <v>0.2</v>
      </c>
      <c r="L48" s="275"/>
      <c r="M48" s="291">
        <f>VLOOKUP(A48,MATERIALES!A5:D372,4,FALSE)</f>
        <v>4422.2773458687388</v>
      </c>
      <c r="N48" s="280">
        <f>K48*M48</f>
        <v>884.45546917374782</v>
      </c>
    </row>
    <row r="49" spans="1:14">
      <c r="A49" t="s">
        <v>427</v>
      </c>
      <c r="B49" s="49" t="str">
        <f>VLOOKUP(A49,MATERIALES!A5:D372,3,FALSE)</f>
        <v>Cordón detonante</v>
      </c>
      <c r="C49" s="289"/>
      <c r="D49" s="289"/>
      <c r="E49" s="289"/>
      <c r="F49" s="289"/>
      <c r="G49" s="289"/>
      <c r="H49" s="289"/>
      <c r="I49" s="276"/>
      <c r="J49" s="232" t="str">
        <f>VLOOKUP(A49,MATERIALES!A5:D385,2,FALSE)</f>
        <v>m</v>
      </c>
      <c r="K49" s="290">
        <v>3</v>
      </c>
      <c r="L49" s="275"/>
      <c r="M49" s="291">
        <f>VLOOKUP(A49,MATERIALES!A6:D372,4,FALSE)</f>
        <v>2632.5988067257272</v>
      </c>
      <c r="N49" s="280">
        <f t="shared" ref="N49:N54" si="0">K49*M49</f>
        <v>7897.7964201771811</v>
      </c>
    </row>
    <row r="50" spans="1:14">
      <c r="A50" s="214" t="s">
        <v>462</v>
      </c>
      <c r="B50" s="49" t="str">
        <f>VLOOKUP(A50,MATERIALES!A6:D372,3,FALSE)</f>
        <v>Explosivos  75% (INDUGEL)</v>
      </c>
      <c r="C50" s="289"/>
      <c r="D50" s="289"/>
      <c r="E50" s="289"/>
      <c r="F50" s="289"/>
      <c r="G50" s="289"/>
      <c r="H50" s="289"/>
      <c r="I50" s="276"/>
      <c r="J50" s="232" t="str">
        <f>VLOOKUP(A50,MATERIALES!A6:D386,2,FALSE)</f>
        <v>lb</v>
      </c>
      <c r="K50" s="290">
        <v>0.3</v>
      </c>
      <c r="L50" s="275"/>
      <c r="M50" s="291">
        <f>VLOOKUP(A50,MATERIALES!A6:D372,4,FALSE)</f>
        <v>9020.6720906406299</v>
      </c>
      <c r="N50" s="280">
        <f t="shared" si="0"/>
        <v>2706.2016271921889</v>
      </c>
    </row>
    <row r="51" spans="1:14">
      <c r="A51" t="s">
        <v>467</v>
      </c>
      <c r="B51" s="49" t="str">
        <f>VLOOKUP(A51,MATERIALES!A6:D372,3,FALSE)</f>
        <v>Fulminantes</v>
      </c>
      <c r="C51" s="289"/>
      <c r="D51" s="289"/>
      <c r="E51" s="289"/>
      <c r="F51" s="289"/>
      <c r="G51" s="289"/>
      <c r="H51" s="289"/>
      <c r="I51" s="276"/>
      <c r="J51" s="232" t="str">
        <f>VLOOKUP(A51,MATERIALES!A6:D387,2,FALSE)</f>
        <v>u</v>
      </c>
      <c r="K51" s="290">
        <v>0.2</v>
      </c>
      <c r="L51" s="275"/>
      <c r="M51" s="291">
        <f>VLOOKUP(A51,MATERIALES!A6:D372,4,FALSE)</f>
        <v>998.67727354908686</v>
      </c>
      <c r="N51" s="280">
        <f t="shared" si="0"/>
        <v>199.73545470981739</v>
      </c>
    </row>
    <row r="52" spans="1:14">
      <c r="A52" t="s">
        <v>567</v>
      </c>
      <c r="B52" s="49" t="str">
        <f>VLOOKUP(A52,MATERIALES!A6:D372,3,FALSE)</f>
        <v>Mecha Lenta</v>
      </c>
      <c r="C52" s="289"/>
      <c r="D52" s="289"/>
      <c r="E52" s="289"/>
      <c r="F52" s="289"/>
      <c r="G52" s="289"/>
      <c r="H52" s="289"/>
      <c r="I52" s="276"/>
      <c r="J52" s="232" t="str">
        <f>VLOOKUP(A52,MATERIALES!A6:D388,2,FALSE)</f>
        <v>m</v>
      </c>
      <c r="K52" s="290">
        <v>0.5</v>
      </c>
      <c r="L52" s="275"/>
      <c r="M52" s="291">
        <f>VLOOKUP(A52,MATERIALES!A7:D372,4,FALSE)</f>
        <v>928.43391791719387</v>
      </c>
      <c r="N52" s="280">
        <f t="shared" si="0"/>
        <v>464.21695895859693</v>
      </c>
    </row>
    <row r="53" spans="1:14">
      <c r="A53" t="s">
        <v>915</v>
      </c>
      <c r="B53" s="49" t="str">
        <f>VLOOKUP(A53,MATERIALES!A7:D372,3,FALSE)</f>
        <v>Escolta y trasporte (Tarifa Porcentual de 40 %) por cada Metro Cubico exportado y trasportado</v>
      </c>
      <c r="C53" s="289"/>
      <c r="D53" s="289"/>
      <c r="E53" s="289"/>
      <c r="F53" s="289"/>
      <c r="G53" s="289"/>
      <c r="H53" s="289"/>
      <c r="I53" s="276"/>
      <c r="J53" s="232" t="str">
        <f>VLOOKUP(A53,MATERIALES!A7:D389,2,FALSE)</f>
        <v>%</v>
      </c>
      <c r="K53" s="290">
        <v>7995.15</v>
      </c>
      <c r="L53" s="275"/>
      <c r="M53" s="655">
        <f>VLOOKUP(A53,MATERIALES!A8:D372,4,FALSE)</f>
        <v>2.4025263665401069E-2</v>
      </c>
      <c r="N53" s="280">
        <f t="shared" si="0"/>
        <v>192.08558679443135</v>
      </c>
    </row>
    <row r="54" spans="1:14">
      <c r="A54" t="s">
        <v>448</v>
      </c>
      <c r="B54" s="49" t="str">
        <f>VLOOKUP(A54,MATERIALES!A8:D372,3,FALSE)</f>
        <v xml:space="preserve">Derechos de explotación y/o disposición de materiales
</v>
      </c>
      <c r="C54" s="289"/>
      <c r="D54" s="289"/>
      <c r="E54" s="289"/>
      <c r="F54" s="289"/>
      <c r="G54" s="289"/>
      <c r="H54" s="289"/>
      <c r="I54" s="276"/>
      <c r="J54" s="232" t="str">
        <f>VLOOKUP(A54,MATERIALES!A8:D390,2,FALSE)</f>
        <v>m3</v>
      </c>
      <c r="K54" s="290">
        <v>1</v>
      </c>
      <c r="L54" s="275"/>
      <c r="M54" s="291">
        <f>VLOOKUP(A54,MATERIALES!A9:D373,4,FALSE)</f>
        <v>3705.5915144940632</v>
      </c>
      <c r="N54" s="280">
        <f t="shared" si="0"/>
        <v>3705.5915144940632</v>
      </c>
    </row>
    <row r="55" spans="1:14" ht="15.75" thickBot="1">
      <c r="B55" s="815"/>
      <c r="C55" s="816"/>
      <c r="D55" s="816"/>
      <c r="E55" s="816"/>
      <c r="F55" s="816"/>
      <c r="G55" s="816"/>
      <c r="H55" s="816"/>
      <c r="I55" s="817"/>
      <c r="J55" s="48"/>
      <c r="K55" s="50"/>
      <c r="L55" s="818"/>
      <c r="M55" s="819"/>
      <c r="N55" s="51"/>
    </row>
    <row r="56" spans="1:14" ht="15.75" thickBot="1">
      <c r="B56" s="820" t="s">
        <v>1037</v>
      </c>
      <c r="C56" s="821"/>
      <c r="D56" s="821"/>
      <c r="E56" s="821"/>
      <c r="F56" s="821"/>
      <c r="G56" s="821"/>
      <c r="H56" s="821"/>
      <c r="I56" s="821"/>
      <c r="J56" s="821"/>
      <c r="K56" s="821"/>
      <c r="L56" s="821"/>
      <c r="M56" s="822"/>
      <c r="N56" s="402">
        <f>SUM(N48:N55)</f>
        <v>16050.083031500028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3" t="s">
        <v>1045</v>
      </c>
      <c r="M60" s="796"/>
      <c r="N60" s="82" t="s">
        <v>1035</v>
      </c>
    </row>
    <row r="61" spans="1:14">
      <c r="B61" s="52"/>
      <c r="C61" s="325"/>
      <c r="D61" s="325"/>
      <c r="E61" s="325"/>
      <c r="F61" s="325"/>
      <c r="G61" s="325"/>
      <c r="H61" s="319"/>
      <c r="I61" s="287"/>
      <c r="J61" s="294"/>
      <c r="K61" s="287"/>
      <c r="L61" s="824"/>
      <c r="M61" s="825"/>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317"/>
      <c r="C66" s="318"/>
      <c r="D66" s="318"/>
      <c r="E66" s="318"/>
      <c r="F66" s="318"/>
      <c r="G66" s="318"/>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303">
        <v>528</v>
      </c>
      <c r="N72" s="403">
        <f>K72/M72</f>
        <v>96.718191678219696</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3">
        <v>528</v>
      </c>
      <c r="N73" s="403">
        <f>K73/M73</f>
        <v>193.43638335643939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7"/>
      <c r="C77" s="808"/>
      <c r="D77" s="808"/>
      <c r="E77" s="808"/>
      <c r="F77" s="808"/>
      <c r="G77" s="808"/>
      <c r="H77" s="808"/>
      <c r="I77" s="132"/>
      <c r="J77" s="132"/>
      <c r="K77" s="132"/>
      <c r="L77" s="908"/>
      <c r="M77" s="908"/>
      <c r="N77" s="51"/>
    </row>
    <row r="78" spans="1:15" ht="15.75" thickBot="1">
      <c r="B78" s="820" t="s">
        <v>1037</v>
      </c>
      <c r="C78" s="821"/>
      <c r="D78" s="821"/>
      <c r="E78" s="821"/>
      <c r="F78" s="821"/>
      <c r="G78" s="821"/>
      <c r="H78" s="821"/>
      <c r="I78" s="827"/>
      <c r="J78" s="827"/>
      <c r="K78" s="827"/>
      <c r="L78" s="827"/>
      <c r="M78" s="828"/>
      <c r="N78" s="309">
        <f>SUM(N72:N77)</f>
        <v>290.1545750346591</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22219.533414471774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4443.9066828943551</v>
      </c>
      <c r="M85" s="855"/>
      <c r="N85" s="57"/>
    </row>
    <row r="86" spans="1:14">
      <c r="B86" s="95" t="s">
        <v>1057</v>
      </c>
      <c r="C86" s="96"/>
      <c r="D86" s="96"/>
      <c r="E86" s="96"/>
      <c r="F86" s="96"/>
      <c r="G86" s="96"/>
      <c r="H86" s="96"/>
      <c r="I86" s="93"/>
      <c r="J86" s="94"/>
      <c r="K86" s="312">
        <v>0.05</v>
      </c>
      <c r="L86" s="854">
        <f>N80*K86</f>
        <v>1110.9766707235888</v>
      </c>
      <c r="M86" s="855"/>
      <c r="N86" s="57"/>
    </row>
    <row r="87" spans="1:14" ht="15.75" thickBot="1">
      <c r="B87" s="97" t="s">
        <v>1058</v>
      </c>
      <c r="C87" s="98"/>
      <c r="D87" s="98"/>
      <c r="E87" s="98"/>
      <c r="F87" s="98"/>
      <c r="G87" s="98"/>
      <c r="H87" s="98"/>
      <c r="I87" s="99"/>
      <c r="J87" s="100"/>
      <c r="K87" s="313">
        <v>0.05</v>
      </c>
      <c r="L87" s="856">
        <f>N80*K87</f>
        <v>1110.9766707235888</v>
      </c>
      <c r="M87" s="857"/>
      <c r="N87" s="57"/>
    </row>
    <row r="88" spans="1:14" ht="15.75" thickBot="1">
      <c r="B88" s="820" t="s">
        <v>1037</v>
      </c>
      <c r="C88" s="821"/>
      <c r="D88" s="821"/>
      <c r="E88" s="821"/>
      <c r="F88" s="821"/>
      <c r="G88" s="821"/>
      <c r="H88" s="821"/>
      <c r="I88" s="821"/>
      <c r="J88" s="821"/>
      <c r="K88" s="821"/>
      <c r="L88" s="821"/>
      <c r="M88" s="822"/>
      <c r="N88" s="58">
        <f>L85+L86+L87</f>
        <v>6665.8600243415322</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28885.393438813306</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7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58" t="s">
        <v>2324</v>
      </c>
      <c r="C107" s="859"/>
      <c r="D107" s="859"/>
      <c r="E107" s="859"/>
      <c r="F107" s="859"/>
      <c r="G107" s="859"/>
      <c r="H107" s="859"/>
      <c r="I107" s="859"/>
      <c r="J107" s="859"/>
      <c r="K107" s="859"/>
      <c r="L107" s="859"/>
      <c r="M107" s="859"/>
      <c r="N107" s="860"/>
    </row>
    <row r="108" spans="2:14" ht="15" customHeight="1">
      <c r="B108" s="858"/>
      <c r="C108" s="859"/>
      <c r="D108" s="859"/>
      <c r="E108" s="859"/>
      <c r="F108" s="859"/>
      <c r="G108" s="859"/>
      <c r="H108" s="859"/>
      <c r="I108" s="859"/>
      <c r="J108" s="859"/>
      <c r="K108" s="859"/>
      <c r="L108" s="859"/>
      <c r="M108" s="859"/>
      <c r="N108" s="860"/>
    </row>
    <row r="109" spans="2:14" ht="30" customHeight="1">
      <c r="B109" s="861" t="s">
        <v>2325</v>
      </c>
      <c r="C109" s="862"/>
      <c r="D109" s="862"/>
      <c r="E109" s="862"/>
      <c r="F109" s="862"/>
      <c r="G109" s="862"/>
      <c r="H109" s="862"/>
      <c r="I109" s="862"/>
      <c r="J109" s="862"/>
      <c r="K109" s="862"/>
      <c r="L109" s="862"/>
      <c r="M109" s="862"/>
      <c r="N109" s="863"/>
    </row>
    <row r="110" spans="2:14">
      <c r="B110" s="861"/>
      <c r="C110" s="862"/>
      <c r="D110" s="862"/>
      <c r="E110" s="862"/>
      <c r="F110" s="862"/>
      <c r="G110" s="862"/>
      <c r="H110" s="862"/>
      <c r="I110" s="862"/>
      <c r="J110" s="862"/>
      <c r="K110" s="862"/>
      <c r="L110" s="862"/>
      <c r="M110" s="862"/>
      <c r="N110" s="86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7"/>
      <c r="K120" s="797"/>
      <c r="L120" s="797"/>
      <c r="M120" s="797"/>
      <c r="N120" s="798"/>
    </row>
    <row r="121" spans="2:14" ht="15.75" thickBot="1">
      <c r="B121" s="269" t="s">
        <v>2327</v>
      </c>
      <c r="C121" s="401"/>
      <c r="D121" s="401"/>
      <c r="E121" s="63"/>
      <c r="F121" s="63"/>
      <c r="G121" s="63"/>
      <c r="H121" s="63"/>
      <c r="I121" s="63"/>
      <c r="J121" s="799"/>
      <c r="K121" s="799"/>
      <c r="L121" s="799"/>
      <c r="M121" s="799"/>
      <c r="N121"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5"/>
      <c r="J36" s="276"/>
      <c r="K36" s="277">
        <f>VLOOKUP(A36,EQUIPOS!A6:D163,4,FALSE)</f>
        <v>201713.21732652196</v>
      </c>
      <c r="L36" s="278"/>
      <c r="M36" s="279">
        <v>66</v>
      </c>
      <c r="N36" s="280">
        <f>K36/M36</f>
        <v>3056.2608685836663</v>
      </c>
    </row>
    <row r="37" spans="1:14">
      <c r="A37" s="114" t="s">
        <v>129</v>
      </c>
      <c r="B37" s="833" t="str">
        <f>VLOOKUP(A37,EQUIPOS!A7:D154,3,FALSE)</f>
        <v xml:space="preserve">Buldozer, Potencia al volante de 140 HP, motor de 2200 RPM, longitud de hoja 4,80m. </v>
      </c>
      <c r="C37" s="834"/>
      <c r="D37" s="834"/>
      <c r="E37" s="834"/>
      <c r="F37" s="834"/>
      <c r="G37" s="834"/>
      <c r="H37" s="835"/>
      <c r="I37" s="275"/>
      <c r="J37" s="276"/>
      <c r="K37" s="277">
        <f>VLOOKUP(A37,EQUIPOS!A7:D164,4,FALSE)</f>
        <v>138125.33205619414</v>
      </c>
      <c r="L37" s="278"/>
      <c r="M37" s="279">
        <v>100</v>
      </c>
      <c r="N37" s="280">
        <f>K37/M37</f>
        <v>1381.2533205619413</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0.01</v>
      </c>
      <c r="M42" s="845"/>
      <c r="N42" s="111">
        <f>N76*L42</f>
        <v>0.967181916782197</v>
      </c>
    </row>
    <row r="43" spans="1:14" ht="15.75" thickBot="1">
      <c r="B43" s="820" t="s">
        <v>1037</v>
      </c>
      <c r="C43" s="821"/>
      <c r="D43" s="821"/>
      <c r="E43" s="821"/>
      <c r="F43" s="821"/>
      <c r="G43" s="821"/>
      <c r="H43" s="821"/>
      <c r="I43" s="821"/>
      <c r="J43" s="821"/>
      <c r="K43" s="821"/>
      <c r="L43" s="821"/>
      <c r="M43" s="822"/>
      <c r="N43" s="402">
        <f>SUM(N36:N42)</f>
        <v>4438.4813710623903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448</v>
      </c>
      <c r="B48" s="49" t="str">
        <f>VLOOKUP(A48,MATERIALES!A4:D372,3,FALSE)</f>
        <v xml:space="preserve">Derechos de explotación y/o disposición de materiales
</v>
      </c>
      <c r="C48" s="289"/>
      <c r="D48" s="289"/>
      <c r="E48" s="289"/>
      <c r="F48" s="289"/>
      <c r="G48" s="289"/>
      <c r="H48" s="289"/>
      <c r="I48" s="276"/>
      <c r="J48" s="232" t="str">
        <f>VLOOKUP(A48,MATERIALES!A4:D372,2,FALSE)</f>
        <v>m3</v>
      </c>
      <c r="K48" s="290">
        <v>1</v>
      </c>
      <c r="L48" s="275"/>
      <c r="M48" s="291">
        <f>VLOOKUP(A48,MATERIALES!A4:D394,4,FALSE)</f>
        <v>3705.5915144940632</v>
      </c>
      <c r="N48" s="280">
        <f>K48*M48</f>
        <v>3705.5915144940632</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3705.5915144940632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96.718191678219696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8240.7910772346731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1648.1582154469347</v>
      </c>
      <c r="M83" s="855"/>
      <c r="N83" s="57"/>
    </row>
    <row r="84" spans="1:14">
      <c r="B84" s="95" t="s">
        <v>1057</v>
      </c>
      <c r="C84" s="96"/>
      <c r="D84" s="96"/>
      <c r="E84" s="96"/>
      <c r="F84" s="96"/>
      <c r="G84" s="96"/>
      <c r="H84" s="96"/>
      <c r="I84" s="93"/>
      <c r="J84" s="94"/>
      <c r="K84" s="312">
        <v>0.05</v>
      </c>
      <c r="L84" s="854">
        <f>N78*K84</f>
        <v>412.03955386173368</v>
      </c>
      <c r="M84" s="855"/>
      <c r="N84" s="57"/>
    </row>
    <row r="85" spans="1:14" ht="15.75" thickBot="1">
      <c r="B85" s="97" t="s">
        <v>1058</v>
      </c>
      <c r="C85" s="98"/>
      <c r="D85" s="98"/>
      <c r="E85" s="98"/>
      <c r="F85" s="98"/>
      <c r="G85" s="98"/>
      <c r="H85" s="98"/>
      <c r="I85" s="99"/>
      <c r="J85" s="100"/>
      <c r="K85" s="313">
        <v>0.05</v>
      </c>
      <c r="L85" s="856">
        <f>N78*K85</f>
        <v>412.03955386173368</v>
      </c>
      <c r="M85" s="857"/>
      <c r="N85" s="57"/>
    </row>
    <row r="86" spans="1:14" ht="15.75" thickBot="1">
      <c r="B86" s="820" t="s">
        <v>1037</v>
      </c>
      <c r="C86" s="821"/>
      <c r="D86" s="821"/>
      <c r="E86" s="821"/>
      <c r="F86" s="821"/>
      <c r="G86" s="821"/>
      <c r="H86" s="821"/>
      <c r="I86" s="821"/>
      <c r="J86" s="821"/>
      <c r="K86" s="821"/>
      <c r="L86" s="821"/>
      <c r="M86" s="822"/>
      <c r="N86" s="58">
        <f>L83+L84+L85</f>
        <v>2472.2373231704019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10713.028400405075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5"/>
      <c r="J36" s="276"/>
      <c r="K36" s="277">
        <f>VLOOKUP(A36,EQUIPOS!A6:D163,4,FALSE)</f>
        <v>201713.21732652196</v>
      </c>
      <c r="L36" s="278"/>
      <c r="M36" s="279">
        <v>66</v>
      </c>
      <c r="N36" s="280">
        <f>K36/M36</f>
        <v>3056.2608685836663</v>
      </c>
    </row>
    <row r="37" spans="1:14">
      <c r="A37" s="114" t="s">
        <v>180</v>
      </c>
      <c r="B37" s="833" t="str">
        <f>VLOOKUP(A37,EQUIPOS!A7:D154,3,FALSE)</f>
        <v>Compresor 120 HP, con martillo.</v>
      </c>
      <c r="C37" s="834"/>
      <c r="D37" s="834"/>
      <c r="E37" s="834"/>
      <c r="F37" s="834"/>
      <c r="G37" s="834"/>
      <c r="H37" s="835"/>
      <c r="I37" s="275"/>
      <c r="J37" s="276"/>
      <c r="K37" s="277">
        <f>VLOOKUP(A37,EQUIPOS!A7:D164,4,FALSE)</f>
        <v>94774.582801192009</v>
      </c>
      <c r="L37" s="278"/>
      <c r="M37" s="279">
        <v>66</v>
      </c>
      <c r="N37" s="280">
        <f>K37/M37</f>
        <v>1435.978527290788</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N79*L42</f>
        <v>5.8030915006931822</v>
      </c>
    </row>
    <row r="43" spans="1:14" ht="15.75" thickBot="1">
      <c r="B43" s="820" t="s">
        <v>1037</v>
      </c>
      <c r="C43" s="821"/>
      <c r="D43" s="821"/>
      <c r="E43" s="821"/>
      <c r="F43" s="821"/>
      <c r="G43" s="821"/>
      <c r="H43" s="821"/>
      <c r="I43" s="821"/>
      <c r="J43" s="821"/>
      <c r="K43" s="821"/>
      <c r="L43" s="821"/>
      <c r="M43" s="822"/>
      <c r="N43" s="402">
        <f>SUM(N36:N42)</f>
        <v>4498.0424873751472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376</v>
      </c>
      <c r="B48" s="49" t="str">
        <f>VLOOKUP(A48,MATERIALES!A4:D372,3,FALSE)</f>
        <v>Anfo</v>
      </c>
      <c r="C48" s="289"/>
      <c r="D48" s="289"/>
      <c r="E48" s="289"/>
      <c r="F48" s="289"/>
      <c r="G48" s="289"/>
      <c r="H48" s="289"/>
      <c r="I48" s="276"/>
      <c r="J48" s="232" t="str">
        <f>VLOOKUP(A48,MATERIALES!A4:D372,2,FALSE)</f>
        <v>kg</v>
      </c>
      <c r="K48" s="290">
        <v>0.2</v>
      </c>
      <c r="L48" s="275"/>
      <c r="M48" s="291">
        <f>VLOOKUP(A48,MATERIALES!A4:D394,4,FALSE)</f>
        <v>4422.2773458687388</v>
      </c>
      <c r="N48" s="280">
        <f t="shared" ref="N48:N53" si="0">K48*M48</f>
        <v>884.45546917374782</v>
      </c>
    </row>
    <row r="49" spans="1:14">
      <c r="A49" t="s">
        <v>427</v>
      </c>
      <c r="B49" s="49" t="str">
        <f>VLOOKUP(A49,MATERIALES!A5:D372,3,FALSE)</f>
        <v>Cordón detonante</v>
      </c>
      <c r="C49" s="289"/>
      <c r="D49" s="289"/>
      <c r="E49" s="289"/>
      <c r="F49" s="289"/>
      <c r="G49" s="289"/>
      <c r="H49" s="289"/>
      <c r="I49" s="276"/>
      <c r="J49" s="232" t="str">
        <f>VLOOKUP(A49,MATERIALES!A5:D372,2,FALSE)</f>
        <v>m</v>
      </c>
      <c r="K49" s="290">
        <v>3</v>
      </c>
      <c r="L49" s="275"/>
      <c r="M49" s="291">
        <f>VLOOKUP(A49,MATERIALES!A5:D395,4,FALSE)</f>
        <v>2632.5988067257272</v>
      </c>
      <c r="N49" s="280">
        <f t="shared" si="0"/>
        <v>7897.7964201771811</v>
      </c>
    </row>
    <row r="50" spans="1:14">
      <c r="A50" s="114" t="s">
        <v>462</v>
      </c>
      <c r="B50" s="49" t="str">
        <f>VLOOKUP(A50,MATERIALES!A6:D372,3,FALSE)</f>
        <v>Explosivos  75% (INDUGEL)</v>
      </c>
      <c r="C50" s="289"/>
      <c r="D50" s="289"/>
      <c r="E50" s="289"/>
      <c r="F50" s="289"/>
      <c r="G50" s="289"/>
      <c r="H50" s="289"/>
      <c r="I50" s="276"/>
      <c r="J50" s="232" t="str">
        <f>VLOOKUP(A50,MATERIALES!A6:D372,2,FALSE)</f>
        <v>lb</v>
      </c>
      <c r="K50" s="290">
        <v>0.3</v>
      </c>
      <c r="L50" s="275"/>
      <c r="M50" s="291">
        <f>VLOOKUP(A50,MATERIALES!A6:D396,4,FALSE)</f>
        <v>9020.6720906406299</v>
      </c>
      <c r="N50" s="280">
        <f t="shared" si="0"/>
        <v>2706.2016271921889</v>
      </c>
    </row>
    <row r="51" spans="1:14">
      <c r="A51" s="114" t="s">
        <v>467</v>
      </c>
      <c r="B51" s="49" t="str">
        <f>VLOOKUP(A51,MATERIALES!A6:D372,3,FALSE)</f>
        <v>Fulminantes</v>
      </c>
      <c r="C51" s="289"/>
      <c r="D51" s="289"/>
      <c r="E51" s="289"/>
      <c r="F51" s="289"/>
      <c r="G51" s="289"/>
      <c r="H51" s="289"/>
      <c r="I51" s="276"/>
      <c r="J51" s="232" t="str">
        <f>VLOOKUP(A51,MATERIALES!A6:D372,2,FALSE)</f>
        <v>u</v>
      </c>
      <c r="K51" s="290">
        <v>0.2</v>
      </c>
      <c r="L51" s="275"/>
      <c r="M51" s="291">
        <f>VLOOKUP(A51,MATERIALES!A6:D397,4,FALSE)</f>
        <v>998.67727354908686</v>
      </c>
      <c r="N51" s="280">
        <f t="shared" si="0"/>
        <v>199.73545470981739</v>
      </c>
    </row>
    <row r="52" spans="1:14">
      <c r="A52" t="s">
        <v>567</v>
      </c>
      <c r="B52" s="49" t="str">
        <f>VLOOKUP(A52,MATERIALES!A6:D373,3,FALSE)</f>
        <v>Mecha Lenta</v>
      </c>
      <c r="C52" s="289"/>
      <c r="D52" s="289"/>
      <c r="E52" s="289"/>
      <c r="F52" s="289"/>
      <c r="G52" s="289"/>
      <c r="H52" s="289"/>
      <c r="I52" s="276"/>
      <c r="J52" s="232" t="str">
        <f>VLOOKUP(A52,MATERIALES!A6:D373,2,FALSE)</f>
        <v>m</v>
      </c>
      <c r="K52" s="290">
        <v>0.5</v>
      </c>
      <c r="L52" s="275"/>
      <c r="M52" s="291">
        <f>VLOOKUP(A52,MATERIALES!A6:D398,4,FALSE)</f>
        <v>928.43391791719387</v>
      </c>
      <c r="N52" s="280">
        <f t="shared" si="0"/>
        <v>464.21695895859693</v>
      </c>
    </row>
    <row r="53" spans="1:14">
      <c r="A53" t="s">
        <v>915</v>
      </c>
      <c r="B53" s="49" t="str">
        <f>VLOOKUP(A53,MATERIALES!A7:D374,3,FALSE)</f>
        <v>Escolta y trasporte (Tarifa Porcentual de 40 %) por cada Metro Cubico exportado y trasportado</v>
      </c>
      <c r="C53" s="289"/>
      <c r="D53" s="289"/>
      <c r="E53" s="289"/>
      <c r="F53" s="289"/>
      <c r="G53" s="289"/>
      <c r="H53" s="289"/>
      <c r="I53" s="276"/>
      <c r="J53" s="232" t="str">
        <f>VLOOKUP(A53,MATERIALES!A7:D374,2,FALSE)</f>
        <v>%</v>
      </c>
      <c r="K53" s="290">
        <v>7995.15</v>
      </c>
      <c r="L53" s="275"/>
      <c r="M53" s="291">
        <f>VLOOKUP(A53,MATERIALES!A7:D399,4,FALSE)</f>
        <v>2.4025263665401069E-2</v>
      </c>
      <c r="N53" s="280">
        <f t="shared" si="0"/>
        <v>192.08558679443135</v>
      </c>
    </row>
    <row r="54" spans="1:14" ht="15.75" thickBot="1">
      <c r="B54" s="815"/>
      <c r="C54" s="816"/>
      <c r="D54" s="816"/>
      <c r="E54" s="816"/>
      <c r="F54" s="816"/>
      <c r="G54" s="816"/>
      <c r="H54" s="816"/>
      <c r="I54" s="817"/>
      <c r="J54" s="48"/>
      <c r="K54" s="50"/>
      <c r="L54" s="818"/>
      <c r="M54" s="819"/>
      <c r="N54" s="51"/>
    </row>
    <row r="55" spans="1:14" ht="15.75" thickBot="1">
      <c r="B55" s="820" t="s">
        <v>1037</v>
      </c>
      <c r="C55" s="821"/>
      <c r="D55" s="821"/>
      <c r="E55" s="821"/>
      <c r="F55" s="821"/>
      <c r="G55" s="821"/>
      <c r="H55" s="821"/>
      <c r="I55" s="821"/>
      <c r="J55" s="821"/>
      <c r="K55" s="821"/>
      <c r="L55" s="821"/>
      <c r="M55" s="822"/>
      <c r="N55" s="402">
        <f>SUM(N48:N54)</f>
        <v>12344.491517005965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945"/>
      <c r="C65" s="946"/>
      <c r="D65" s="946"/>
      <c r="E65" s="946"/>
      <c r="F65" s="946"/>
      <c r="G65" s="947"/>
      <c r="H65" s="319"/>
      <c r="I65" s="287"/>
      <c r="J65" s="294"/>
      <c r="K65" s="287"/>
      <c r="L65" s="824"/>
      <c r="M65" s="825"/>
      <c r="N65" s="295"/>
    </row>
    <row r="66" spans="1:15">
      <c r="B66" s="52"/>
      <c r="C66" s="53"/>
      <c r="D66" s="53"/>
      <c r="E66" s="53"/>
      <c r="F66" s="53"/>
      <c r="G66" s="53"/>
      <c r="H66" s="296"/>
      <c r="I66" s="287"/>
      <c r="J66" s="287"/>
      <c r="K66" s="287"/>
      <c r="L66" s="297"/>
      <c r="M66" s="298"/>
      <c r="N66" s="299"/>
    </row>
    <row r="67" spans="1:15" ht="15.75" thickBot="1">
      <c r="B67" s="317"/>
      <c r="C67" s="318"/>
      <c r="D67" s="318"/>
      <c r="E67" s="318"/>
      <c r="F67" s="318"/>
      <c r="G67" s="318"/>
      <c r="H67" s="54"/>
      <c r="I67" s="132"/>
      <c r="J67" s="132"/>
      <c r="K67" s="132"/>
      <c r="L67" s="809"/>
      <c r="M67" s="810"/>
      <c r="N67" s="133"/>
    </row>
    <row r="68" spans="1:15" ht="15.75" thickBot="1">
      <c r="B68" s="826" t="s">
        <v>1037</v>
      </c>
      <c r="C68" s="827"/>
      <c r="D68" s="827"/>
      <c r="E68" s="827"/>
      <c r="F68" s="827"/>
      <c r="G68" s="827"/>
      <c r="H68" s="827"/>
      <c r="I68" s="827"/>
      <c r="J68" s="827"/>
      <c r="K68" s="827"/>
      <c r="L68" s="827"/>
      <c r="M68" s="828"/>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6" t="s">
        <v>1047</v>
      </c>
      <c r="C72" s="847"/>
      <c r="D72" s="847"/>
      <c r="E72" s="847"/>
      <c r="F72" s="847"/>
      <c r="G72" s="847"/>
      <c r="H72" s="847"/>
      <c r="I72" s="79" t="s">
        <v>1048</v>
      </c>
      <c r="J72" s="81" t="s">
        <v>1494</v>
      </c>
      <c r="K72" s="80" t="s">
        <v>1050</v>
      </c>
      <c r="L72" s="848" t="s">
        <v>1034</v>
      </c>
      <c r="M72" s="849"/>
      <c r="N72" s="104" t="s">
        <v>1035</v>
      </c>
    </row>
    <row r="73" spans="1:15">
      <c r="A73" t="s">
        <v>6</v>
      </c>
      <c r="B73" s="55" t="str">
        <f>VLOOKUP(A73,'MANO DE OBRA'!A8:D68,3,FALSE)</f>
        <v xml:space="preserve">Obrero </v>
      </c>
      <c r="C73" s="53"/>
      <c r="D73" s="53"/>
      <c r="E73" s="53"/>
      <c r="F73" s="53"/>
      <c r="G73" s="53"/>
      <c r="H73" s="53"/>
      <c r="I73" s="300">
        <f>K73/J73*100</f>
        <v>27603.894705999999</v>
      </c>
      <c r="J73" s="301">
        <v>185</v>
      </c>
      <c r="K73" s="302">
        <f>VLOOKUP(A73,'MANO DE OBRA'!A8:D99,4,FALSE)</f>
        <v>51067.205206099999</v>
      </c>
      <c r="L73" s="56"/>
      <c r="M73" s="303">
        <v>528</v>
      </c>
      <c r="N73" s="403">
        <f>K73/M73</f>
        <v>96.718191678219696</v>
      </c>
      <c r="O73" s="112"/>
    </row>
    <row r="74" spans="1:15">
      <c r="A74"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303">
        <v>528</v>
      </c>
      <c r="N74" s="403">
        <f>K74/M74</f>
        <v>193.43638335643939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75" thickBot="1">
      <c r="B78" s="807"/>
      <c r="C78" s="808"/>
      <c r="D78" s="808"/>
      <c r="E78" s="808"/>
      <c r="F78" s="808"/>
      <c r="G78" s="808"/>
      <c r="H78" s="808"/>
      <c r="I78" s="132"/>
      <c r="J78" s="132"/>
      <c r="K78" s="132"/>
      <c r="L78" s="908"/>
      <c r="M78" s="908"/>
      <c r="N78" s="51"/>
    </row>
    <row r="79" spans="1:15" ht="15.75" thickBot="1">
      <c r="B79" s="826" t="s">
        <v>1037</v>
      </c>
      <c r="C79" s="827"/>
      <c r="D79" s="827"/>
      <c r="E79" s="827"/>
      <c r="F79" s="827"/>
      <c r="G79" s="827"/>
      <c r="H79" s="827"/>
      <c r="I79" s="827"/>
      <c r="J79" s="827"/>
      <c r="K79" s="827"/>
      <c r="L79" s="827"/>
      <c r="M79" s="828"/>
      <c r="N79" s="309">
        <f>SUM(N73:N78)</f>
        <v>290.1545750346591</v>
      </c>
    </row>
    <row r="80" spans="1:15" ht="15.75" thickBot="1">
      <c r="B80" s="39"/>
      <c r="C80" s="40"/>
      <c r="D80" s="40"/>
      <c r="E80" s="40"/>
      <c r="F80" s="40"/>
      <c r="G80" s="40"/>
      <c r="H80" s="40"/>
      <c r="I80" s="40"/>
      <c r="J80" s="40"/>
      <c r="K80" s="40"/>
      <c r="L80" s="40"/>
      <c r="M80" s="40"/>
      <c r="N80" s="41"/>
    </row>
    <row r="81" spans="1:14" ht="15.75" thickBot="1">
      <c r="B81" s="820" t="s">
        <v>1051</v>
      </c>
      <c r="C81" s="821"/>
      <c r="D81" s="821"/>
      <c r="E81" s="821"/>
      <c r="F81" s="821"/>
      <c r="G81" s="821"/>
      <c r="H81" s="821"/>
      <c r="I81" s="821"/>
      <c r="J81" s="821"/>
      <c r="K81" s="821"/>
      <c r="L81" s="821"/>
      <c r="M81" s="822"/>
      <c r="N81" s="105">
        <f>N43+N55+N68+N79</f>
        <v>17132.688579415772</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11" t="s">
        <v>1053</v>
      </c>
      <c r="C85" s="812"/>
      <c r="D85" s="812"/>
      <c r="E85" s="812"/>
      <c r="F85" s="812"/>
      <c r="G85" s="812"/>
      <c r="H85" s="812"/>
      <c r="I85" s="322"/>
      <c r="J85" s="342"/>
      <c r="K85" s="310" t="s">
        <v>1054</v>
      </c>
      <c r="L85" s="850" t="s">
        <v>1055</v>
      </c>
      <c r="M85" s="851"/>
      <c r="N85" s="311"/>
    </row>
    <row r="86" spans="1:14">
      <c r="B86" s="852" t="s">
        <v>1056</v>
      </c>
      <c r="C86" s="853"/>
      <c r="D86" s="853"/>
      <c r="E86" s="853"/>
      <c r="F86" s="853"/>
      <c r="G86" s="853"/>
      <c r="H86" s="853"/>
      <c r="I86" s="93"/>
      <c r="J86" s="94"/>
      <c r="K86" s="312">
        <v>0.2</v>
      </c>
      <c r="L86" s="854">
        <f>N81*K86</f>
        <v>3426.5377158831543</v>
      </c>
      <c r="M86" s="855"/>
      <c r="N86" s="57"/>
    </row>
    <row r="87" spans="1:14">
      <c r="B87" s="95" t="s">
        <v>1057</v>
      </c>
      <c r="C87" s="96"/>
      <c r="D87" s="96"/>
      <c r="E87" s="96"/>
      <c r="F87" s="96"/>
      <c r="G87" s="96"/>
      <c r="H87" s="96"/>
      <c r="I87" s="93"/>
      <c r="J87" s="94"/>
      <c r="K87" s="312">
        <v>0.05</v>
      </c>
      <c r="L87" s="854">
        <f>N81*K87</f>
        <v>856.63442897078858</v>
      </c>
      <c r="M87" s="855"/>
      <c r="N87" s="57"/>
    </row>
    <row r="88" spans="1:14" ht="15.75" thickBot="1">
      <c r="B88" s="97" t="s">
        <v>1058</v>
      </c>
      <c r="C88" s="98"/>
      <c r="D88" s="98"/>
      <c r="E88" s="98"/>
      <c r="F88" s="98"/>
      <c r="G88" s="98"/>
      <c r="H88" s="98"/>
      <c r="I88" s="99"/>
      <c r="J88" s="100"/>
      <c r="K88" s="313">
        <v>0.05</v>
      </c>
      <c r="L88" s="856">
        <f>N81*K88</f>
        <v>856.63442897078858</v>
      </c>
      <c r="M88" s="857"/>
      <c r="N88" s="57"/>
    </row>
    <row r="89" spans="1:14" ht="15.75" thickBot="1">
      <c r="B89" s="820" t="s">
        <v>1037</v>
      </c>
      <c r="C89" s="821"/>
      <c r="D89" s="821"/>
      <c r="E89" s="821"/>
      <c r="F89" s="821"/>
      <c r="G89" s="821"/>
      <c r="H89" s="821"/>
      <c r="I89" s="821"/>
      <c r="J89" s="821"/>
      <c r="K89" s="821"/>
      <c r="L89" s="821"/>
      <c r="M89" s="822"/>
      <c r="N89" s="58">
        <f>L86+L87+L88</f>
        <v>5139.8065738247315</v>
      </c>
    </row>
    <row r="90" spans="1:14" ht="15.75" thickBot="1">
      <c r="B90" s="39"/>
      <c r="C90" s="40"/>
      <c r="D90" s="40"/>
      <c r="E90" s="40"/>
      <c r="F90" s="40"/>
      <c r="G90" s="40"/>
      <c r="H90" s="40"/>
      <c r="I90" s="40"/>
      <c r="J90" s="40"/>
      <c r="K90" s="40"/>
      <c r="L90" s="40"/>
      <c r="M90" s="40"/>
      <c r="N90" s="41"/>
    </row>
    <row r="91" spans="1:14" ht="15.75" thickBot="1">
      <c r="A91" t="s">
        <v>2122</v>
      </c>
      <c r="B91" s="820" t="s">
        <v>1059</v>
      </c>
      <c r="C91" s="821"/>
      <c r="D91" s="821"/>
      <c r="E91" s="821"/>
      <c r="F91" s="821"/>
      <c r="G91" s="821"/>
      <c r="H91" s="821"/>
      <c r="I91" s="821"/>
      <c r="J91" s="821"/>
      <c r="K91" s="821"/>
      <c r="L91" s="821"/>
      <c r="M91" s="822"/>
      <c r="N91" s="196">
        <f>N81+N89</f>
        <v>22272.495153240503</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7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58" t="s">
        <v>2324</v>
      </c>
      <c r="C108" s="859"/>
      <c r="D108" s="859"/>
      <c r="E108" s="859"/>
      <c r="F108" s="859"/>
      <c r="G108" s="859"/>
      <c r="H108" s="859"/>
      <c r="I108" s="859"/>
      <c r="J108" s="859"/>
      <c r="K108" s="859"/>
      <c r="L108" s="859"/>
      <c r="M108" s="859"/>
      <c r="N108" s="860"/>
    </row>
    <row r="109" spans="2:14" ht="15" customHeight="1">
      <c r="B109" s="858"/>
      <c r="C109" s="859"/>
      <c r="D109" s="859"/>
      <c r="E109" s="859"/>
      <c r="F109" s="859"/>
      <c r="G109" s="859"/>
      <c r="H109" s="859"/>
      <c r="I109" s="859"/>
      <c r="J109" s="859"/>
      <c r="K109" s="859"/>
      <c r="L109" s="859"/>
      <c r="M109" s="859"/>
      <c r="N109" s="860"/>
    </row>
    <row r="110" spans="2:14" ht="32.25" customHeight="1">
      <c r="B110" s="861" t="s">
        <v>2325</v>
      </c>
      <c r="C110" s="862"/>
      <c r="D110" s="862"/>
      <c r="E110" s="862"/>
      <c r="F110" s="862"/>
      <c r="G110" s="862"/>
      <c r="H110" s="862"/>
      <c r="I110" s="862"/>
      <c r="J110" s="862"/>
      <c r="K110" s="862"/>
      <c r="L110" s="862"/>
      <c r="M110" s="862"/>
      <c r="N110" s="863"/>
    </row>
    <row r="111" spans="2:14">
      <c r="B111" s="861"/>
      <c r="C111" s="862"/>
      <c r="D111" s="862"/>
      <c r="E111" s="862"/>
      <c r="F111" s="862"/>
      <c r="G111" s="862"/>
      <c r="H111" s="862"/>
      <c r="I111" s="862"/>
      <c r="J111" s="862"/>
      <c r="K111" s="862"/>
      <c r="L111" s="862"/>
      <c r="M111" s="862"/>
      <c r="N111" s="863"/>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7"/>
      <c r="K121" s="797"/>
      <c r="L121" s="797"/>
      <c r="M121" s="797"/>
      <c r="N121" s="798"/>
    </row>
    <row r="122" spans="2:14" ht="15.75" thickBot="1">
      <c r="B122" s="269" t="s">
        <v>2327</v>
      </c>
      <c r="C122" s="401"/>
      <c r="D122" s="401"/>
      <c r="E122" s="63"/>
      <c r="F122" s="63"/>
      <c r="G122" s="63"/>
      <c r="H122" s="63"/>
      <c r="I122" s="63"/>
      <c r="J122" s="799"/>
      <c r="K122" s="799"/>
      <c r="L122" s="799"/>
      <c r="M122" s="799"/>
      <c r="N122" s="800"/>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5"/>
      <c r="J36" s="276"/>
      <c r="K36" s="277">
        <f>VLOOKUP(A36,EQUIPOS!A6:D163,4,FALSE)</f>
        <v>201713.21732652196</v>
      </c>
      <c r="L36" s="278"/>
      <c r="M36" s="279">
        <v>66</v>
      </c>
      <c r="N36" s="280">
        <f>K36/M36</f>
        <v>3056.2608685836663</v>
      </c>
    </row>
    <row r="37" spans="1:14">
      <c r="A37" 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0.01</v>
      </c>
      <c r="M42" s="845"/>
      <c r="N42" s="111">
        <f>N76*L42</f>
        <v>0.967181916782197</v>
      </c>
    </row>
    <row r="43" spans="1:14" ht="15.75" thickBot="1">
      <c r="B43" s="820" t="s">
        <v>1037</v>
      </c>
      <c r="C43" s="821"/>
      <c r="D43" s="821"/>
      <c r="E43" s="821"/>
      <c r="F43" s="821"/>
      <c r="G43" s="821"/>
      <c r="H43" s="821"/>
      <c r="I43" s="821"/>
      <c r="J43" s="821"/>
      <c r="K43" s="821"/>
      <c r="L43" s="821"/>
      <c r="M43" s="822"/>
      <c r="N43" s="402">
        <f>SUM(N36:N42)</f>
        <v>3057.2280505004483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96.718191678219696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3153.9462421786679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630.78924843573361</v>
      </c>
      <c r="M83" s="855"/>
      <c r="N83" s="57"/>
    </row>
    <row r="84" spans="1:14">
      <c r="B84" s="95" t="s">
        <v>1057</v>
      </c>
      <c r="C84" s="96"/>
      <c r="D84" s="96"/>
      <c r="E84" s="96"/>
      <c r="F84" s="96"/>
      <c r="G84" s="96"/>
      <c r="H84" s="96"/>
      <c r="I84" s="93"/>
      <c r="J84" s="94"/>
      <c r="K84" s="312">
        <v>0.05</v>
      </c>
      <c r="L84" s="854">
        <f>N78*K84</f>
        <v>157.6973121089334</v>
      </c>
      <c r="M84" s="855"/>
      <c r="N84" s="57"/>
    </row>
    <row r="85" spans="1:14" ht="15.75" thickBot="1">
      <c r="B85" s="97" t="s">
        <v>1058</v>
      </c>
      <c r="C85" s="98"/>
      <c r="D85" s="98"/>
      <c r="E85" s="98"/>
      <c r="F85" s="98"/>
      <c r="G85" s="98"/>
      <c r="H85" s="98"/>
      <c r="I85" s="99"/>
      <c r="J85" s="100"/>
      <c r="K85" s="313">
        <v>0.05</v>
      </c>
      <c r="L85" s="856">
        <f>N78*K85</f>
        <v>157.6973121089334</v>
      </c>
      <c r="M85" s="857"/>
      <c r="N85" s="57"/>
    </row>
    <row r="86" spans="1:14" ht="15.75" thickBot="1">
      <c r="B86" s="820" t="s">
        <v>1037</v>
      </c>
      <c r="C86" s="821"/>
      <c r="D86" s="821"/>
      <c r="E86" s="821"/>
      <c r="F86" s="821"/>
      <c r="G86" s="821"/>
      <c r="H86" s="821"/>
      <c r="I86" s="821"/>
      <c r="J86" s="821"/>
      <c r="K86" s="821"/>
      <c r="L86" s="821"/>
      <c r="M86" s="822"/>
      <c r="N86" s="58">
        <f>L83+L84+L85</f>
        <v>946.18387265360036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4100.1301148322682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148</v>
      </c>
      <c r="B36" s="833" t="str">
        <f>VLOOKUP(A36,EQUIPOS!A6:D154,3,FALSE)</f>
        <v>Cargador : Potencia en el volante 110 hp, Clasificación de RPM del motor 2300.</v>
      </c>
      <c r="C36" s="834"/>
      <c r="D36" s="834"/>
      <c r="E36" s="834"/>
      <c r="F36" s="834"/>
      <c r="G36" s="834"/>
      <c r="H36" s="835"/>
      <c r="I36" s="275"/>
      <c r="J36" s="276"/>
      <c r="K36" s="277">
        <f>VLOOKUP(A36,EQUIPOS!A6:D163,4,FALSE)</f>
        <v>157108.67071094085</v>
      </c>
      <c r="L36" s="278"/>
      <c r="M36" s="279">
        <v>66</v>
      </c>
      <c r="N36" s="280">
        <f>K36/M36</f>
        <v>2380.4344047112249</v>
      </c>
    </row>
    <row r="37" spans="1:14">
      <c r="A37" s="114" t="s">
        <v>129</v>
      </c>
      <c r="B37" s="833" t="str">
        <f>VLOOKUP(A37,EQUIPOS!A7:D154,3,FALSE)</f>
        <v xml:space="preserve">Buldozer, Potencia al volante de 140 HP, motor de 2200 RPM, longitud de hoja 4,80m. </v>
      </c>
      <c r="C37" s="834"/>
      <c r="D37" s="834"/>
      <c r="E37" s="834"/>
      <c r="F37" s="834"/>
      <c r="G37" s="834"/>
      <c r="H37" s="835"/>
      <c r="I37" s="275"/>
      <c r="J37" s="276"/>
      <c r="K37" s="277">
        <f>VLOOKUP(A37,EQUIPOS!A7:D164,4,FALSE)</f>
        <v>138125.33205619414</v>
      </c>
      <c r="L37" s="278"/>
      <c r="M37" s="279">
        <v>100</v>
      </c>
      <c r="N37" s="280">
        <f>K37/M37</f>
        <v>1381.2533205619413</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82"/>
      <c r="L39" s="837"/>
      <c r="M39" s="838"/>
      <c r="N39" s="281"/>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0.01</v>
      </c>
      <c r="M42" s="845"/>
      <c r="N42" s="111">
        <f>N76*L42</f>
        <v>1.934363833564394</v>
      </c>
    </row>
    <row r="43" spans="1:14" ht="15.75" thickBot="1">
      <c r="B43" s="820" t="s">
        <v>1037</v>
      </c>
      <c r="C43" s="821"/>
      <c r="D43" s="821"/>
      <c r="E43" s="821"/>
      <c r="F43" s="821"/>
      <c r="G43" s="821"/>
      <c r="H43" s="821"/>
      <c r="I43" s="821"/>
      <c r="J43" s="821"/>
      <c r="K43" s="821"/>
      <c r="L43" s="821"/>
      <c r="M43" s="822"/>
      <c r="N43" s="402">
        <f>SUM(N36:N42)</f>
        <v>3763.622089106731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451</v>
      </c>
      <c r="B48" s="49" t="str">
        <f>VLOOKUP(A48,MATERIALES!A4:D372,3,FALSE)</f>
        <v>Disposición de material de derrumbe</v>
      </c>
      <c r="C48" s="289"/>
      <c r="D48" s="289"/>
      <c r="E48" s="289"/>
      <c r="F48" s="289"/>
      <c r="G48" s="289"/>
      <c r="H48" s="289"/>
      <c r="I48" s="276"/>
      <c r="J48" s="232" t="str">
        <f>VLOOKUP(A48,MATERIALES!A4:D372,2,FALSE)</f>
        <v>m3</v>
      </c>
      <c r="K48" s="290">
        <v>1</v>
      </c>
      <c r="L48" s="275"/>
      <c r="M48" s="291">
        <f>VLOOKUP(A48,MATERIALES!A4:D394,4,FALSE)</f>
        <v>2690.6259265955518</v>
      </c>
      <c r="N48" s="280">
        <f>K48*M48</f>
        <v>2690.6259265955518</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2690.6259265955518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528</v>
      </c>
      <c r="N70" s="403">
        <f>K70/M70</f>
        <v>193.43638335643939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193.43638335643939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6647.6843990587222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1329.5368798117445</v>
      </c>
      <c r="M83" s="855"/>
      <c r="N83" s="57"/>
    </row>
    <row r="84" spans="1:14">
      <c r="B84" s="95" t="s">
        <v>1057</v>
      </c>
      <c r="C84" s="96"/>
      <c r="D84" s="96"/>
      <c r="E84" s="96"/>
      <c r="F84" s="96"/>
      <c r="G84" s="96"/>
      <c r="H84" s="96"/>
      <c r="I84" s="93"/>
      <c r="J84" s="94"/>
      <c r="K84" s="312">
        <v>0.05</v>
      </c>
      <c r="L84" s="854">
        <f>N78*K84</f>
        <v>332.38421995293612</v>
      </c>
      <c r="M84" s="855"/>
      <c r="N84" s="57"/>
    </row>
    <row r="85" spans="1:14" ht="15.75" thickBot="1">
      <c r="B85" s="97" t="s">
        <v>1058</v>
      </c>
      <c r="C85" s="98"/>
      <c r="D85" s="98"/>
      <c r="E85" s="98"/>
      <c r="F85" s="98"/>
      <c r="G85" s="98"/>
      <c r="H85" s="98"/>
      <c r="I85" s="99"/>
      <c r="J85" s="100"/>
      <c r="K85" s="313">
        <v>0.05</v>
      </c>
      <c r="L85" s="856">
        <f>N78*K85</f>
        <v>332.38421995293612</v>
      </c>
      <c r="M85" s="857"/>
      <c r="N85" s="57"/>
    </row>
    <row r="86" spans="1:14" ht="15.75" thickBot="1">
      <c r="B86" s="820" t="s">
        <v>1037</v>
      </c>
      <c r="C86" s="821"/>
      <c r="D86" s="821"/>
      <c r="E86" s="821"/>
      <c r="F86" s="821"/>
      <c r="G86" s="821"/>
      <c r="H86" s="821"/>
      <c r="I86" s="821"/>
      <c r="J86" s="821"/>
      <c r="K86" s="821"/>
      <c r="L86" s="821"/>
      <c r="M86" s="822"/>
      <c r="N86" s="58">
        <f>L83+L84+L85</f>
        <v>1994.3053197176166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8641.9897187763381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129</v>
      </c>
      <c r="B36" s="833" t="str">
        <f>VLOOKUP(A36,EQUIPOS!A6:D154,3,FALSE)</f>
        <v xml:space="preserve">Buldozer, Potencia al volante de 140 HP, motor de 2200 RPM, longitud de hoja 4,80m. </v>
      </c>
      <c r="C36" s="834"/>
      <c r="D36" s="834"/>
      <c r="E36" s="834"/>
      <c r="F36" s="834"/>
      <c r="G36" s="834"/>
      <c r="H36" s="835"/>
      <c r="I36" s="275"/>
      <c r="J36" s="276"/>
      <c r="K36" s="277">
        <f>VLOOKUP(A36,EQUIPOS!A6:D163,4,FALSE)</f>
        <v>138125.33205619414</v>
      </c>
      <c r="L36" s="472"/>
      <c r="M36" s="291">
        <v>50</v>
      </c>
      <c r="N36" s="280">
        <f>K36/M36</f>
        <v>2762.5066411238827</v>
      </c>
    </row>
    <row r="37" spans="1:14">
      <c r="A37" s="114" t="s">
        <v>152</v>
      </c>
      <c r="B37" s="833" t="str">
        <f>VLOOKUP(A37,EQUIPOS!A7:D154,3,FALSE)</f>
        <v xml:space="preserve">Carrotanque de agua(1000 Galones) </v>
      </c>
      <c r="C37" s="834"/>
      <c r="D37" s="834"/>
      <c r="E37" s="834"/>
      <c r="F37" s="834"/>
      <c r="G37" s="834"/>
      <c r="H37" s="835"/>
      <c r="I37" s="275"/>
      <c r="J37" s="276"/>
      <c r="K37" s="277">
        <f>VLOOKUP(A37,EQUIPOS!A7:D164,4,FALSE)</f>
        <v>67664.74244359303</v>
      </c>
      <c r="L37" s="472"/>
      <c r="M37" s="291">
        <v>50</v>
      </c>
      <c r="N37" s="280">
        <f>K37/M37</f>
        <v>1353.2948488718605</v>
      </c>
    </row>
    <row r="38" spans="1:14">
      <c r="A38" s="213" t="s">
        <v>269</v>
      </c>
      <c r="B38" s="833" t="str">
        <f>VLOOKUP(A38,EQUIPOS!A8:D154,3,FALSE)</f>
        <v>Motoniveladora  potencia 215 HP, ancho de cuchilla 4,27 m, peso 18 ton.</v>
      </c>
      <c r="C38" s="834"/>
      <c r="D38" s="834"/>
      <c r="E38" s="834"/>
      <c r="F38" s="834"/>
      <c r="G38" s="834"/>
      <c r="H38" s="835"/>
      <c r="I38" s="275"/>
      <c r="J38" s="276"/>
      <c r="K38" s="277">
        <f>VLOOKUP(A38,EQUIPOS!A8:D165,4,FALSE)</f>
        <v>190057.13495104303</v>
      </c>
      <c r="L38" s="472"/>
      <c r="M38" s="291">
        <v>50</v>
      </c>
      <c r="N38" s="280">
        <f>K38/M38</f>
        <v>3801.1426990208606</v>
      </c>
    </row>
    <row r="39" spans="1:14">
      <c r="A39" s="213" t="s">
        <v>365</v>
      </c>
      <c r="B39" s="833" t="str">
        <f>VLOOKUP(A39,EQUIPOS!A9:D154,3,FALSE)</f>
        <v xml:space="preserve">Vibrocompatador, potencia 153 HP, peso 10 Ton. </v>
      </c>
      <c r="C39" s="834"/>
      <c r="D39" s="834"/>
      <c r="E39" s="834"/>
      <c r="F39" s="834"/>
      <c r="G39" s="834"/>
      <c r="H39" s="835"/>
      <c r="I39" s="836"/>
      <c r="J39" s="817"/>
      <c r="K39" s="277">
        <f>VLOOKUP(A39,EQUIPOS!A9:D166,4,FALSE)</f>
        <v>123288.39399744575</v>
      </c>
      <c r="L39" s="948">
        <v>50</v>
      </c>
      <c r="M39" s="949"/>
      <c r="N39" s="280">
        <f>K39/L39</f>
        <v>2465.7678799489149</v>
      </c>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10382.712068965518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400</v>
      </c>
      <c r="N70" s="403">
        <f>K70/M70</f>
        <v>255.33602603049999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400</v>
      </c>
      <c r="N71" s="403">
        <f>K71/M71</f>
        <v>127.66801301525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383.00403904575001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10765.716108011269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2153.143221602254</v>
      </c>
      <c r="M83" s="855"/>
      <c r="N83" s="57"/>
    </row>
    <row r="84" spans="1:14">
      <c r="B84" s="95" t="s">
        <v>1057</v>
      </c>
      <c r="C84" s="96"/>
      <c r="D84" s="96"/>
      <c r="E84" s="96"/>
      <c r="F84" s="96"/>
      <c r="G84" s="96"/>
      <c r="H84" s="96"/>
      <c r="I84" s="93"/>
      <c r="J84" s="94"/>
      <c r="K84" s="312">
        <v>0.05</v>
      </c>
      <c r="L84" s="854">
        <f>N78*K84</f>
        <v>538.2858054005635</v>
      </c>
      <c r="M84" s="855"/>
      <c r="N84" s="57"/>
    </row>
    <row r="85" spans="1:14" ht="15.75" thickBot="1">
      <c r="B85" s="97" t="s">
        <v>1058</v>
      </c>
      <c r="C85" s="98"/>
      <c r="D85" s="98"/>
      <c r="E85" s="98"/>
      <c r="F85" s="98"/>
      <c r="G85" s="98"/>
      <c r="H85" s="98"/>
      <c r="I85" s="99"/>
      <c r="J85" s="100"/>
      <c r="K85" s="313">
        <v>0.05</v>
      </c>
      <c r="L85" s="856">
        <f>N78*K85</f>
        <v>538.2858054005635</v>
      </c>
      <c r="M85" s="857"/>
      <c r="N85" s="57"/>
    </row>
    <row r="86" spans="1:14" ht="15.75" thickBot="1">
      <c r="B86" s="820" t="s">
        <v>1037</v>
      </c>
      <c r="C86" s="821"/>
      <c r="D86" s="821"/>
      <c r="E86" s="821"/>
      <c r="F86" s="821"/>
      <c r="G86" s="821"/>
      <c r="H86" s="821"/>
      <c r="I86" s="821"/>
      <c r="J86" s="821"/>
      <c r="K86" s="821"/>
      <c r="L86" s="821"/>
      <c r="M86" s="822"/>
      <c r="N86" s="58">
        <f>L83+L84+L85</f>
        <v>3229.7148324033815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13995.430940414652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129</v>
      </c>
      <c r="B36" s="833" t="str">
        <f>VLOOKUP(A36,EQUIPOS!A6:D154,3,FALSE)</f>
        <v xml:space="preserve">Buldozer, Potencia al volante de 140 HP, motor de 2200 RPM, longitud de hoja 4,80m. </v>
      </c>
      <c r="C36" s="834"/>
      <c r="D36" s="834"/>
      <c r="E36" s="834"/>
      <c r="F36" s="834"/>
      <c r="G36" s="834"/>
      <c r="H36" s="835"/>
      <c r="I36" s="275"/>
      <c r="J36" s="276"/>
      <c r="K36" s="277">
        <f>VLOOKUP(A36,EQUIPOS!A6:D163,4,FALSE)</f>
        <v>138125.33205619414</v>
      </c>
      <c r="L36" s="278"/>
      <c r="M36" s="279">
        <v>40</v>
      </c>
      <c r="N36" s="280">
        <f>K36/M36</f>
        <v>3453.1333014048532</v>
      </c>
    </row>
    <row r="37" spans="1:14">
      <c r="A37" s="119" t="s">
        <v>365</v>
      </c>
      <c r="B37" s="833" t="str">
        <f>VLOOKUP(A37,EQUIPOS!A7:D154,3,FALSE)</f>
        <v xml:space="preserve">Vibrocompatador, potencia 153 HP, peso 10 Ton. </v>
      </c>
      <c r="C37" s="834"/>
      <c r="D37" s="834"/>
      <c r="E37" s="834"/>
      <c r="F37" s="834"/>
      <c r="G37" s="834"/>
      <c r="H37" s="835"/>
      <c r="I37" s="275"/>
      <c r="J37" s="276"/>
      <c r="K37" s="277">
        <f>VLOOKUP(A37,EQUIPOS!A7:D164,4,FALSE)</f>
        <v>123288.39399744575</v>
      </c>
      <c r="L37" s="278"/>
      <c r="M37" s="279">
        <v>40</v>
      </c>
      <c r="N37" s="280">
        <f>K37/M37</f>
        <v>3082.2098499361437</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6535.3431513409969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478.75504880718745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7014.0982001481843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1402.819640029637</v>
      </c>
      <c r="M83" s="855"/>
      <c r="N83" s="57"/>
    </row>
    <row r="84" spans="1:14">
      <c r="B84" s="95" t="s">
        <v>1057</v>
      </c>
      <c r="C84" s="96"/>
      <c r="D84" s="96"/>
      <c r="E84" s="96"/>
      <c r="F84" s="96"/>
      <c r="G84" s="96"/>
      <c r="H84" s="96"/>
      <c r="I84" s="93"/>
      <c r="J84" s="94"/>
      <c r="K84" s="312">
        <v>0.05</v>
      </c>
      <c r="L84" s="854">
        <f>N78*K84</f>
        <v>350.70491000740924</v>
      </c>
      <c r="M84" s="855"/>
      <c r="N84" s="57"/>
    </row>
    <row r="85" spans="1:14" ht="15.75" thickBot="1">
      <c r="B85" s="97" t="s">
        <v>1058</v>
      </c>
      <c r="C85" s="98"/>
      <c r="D85" s="98"/>
      <c r="E85" s="98"/>
      <c r="F85" s="98"/>
      <c r="G85" s="98"/>
      <c r="H85" s="98"/>
      <c r="I85" s="99"/>
      <c r="J85" s="100"/>
      <c r="K85" s="313">
        <v>0.05</v>
      </c>
      <c r="L85" s="856">
        <f>N78*K85</f>
        <v>350.70491000740924</v>
      </c>
      <c r="M85" s="857"/>
      <c r="N85" s="57"/>
    </row>
    <row r="86" spans="1:14" ht="15.75" thickBot="1">
      <c r="B86" s="820" t="s">
        <v>1037</v>
      </c>
      <c r="C86" s="821"/>
      <c r="D86" s="821"/>
      <c r="E86" s="821"/>
      <c r="F86" s="821"/>
      <c r="G86" s="821"/>
      <c r="H86" s="821"/>
      <c r="I86" s="821"/>
      <c r="J86" s="821"/>
      <c r="K86" s="821"/>
      <c r="L86" s="821"/>
      <c r="M86" s="822"/>
      <c r="N86" s="58">
        <f>L83+L84+L85</f>
        <v>2104.2294600444552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9118.3276601926391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129</v>
      </c>
      <c r="B36" s="833" t="str">
        <f>VLOOKUP(A36,EQUIPOS!A6:D154,3,FALSE)</f>
        <v xml:space="preserve">Buldozer, Potencia al volante de 140 HP, motor de 2200 RPM, longitud de hoja 4,80m. </v>
      </c>
      <c r="C36" s="834"/>
      <c r="D36" s="834"/>
      <c r="E36" s="834"/>
      <c r="F36" s="834"/>
      <c r="G36" s="834"/>
      <c r="H36" s="835"/>
      <c r="I36" s="275"/>
      <c r="J36" s="276"/>
      <c r="K36" s="277">
        <f>VLOOKUP(A36,EQUIPOS!A6:D163,4,FALSE)</f>
        <v>138125.33205619414</v>
      </c>
      <c r="L36" s="278"/>
      <c r="M36" s="279">
        <v>40</v>
      </c>
      <c r="N36" s="280">
        <f>K36/M36</f>
        <v>3453.1333014048532</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3453.1333014048532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478.75504880718745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3931.8883502120407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786.37767004240823</v>
      </c>
      <c r="M83" s="855"/>
      <c r="N83" s="57"/>
    </row>
    <row r="84" spans="1:14">
      <c r="B84" s="95" t="s">
        <v>1057</v>
      </c>
      <c r="C84" s="96"/>
      <c r="D84" s="96"/>
      <c r="E84" s="96"/>
      <c r="F84" s="96"/>
      <c r="G84" s="96"/>
      <c r="H84" s="96"/>
      <c r="I84" s="93"/>
      <c r="J84" s="94"/>
      <c r="K84" s="312">
        <v>0.05</v>
      </c>
      <c r="L84" s="854">
        <f>N78*K84</f>
        <v>196.59441751060206</v>
      </c>
      <c r="M84" s="855"/>
      <c r="N84" s="57"/>
    </row>
    <row r="85" spans="1:14" ht="15.75" thickBot="1">
      <c r="B85" s="97" t="s">
        <v>1058</v>
      </c>
      <c r="C85" s="98"/>
      <c r="D85" s="98"/>
      <c r="E85" s="98"/>
      <c r="F85" s="98"/>
      <c r="G85" s="98"/>
      <c r="H85" s="98"/>
      <c r="I85" s="99"/>
      <c r="J85" s="100"/>
      <c r="K85" s="313">
        <v>0.05</v>
      </c>
      <c r="L85" s="856">
        <f>N78*K85</f>
        <v>196.59441751060206</v>
      </c>
      <c r="M85" s="857"/>
      <c r="N85" s="57"/>
    </row>
    <row r="86" spans="1:14" ht="15.75" thickBot="1">
      <c r="B86" s="820" t="s">
        <v>1037</v>
      </c>
      <c r="C86" s="821"/>
      <c r="D86" s="821"/>
      <c r="E86" s="821"/>
      <c r="F86" s="821"/>
      <c r="G86" s="821"/>
      <c r="H86" s="821"/>
      <c r="I86" s="821"/>
      <c r="J86" s="821"/>
      <c r="K86" s="821"/>
      <c r="L86" s="821"/>
      <c r="M86" s="822"/>
      <c r="N86" s="58">
        <f>L83+L84+L85</f>
        <v>1179.5665050636123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5111.4548552756532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0.01</v>
      </c>
      <c r="M42" s="845"/>
      <c r="N42" s="111">
        <f>N76*L42</f>
        <v>2.0426882082439999</v>
      </c>
    </row>
    <row r="43" spans="1:14" ht="15.7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961</v>
      </c>
      <c r="B48" s="49" t="str">
        <f>VLOOKUP(A48,MATERIALES!A14:D377,3,FALSE)</f>
        <v>Geotextil Nt-2500 O Similar (Proveedores, Pavco, Geomatrix, Tensar, Omnes U Otros)</v>
      </c>
      <c r="C48" s="289"/>
      <c r="D48" s="289"/>
      <c r="E48" s="289"/>
      <c r="F48" s="289"/>
      <c r="G48" s="289"/>
      <c r="H48" s="289"/>
      <c r="I48" s="276"/>
      <c r="J48" s="232" t="s">
        <v>233</v>
      </c>
      <c r="K48" s="290">
        <v>1.3</v>
      </c>
      <c r="L48" s="275"/>
      <c r="M48" s="291">
        <f>VLOOKUP(A48,MATERIALES!A6:D373,4,FALSE)</f>
        <v>4371.3763635267878</v>
      </c>
      <c r="N48" s="280">
        <f>K48*M48</f>
        <v>5682.7892725848242</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5682.7892725848242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53"/>
      <c r="D59" s="53"/>
      <c r="E59" s="53"/>
      <c r="F59" s="53"/>
      <c r="G59" s="53"/>
      <c r="H59" s="296"/>
      <c r="I59" s="287"/>
      <c r="J59" s="287"/>
      <c r="K59" s="287"/>
      <c r="L59" s="824"/>
      <c r="M59" s="825"/>
      <c r="N59" s="299"/>
    </row>
    <row r="60" spans="1:14" ht="24.75" customHeight="1">
      <c r="B60" s="52"/>
      <c r="C60" s="325"/>
      <c r="D60" s="325"/>
      <c r="E60" s="325"/>
      <c r="F60" s="325"/>
      <c r="G60" s="325"/>
      <c r="H60" s="319"/>
      <c r="I60" s="407"/>
      <c r="J60" s="294"/>
      <c r="K60" s="287"/>
      <c r="L60" s="824"/>
      <c r="M60" s="825"/>
      <c r="N60" s="295"/>
    </row>
    <row r="61" spans="1:14">
      <c r="B61" s="52"/>
      <c r="C61" s="53"/>
      <c r="D61" s="53"/>
      <c r="E61" s="53"/>
      <c r="F61" s="53"/>
      <c r="G61" s="325"/>
      <c r="H61" s="319"/>
      <c r="I61" s="407"/>
      <c r="J61" s="294"/>
      <c r="K61" s="287"/>
      <c r="L61" s="824"/>
      <c r="M61" s="825"/>
      <c r="N61" s="299"/>
    </row>
    <row r="62" spans="1:14">
      <c r="B62" s="52"/>
      <c r="C62" s="53"/>
      <c r="D62" s="53"/>
      <c r="E62" s="53"/>
      <c r="F62" s="53"/>
      <c r="G62" s="53"/>
      <c r="H62" s="296"/>
      <c r="I62" s="287"/>
      <c r="J62" s="287"/>
      <c r="K62" s="287"/>
      <c r="L62" s="824"/>
      <c r="M62" s="825"/>
      <c r="N62" s="299"/>
    </row>
    <row r="63" spans="1:14">
      <c r="B63" s="52"/>
      <c r="C63" s="53"/>
      <c r="D63" s="53"/>
      <c r="E63" s="53"/>
      <c r="F63" s="53"/>
      <c r="G63" s="53"/>
      <c r="H63" s="296"/>
      <c r="I63" s="287"/>
      <c r="J63" s="287"/>
      <c r="K63" s="287"/>
      <c r="L63" s="824"/>
      <c r="M63" s="825"/>
      <c r="N63" s="299"/>
    </row>
    <row r="64" spans="1:14" ht="15.75" thickBot="1">
      <c r="B64" s="473"/>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5889.1007816174679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1177.8201563234936</v>
      </c>
      <c r="M83" s="855"/>
      <c r="N83" s="57"/>
    </row>
    <row r="84" spans="1:14">
      <c r="B84" s="95" t="s">
        <v>1057</v>
      </c>
      <c r="C84" s="96"/>
      <c r="D84" s="96"/>
      <c r="E84" s="96"/>
      <c r="F84" s="96"/>
      <c r="G84" s="96"/>
      <c r="H84" s="96"/>
      <c r="I84" s="93"/>
      <c r="J84" s="94"/>
      <c r="K84" s="312">
        <v>0.05</v>
      </c>
      <c r="L84" s="854">
        <f>N78*K84</f>
        <v>294.45503908087341</v>
      </c>
      <c r="M84" s="855"/>
      <c r="N84" s="57"/>
    </row>
    <row r="85" spans="1:14" ht="15.75" thickBot="1">
      <c r="B85" s="97" t="s">
        <v>1058</v>
      </c>
      <c r="C85" s="98"/>
      <c r="D85" s="98"/>
      <c r="E85" s="98"/>
      <c r="F85" s="98"/>
      <c r="G85" s="98"/>
      <c r="H85" s="98"/>
      <c r="I85" s="99"/>
      <c r="J85" s="100"/>
      <c r="K85" s="313">
        <v>0.05</v>
      </c>
      <c r="L85" s="856">
        <f>N78*K85</f>
        <v>294.45503908087341</v>
      </c>
      <c r="M85" s="857"/>
      <c r="N85" s="57"/>
    </row>
    <row r="86" spans="1:14" ht="15.75" thickBot="1">
      <c r="B86" s="820" t="s">
        <v>1037</v>
      </c>
      <c r="C86" s="821"/>
      <c r="D86" s="821"/>
      <c r="E86" s="821"/>
      <c r="F86" s="821"/>
      <c r="G86" s="821"/>
      <c r="H86" s="821"/>
      <c r="I86" s="821"/>
      <c r="J86" s="821"/>
      <c r="K86" s="821"/>
      <c r="L86" s="821"/>
      <c r="M86" s="822"/>
      <c r="N86" s="58">
        <f>L83+L84+L85</f>
        <v>1766.7302344852403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7655.8310161027084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0.01</v>
      </c>
      <c r="M42" s="845"/>
      <c r="N42" s="111">
        <f>N76*L42</f>
        <v>2.0426882082439999</v>
      </c>
    </row>
    <row r="43" spans="1:14" ht="15.7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479</v>
      </c>
      <c r="B48" s="49" t="str">
        <f>VLOOKUP(A48,MATERIALES!A4:D372,3,FALSE)</f>
        <v>Geomalla Tipo Asphalt</v>
      </c>
      <c r="C48" s="289"/>
      <c r="D48" s="289"/>
      <c r="E48" s="289"/>
      <c r="F48" s="289"/>
      <c r="G48" s="289"/>
      <c r="H48" s="289"/>
      <c r="I48" s="276"/>
      <c r="J48" s="232" t="str">
        <f>VLOOKUP(A48,MATERIALES!A4:D372,2,FALSE)</f>
        <v>m2</v>
      </c>
      <c r="K48" s="290">
        <v>1.2</v>
      </c>
      <c r="L48" s="275"/>
      <c r="M48" s="291">
        <f>VLOOKUP(A48,MATERIALES!A4:D394,4,FALSE)</f>
        <v>5525.8106430422458</v>
      </c>
      <c r="N48" s="280">
        <f>K48*M48</f>
        <v>6630.972771650695</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6630.972771650695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53"/>
      <c r="D59" s="53"/>
      <c r="E59" s="53"/>
      <c r="F59" s="53"/>
      <c r="G59" s="53"/>
      <c r="H59" s="296"/>
      <c r="I59" s="287"/>
      <c r="J59" s="287"/>
      <c r="K59" s="287"/>
      <c r="L59" s="824"/>
      <c r="M59" s="825"/>
      <c r="N59" s="299"/>
    </row>
    <row r="60" spans="1:14" ht="24.75" customHeight="1">
      <c r="B60" s="52"/>
      <c r="C60" s="325"/>
      <c r="D60" s="325"/>
      <c r="E60" s="325"/>
      <c r="F60" s="325"/>
      <c r="G60" s="325"/>
      <c r="H60" s="319"/>
      <c r="I60" s="407"/>
      <c r="J60" s="294"/>
      <c r="K60" s="287"/>
      <c r="L60" s="824"/>
      <c r="M60" s="825"/>
      <c r="N60" s="295"/>
    </row>
    <row r="61" spans="1:14">
      <c r="B61" s="52"/>
      <c r="C61" s="53"/>
      <c r="D61" s="53"/>
      <c r="E61" s="53"/>
      <c r="F61" s="53"/>
      <c r="G61" s="325"/>
      <c r="H61" s="319"/>
      <c r="I61" s="407"/>
      <c r="J61" s="294"/>
      <c r="K61" s="287"/>
      <c r="L61" s="824"/>
      <c r="M61" s="825"/>
      <c r="N61" s="299"/>
    </row>
    <row r="62" spans="1:14">
      <c r="B62" s="52"/>
      <c r="C62" s="53"/>
      <c r="D62" s="53"/>
      <c r="E62" s="53"/>
      <c r="F62" s="53"/>
      <c r="G62" s="53"/>
      <c r="H62" s="296"/>
      <c r="I62" s="287"/>
      <c r="J62" s="287"/>
      <c r="K62" s="287"/>
      <c r="L62" s="824"/>
      <c r="M62" s="825"/>
      <c r="N62" s="299"/>
    </row>
    <row r="63" spans="1:14">
      <c r="B63" s="52"/>
      <c r="C63" s="53"/>
      <c r="D63" s="53"/>
      <c r="E63" s="53"/>
      <c r="F63" s="53"/>
      <c r="G63" s="53"/>
      <c r="H63" s="296"/>
      <c r="I63" s="287"/>
      <c r="J63" s="287"/>
      <c r="K63" s="287"/>
      <c r="L63" s="824"/>
      <c r="M63" s="825"/>
      <c r="N63" s="299"/>
    </row>
    <row r="64" spans="1:14" ht="15.75" thickBot="1">
      <c r="B64" s="473"/>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6837.2842806833387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1367.4568561366677</v>
      </c>
      <c r="M83" s="855"/>
      <c r="N83" s="57"/>
    </row>
    <row r="84" spans="1:14">
      <c r="B84" s="95" t="s">
        <v>1057</v>
      </c>
      <c r="C84" s="96"/>
      <c r="D84" s="96"/>
      <c r="E84" s="96"/>
      <c r="F84" s="96"/>
      <c r="G84" s="96"/>
      <c r="H84" s="96"/>
      <c r="I84" s="93"/>
      <c r="J84" s="94"/>
      <c r="K84" s="312">
        <v>0.05</v>
      </c>
      <c r="L84" s="854">
        <f>N78*K84</f>
        <v>341.86421403416693</v>
      </c>
      <c r="M84" s="855"/>
      <c r="N84" s="57"/>
    </row>
    <row r="85" spans="1:14" ht="15.75" thickBot="1">
      <c r="B85" s="97" t="s">
        <v>1058</v>
      </c>
      <c r="C85" s="98"/>
      <c r="D85" s="98"/>
      <c r="E85" s="98"/>
      <c r="F85" s="98"/>
      <c r="G85" s="98"/>
      <c r="H85" s="98"/>
      <c r="I85" s="99"/>
      <c r="J85" s="100"/>
      <c r="K85" s="313">
        <v>0.05</v>
      </c>
      <c r="L85" s="856">
        <f>N78*K85</f>
        <v>341.86421403416693</v>
      </c>
      <c r="M85" s="857"/>
      <c r="N85" s="57"/>
    </row>
    <row r="86" spans="1:14" ht="15.75" thickBot="1">
      <c r="B86" s="820" t="s">
        <v>1037</v>
      </c>
      <c r="C86" s="821"/>
      <c r="D86" s="821"/>
      <c r="E86" s="821"/>
      <c r="F86" s="821"/>
      <c r="G86" s="821"/>
      <c r="H86" s="821"/>
      <c r="I86" s="821"/>
      <c r="J86" s="821"/>
      <c r="K86" s="821"/>
      <c r="L86" s="821"/>
      <c r="M86" s="822"/>
      <c r="N86" s="58">
        <f>L83+L84+L85</f>
        <v>2051.1852842050016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8888.4695648883408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129</v>
      </c>
      <c r="B36" s="833" t="str">
        <f>VLOOKUP(A36,EQUIPOS!A6:D186,3,FALSE)</f>
        <v xml:space="preserve">Buldozer, Potencia al volante de 140 HP, motor de 2200 RPM, longitud de hoja 4,80m. </v>
      </c>
      <c r="C36" s="834"/>
      <c r="D36" s="834"/>
      <c r="E36" s="834"/>
      <c r="F36" s="834"/>
      <c r="G36" s="834"/>
      <c r="H36" s="835"/>
      <c r="I36" s="275"/>
      <c r="J36" s="276"/>
      <c r="K36" s="277">
        <f>VLOOKUP(A36,EQUIPOS!A6:D186,4,FALSE)</f>
        <v>138125.33205619414</v>
      </c>
      <c r="L36" s="278"/>
      <c r="M36" s="279">
        <v>45</v>
      </c>
      <c r="N36" s="280">
        <f>K36/M36</f>
        <v>3069.4518234709808</v>
      </c>
    </row>
    <row r="37" spans="1:14">
      <c r="A37" s="119" t="s">
        <v>152</v>
      </c>
      <c r="B37" s="833" t="str">
        <f>VLOOKUP(A37,EQUIPOS!A7:D187,3,FALSE)</f>
        <v xml:space="preserve">Carrotanque de agua(1000 Galones) </v>
      </c>
      <c r="C37" s="834"/>
      <c r="D37" s="834"/>
      <c r="E37" s="834"/>
      <c r="F37" s="834"/>
      <c r="G37" s="834"/>
      <c r="H37" s="835"/>
      <c r="I37" s="275"/>
      <c r="J37" s="276"/>
      <c r="K37" s="277">
        <f>VLOOKUP(A37,EQUIPOS!A7:D187,4,FALSE)</f>
        <v>67664.74244359303</v>
      </c>
      <c r="L37" s="278"/>
      <c r="M37" s="279">
        <v>45</v>
      </c>
      <c r="N37" s="280">
        <f>K37/M37</f>
        <v>1503.6609431909562</v>
      </c>
    </row>
    <row r="38" spans="1:14">
      <c r="A38" t="s">
        <v>269</v>
      </c>
      <c r="B38" s="833" t="str">
        <f>VLOOKUP(A38,EQUIPOS!A8:D188,3,FALSE)</f>
        <v>Motoniveladora  potencia 215 HP, ancho de cuchilla 4,27 m, peso 18 ton.</v>
      </c>
      <c r="C38" s="834"/>
      <c r="D38" s="834"/>
      <c r="E38" s="834"/>
      <c r="F38" s="834"/>
      <c r="G38" s="834"/>
      <c r="H38" s="835"/>
      <c r="I38" s="275"/>
      <c r="J38" s="276"/>
      <c r="K38" s="277">
        <f>VLOOKUP(A38,EQUIPOS!A8:D188,4,FALSE)</f>
        <v>190057.13495104303</v>
      </c>
      <c r="L38" s="278"/>
      <c r="M38" s="279">
        <v>45</v>
      </c>
      <c r="N38" s="280">
        <f>K38/M38</f>
        <v>4223.4918878009566</v>
      </c>
    </row>
    <row r="39" spans="1:14">
      <c r="A39" t="s">
        <v>365</v>
      </c>
      <c r="B39" s="833" t="str">
        <f>VLOOKUP(A39,EQUIPOS!A9:D189,3,FALSE)</f>
        <v xml:space="preserve">Vibrocompatador, potencia 153 HP, peso 10 Ton. </v>
      </c>
      <c r="C39" s="834"/>
      <c r="D39" s="834"/>
      <c r="E39" s="834"/>
      <c r="F39" s="834"/>
      <c r="G39" s="834"/>
      <c r="H39" s="835"/>
      <c r="I39" s="836"/>
      <c r="J39" s="817"/>
      <c r="K39" s="277">
        <f>VLOOKUP(A39,EQUIPOS!A9:D189,4,FALSE)</f>
        <v>123288.39399744575</v>
      </c>
      <c r="L39" s="837">
        <v>45</v>
      </c>
      <c r="M39" s="838"/>
      <c r="N39" s="280">
        <f>K39/L39</f>
        <v>2739.7420888321276</v>
      </c>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N76*L42</f>
        <v>11.348267823577778</v>
      </c>
    </row>
    <row r="43" spans="1:14" ht="15.75" thickBot="1">
      <c r="B43" s="820" t="s">
        <v>1037</v>
      </c>
      <c r="C43" s="821"/>
      <c r="D43" s="821"/>
      <c r="E43" s="821"/>
      <c r="F43" s="821"/>
      <c r="G43" s="821"/>
      <c r="H43" s="821"/>
      <c r="I43" s="821"/>
      <c r="J43" s="821"/>
      <c r="K43" s="821"/>
      <c r="L43" s="821"/>
      <c r="M43" s="822"/>
      <c r="N43" s="402">
        <f>SUM(N36:N42)</f>
        <v>11547.695011118598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564</v>
      </c>
      <c r="B48" s="49" t="str">
        <f>VLOOKUP(A48,MATERIALES!A4:D372,3,FALSE)</f>
        <v xml:space="preserve">Material seleccionado para Relleno
</v>
      </c>
      <c r="C48" s="289"/>
      <c r="D48" s="289"/>
      <c r="E48" s="289"/>
      <c r="F48" s="289"/>
      <c r="G48" s="289"/>
      <c r="H48" s="289"/>
      <c r="I48" s="276"/>
      <c r="J48" s="232" t="str">
        <f>VLOOKUP(A48,MATERIALES!A4:D372,2,FALSE)</f>
        <v>m3</v>
      </c>
      <c r="K48" s="290">
        <v>1.25</v>
      </c>
      <c r="L48" s="275"/>
      <c r="M48" s="408">
        <f>VLOOKUP(A48,MATERIALES!A4:D394,4,FALSE)</f>
        <v>20000</v>
      </c>
      <c r="N48" s="280">
        <f>K48*M48</f>
        <v>25000</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25000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824">
        <f>VLOOKUP(A59,TRANSPORTE!A5:D123,4,FALSE)</f>
        <v>1121.0689501116901</v>
      </c>
      <c r="M59" s="825"/>
      <c r="N59" s="299">
        <f>K59*L59</f>
        <v>1401.3361876396127</v>
      </c>
    </row>
    <row r="60" spans="1:14" ht="24.75" customHeight="1">
      <c r="B60" s="52"/>
      <c r="C60" s="325"/>
      <c r="D60" s="325"/>
      <c r="E60" s="325"/>
      <c r="F60" s="325"/>
      <c r="G60" s="325"/>
      <c r="H60" s="319"/>
      <c r="I60" s="407"/>
      <c r="J60" s="294"/>
      <c r="K60" s="287"/>
      <c r="L60" s="824"/>
      <c r="M60" s="825"/>
      <c r="N60" s="295"/>
    </row>
    <row r="61" spans="1:14">
      <c r="B61" s="52"/>
      <c r="C61" s="53"/>
      <c r="D61" s="53"/>
      <c r="E61" s="53"/>
      <c r="F61" s="53"/>
      <c r="G61" s="325"/>
      <c r="H61" s="319"/>
      <c r="I61" s="407"/>
      <c r="J61" s="294"/>
      <c r="K61" s="287"/>
      <c r="L61" s="824"/>
      <c r="M61" s="825"/>
      <c r="N61" s="299"/>
    </row>
    <row r="62" spans="1:14">
      <c r="B62" s="52"/>
      <c r="C62" s="53"/>
      <c r="D62" s="53"/>
      <c r="E62" s="53"/>
      <c r="F62" s="53"/>
      <c r="G62" s="53"/>
      <c r="H62" s="296"/>
      <c r="I62" s="287"/>
      <c r="J62" s="287"/>
      <c r="K62" s="287"/>
      <c r="L62" s="824"/>
      <c r="M62" s="825"/>
      <c r="N62" s="299"/>
    </row>
    <row r="63" spans="1:14">
      <c r="B63" s="52"/>
      <c r="C63" s="53"/>
      <c r="D63" s="53"/>
      <c r="E63" s="53"/>
      <c r="F63" s="53"/>
      <c r="G63" s="53"/>
      <c r="H63" s="296"/>
      <c r="I63" s="287"/>
      <c r="J63" s="287"/>
      <c r="K63" s="287"/>
      <c r="L63" s="824"/>
      <c r="M63" s="825"/>
      <c r="N63" s="299"/>
    </row>
    <row r="64" spans="1:14" ht="15.75" thickBot="1">
      <c r="B64" s="473"/>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SUM(N59:N64)</f>
        <v>1401.3361876396127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38516.444589937106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7703.2889179874219</v>
      </c>
      <c r="M83" s="855"/>
      <c r="N83" s="57"/>
    </row>
    <row r="84" spans="1:14">
      <c r="B84" s="95" t="s">
        <v>1057</v>
      </c>
      <c r="C84" s="96"/>
      <c r="D84" s="96"/>
      <c r="E84" s="96"/>
      <c r="F84" s="96"/>
      <c r="G84" s="96"/>
      <c r="H84" s="96"/>
      <c r="I84" s="93"/>
      <c r="J84" s="94"/>
      <c r="K84" s="312">
        <v>0.05</v>
      </c>
      <c r="L84" s="854">
        <f>N78*K84</f>
        <v>1925.8222294968555</v>
      </c>
      <c r="M84" s="855"/>
      <c r="N84" s="57"/>
    </row>
    <row r="85" spans="1:14" ht="15.75" thickBot="1">
      <c r="B85" s="97" t="s">
        <v>1058</v>
      </c>
      <c r="C85" s="98"/>
      <c r="D85" s="98"/>
      <c r="E85" s="98"/>
      <c r="F85" s="98"/>
      <c r="G85" s="98"/>
      <c r="H85" s="98"/>
      <c r="I85" s="99"/>
      <c r="J85" s="100"/>
      <c r="K85" s="313">
        <v>0.05</v>
      </c>
      <c r="L85" s="856">
        <f>N78*K85</f>
        <v>1925.8222294968555</v>
      </c>
      <c r="M85" s="857"/>
      <c r="N85" s="57"/>
    </row>
    <row r="86" spans="1:14" ht="15.75" thickBot="1">
      <c r="B86" s="820" t="s">
        <v>1037</v>
      </c>
      <c r="C86" s="821"/>
      <c r="D86" s="821"/>
      <c r="E86" s="821"/>
      <c r="F86" s="821"/>
      <c r="G86" s="821"/>
      <c r="H86" s="821"/>
      <c r="I86" s="821"/>
      <c r="J86" s="821"/>
      <c r="K86" s="821"/>
      <c r="L86" s="821"/>
      <c r="M86" s="822"/>
      <c r="N86" s="58">
        <f>L83+L84+L85</f>
        <v>11554.933376981131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ROUND((N78+N86),0)</f>
        <v>50071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129</v>
      </c>
      <c r="B36" s="833" t="str">
        <f>VLOOKUP(A36,EQUIPOS!A6:D186,3,FALSE)</f>
        <v xml:space="preserve">Buldozer, Potencia al volante de 140 HP, motor de 2200 RPM, longitud de hoja 4,80m. </v>
      </c>
      <c r="C36" s="834"/>
      <c r="D36" s="834"/>
      <c r="E36" s="834"/>
      <c r="F36" s="834"/>
      <c r="G36" s="834"/>
      <c r="H36" s="835"/>
      <c r="I36" s="275"/>
      <c r="J36" s="276"/>
      <c r="K36" s="277">
        <f>VLOOKUP(A36,EQUIPOS!A6:D186,4,FALSE)</f>
        <v>138125.33205619414</v>
      </c>
      <c r="L36" s="278"/>
      <c r="M36" s="279">
        <v>45</v>
      </c>
      <c r="N36" s="280">
        <f>K36/M36</f>
        <v>3069.4518234709808</v>
      </c>
    </row>
    <row r="37" spans="1:14">
      <c r="A37" s="119" t="s">
        <v>152</v>
      </c>
      <c r="B37" s="833" t="str">
        <f>VLOOKUP(A37,EQUIPOS!A7:D187,3,FALSE)</f>
        <v xml:space="preserve">Carrotanque de agua(1000 Galones) </v>
      </c>
      <c r="C37" s="834"/>
      <c r="D37" s="834"/>
      <c r="E37" s="834"/>
      <c r="F37" s="834"/>
      <c r="G37" s="834"/>
      <c r="H37" s="835"/>
      <c r="I37" s="275"/>
      <c r="J37" s="276"/>
      <c r="K37" s="277">
        <f>VLOOKUP(A37,EQUIPOS!A7:D187,4,FALSE)</f>
        <v>67664.74244359303</v>
      </c>
      <c r="L37" s="278"/>
      <c r="M37" s="279">
        <v>45</v>
      </c>
      <c r="N37" s="280">
        <f>K37/M37</f>
        <v>1503.6609431909562</v>
      </c>
    </row>
    <row r="38" spans="1:14">
      <c r="A38" t="s">
        <v>269</v>
      </c>
      <c r="B38" s="833" t="str">
        <f>VLOOKUP(A38,EQUIPOS!A8:D188,3,FALSE)</f>
        <v>Motoniveladora  potencia 215 HP, ancho de cuchilla 4,27 m, peso 18 ton.</v>
      </c>
      <c r="C38" s="834"/>
      <c r="D38" s="834"/>
      <c r="E38" s="834"/>
      <c r="F38" s="834"/>
      <c r="G38" s="834"/>
      <c r="H38" s="835"/>
      <c r="I38" s="275"/>
      <c r="J38" s="276"/>
      <c r="K38" s="277">
        <f>VLOOKUP(A38,EQUIPOS!A8:D188,4,FALSE)</f>
        <v>190057.13495104303</v>
      </c>
      <c r="L38" s="278"/>
      <c r="M38" s="279">
        <v>45</v>
      </c>
      <c r="N38" s="280">
        <f>K38/M38</f>
        <v>4223.4918878009566</v>
      </c>
    </row>
    <row r="39" spans="1:14">
      <c r="A39" t="s">
        <v>365</v>
      </c>
      <c r="B39" s="833" t="str">
        <f>VLOOKUP(A39,EQUIPOS!A9:D189,3,FALSE)</f>
        <v xml:space="preserve">Vibrocompatador, potencia 153 HP, peso 10 Ton. </v>
      </c>
      <c r="C39" s="834"/>
      <c r="D39" s="834"/>
      <c r="E39" s="834"/>
      <c r="F39" s="834"/>
      <c r="G39" s="834"/>
      <c r="H39" s="835"/>
      <c r="I39" s="836"/>
      <c r="J39" s="817"/>
      <c r="K39" s="277">
        <f>VLOOKUP(A39,EQUIPOS!A9:D189,4,FALSE)</f>
        <v>123288.39399744575</v>
      </c>
      <c r="L39" s="837">
        <v>45</v>
      </c>
      <c r="M39" s="838"/>
      <c r="N39" s="280">
        <f>K39/L39</f>
        <v>2739.7420888321276</v>
      </c>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N76*L42</f>
        <v>11.348267823577778</v>
      </c>
    </row>
    <row r="43" spans="1:14" ht="15.75" thickBot="1">
      <c r="B43" s="820" t="s">
        <v>1037</v>
      </c>
      <c r="C43" s="821"/>
      <c r="D43" s="821"/>
      <c r="E43" s="821"/>
      <c r="F43" s="821"/>
      <c r="G43" s="821"/>
      <c r="H43" s="821"/>
      <c r="I43" s="821"/>
      <c r="J43" s="821"/>
      <c r="K43" s="821"/>
      <c r="L43" s="821"/>
      <c r="M43" s="822"/>
      <c r="N43" s="402">
        <f>SUM(N36:N42)</f>
        <v>11547.695011118598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549</v>
      </c>
      <c r="B48" s="49" t="str">
        <f>VLOOKUP(A48,MATERIALES!A4:D372,3,FALSE)</f>
        <v xml:space="preserve">Material de Sub Base CBR=40% </v>
      </c>
      <c r="C48" s="289"/>
      <c r="D48" s="289"/>
      <c r="E48" s="289"/>
      <c r="F48" s="289"/>
      <c r="G48" s="289"/>
      <c r="H48" s="289"/>
      <c r="I48" s="276"/>
      <c r="J48" s="232" t="str">
        <f>VLOOKUP(A48,MATERIALES!A4:D372,2,FALSE)</f>
        <v>m3</v>
      </c>
      <c r="K48" s="290">
        <v>1.25</v>
      </c>
      <c r="L48" s="275"/>
      <c r="M48" s="408">
        <f>VLOOKUP(A48,MATERIALES!A4:D394,4,FALSE)</f>
        <v>37114.960284457295</v>
      </c>
      <c r="N48" s="280">
        <f>K48*M48</f>
        <v>46393.700355571622</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46393.700355571622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824">
        <f>VLOOKUP(A59,TRANSPORTE!A5:D123,4,FALSE)</f>
        <v>1121.0689501116901</v>
      </c>
      <c r="M59" s="825"/>
      <c r="N59" s="299">
        <f>K59*L59</f>
        <v>1401.3361876396127</v>
      </c>
    </row>
    <row r="60" spans="1:14" ht="24.75" customHeight="1">
      <c r="B60" s="52"/>
      <c r="C60" s="325"/>
      <c r="D60" s="325"/>
      <c r="E60" s="325"/>
      <c r="F60" s="325"/>
      <c r="G60" s="325"/>
      <c r="H60" s="319"/>
      <c r="I60" s="407"/>
      <c r="J60" s="294"/>
      <c r="K60" s="287"/>
      <c r="L60" s="824"/>
      <c r="M60" s="825"/>
      <c r="N60" s="295"/>
    </row>
    <row r="61" spans="1:14">
      <c r="B61" s="52"/>
      <c r="C61" s="53"/>
      <c r="D61" s="53"/>
      <c r="E61" s="53"/>
      <c r="F61" s="53"/>
      <c r="G61" s="325"/>
      <c r="H61" s="319"/>
      <c r="I61" s="407"/>
      <c r="J61" s="294"/>
      <c r="K61" s="287"/>
      <c r="L61" s="824"/>
      <c r="M61" s="825"/>
      <c r="N61" s="299"/>
    </row>
    <row r="62" spans="1:14">
      <c r="B62" s="52"/>
      <c r="C62" s="53"/>
      <c r="D62" s="53"/>
      <c r="E62" s="53"/>
      <c r="F62" s="53"/>
      <c r="G62" s="53"/>
      <c r="H62" s="296"/>
      <c r="I62" s="287"/>
      <c r="J62" s="287"/>
      <c r="K62" s="287"/>
      <c r="L62" s="824"/>
      <c r="M62" s="825"/>
      <c r="N62" s="299"/>
    </row>
    <row r="63" spans="1:14">
      <c r="B63" s="52"/>
      <c r="C63" s="53"/>
      <c r="D63" s="53"/>
      <c r="E63" s="53"/>
      <c r="F63" s="53"/>
      <c r="G63" s="53"/>
      <c r="H63" s="296"/>
      <c r="I63" s="287"/>
      <c r="J63" s="287"/>
      <c r="K63" s="287"/>
      <c r="L63" s="824"/>
      <c r="M63" s="825"/>
      <c r="N63" s="299"/>
    </row>
    <row r="64" spans="1:14" ht="15.75" thickBot="1">
      <c r="B64" s="473"/>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SUM(N59:N64)</f>
        <v>1401.3361876396127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59910.144945508728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11982.028989101746</v>
      </c>
      <c r="M83" s="855"/>
      <c r="N83" s="57"/>
    </row>
    <row r="84" spans="1:14">
      <c r="B84" s="95" t="s">
        <v>1057</v>
      </c>
      <c r="C84" s="96"/>
      <c r="D84" s="96"/>
      <c r="E84" s="96"/>
      <c r="F84" s="96"/>
      <c r="G84" s="96"/>
      <c r="H84" s="96"/>
      <c r="I84" s="93"/>
      <c r="J84" s="94"/>
      <c r="K84" s="312">
        <v>0.05</v>
      </c>
      <c r="L84" s="854">
        <f>N78*K84</f>
        <v>2995.5072472754364</v>
      </c>
      <c r="M84" s="855"/>
      <c r="N84" s="57"/>
    </row>
    <row r="85" spans="1:14" ht="15.75" thickBot="1">
      <c r="B85" s="97" t="s">
        <v>1058</v>
      </c>
      <c r="C85" s="98"/>
      <c r="D85" s="98"/>
      <c r="E85" s="98"/>
      <c r="F85" s="98"/>
      <c r="G85" s="98"/>
      <c r="H85" s="98"/>
      <c r="I85" s="99"/>
      <c r="J85" s="100"/>
      <c r="K85" s="313">
        <v>0.05</v>
      </c>
      <c r="L85" s="856">
        <f>N78*K85</f>
        <v>2995.5072472754364</v>
      </c>
      <c r="M85" s="857"/>
      <c r="N85" s="57"/>
    </row>
    <row r="86" spans="1:14" ht="15.75" thickBot="1">
      <c r="B86" s="820" t="s">
        <v>1037</v>
      </c>
      <c r="C86" s="821"/>
      <c r="D86" s="821"/>
      <c r="E86" s="821"/>
      <c r="F86" s="821"/>
      <c r="G86" s="821"/>
      <c r="H86" s="821"/>
      <c r="I86" s="821"/>
      <c r="J86" s="821"/>
      <c r="K86" s="821"/>
      <c r="L86" s="821"/>
      <c r="M86" s="822"/>
      <c r="N86" s="58">
        <f>L83+L84+L85</f>
        <v>17973.043483652618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77883.188429161353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129</v>
      </c>
      <c r="B36" s="833" t="str">
        <f>VLOOKUP(A36,EQUIPOS!A6:D186,3,FALSE)</f>
        <v xml:space="preserve">Buldozer, Potencia al volante de 140 HP, motor de 2200 RPM, longitud de hoja 4,80m. </v>
      </c>
      <c r="C36" s="834"/>
      <c r="D36" s="834"/>
      <c r="E36" s="834"/>
      <c r="F36" s="834"/>
      <c r="G36" s="834"/>
      <c r="H36" s="835"/>
      <c r="I36" s="275"/>
      <c r="J36" s="276"/>
      <c r="K36" s="277">
        <f>VLOOKUP(A36,EQUIPOS!A6:D186,4,FALSE)</f>
        <v>138125.33205619414</v>
      </c>
      <c r="L36" s="278"/>
      <c r="M36" s="279">
        <v>45</v>
      </c>
      <c r="N36" s="280">
        <f>K36/M36</f>
        <v>3069.4518234709808</v>
      </c>
    </row>
    <row r="37" spans="1:14">
      <c r="A37" s="119" t="s">
        <v>152</v>
      </c>
      <c r="B37" s="833" t="str">
        <f>VLOOKUP(A37,EQUIPOS!A7:D187,3,FALSE)</f>
        <v xml:space="preserve">Carrotanque de agua(1000 Galones) </v>
      </c>
      <c r="C37" s="834"/>
      <c r="D37" s="834"/>
      <c r="E37" s="834"/>
      <c r="F37" s="834"/>
      <c r="G37" s="834"/>
      <c r="H37" s="835"/>
      <c r="I37" s="275"/>
      <c r="J37" s="276"/>
      <c r="K37" s="277">
        <f>VLOOKUP(A37,EQUIPOS!A7:D187,4,FALSE)</f>
        <v>67664.74244359303</v>
      </c>
      <c r="L37" s="278"/>
      <c r="M37" s="279">
        <v>45</v>
      </c>
      <c r="N37" s="280">
        <f>K37/M37</f>
        <v>1503.6609431909562</v>
      </c>
    </row>
    <row r="38" spans="1:14">
      <c r="A38" t="s">
        <v>269</v>
      </c>
      <c r="B38" s="833" t="str">
        <f>VLOOKUP(A38,EQUIPOS!A8:D188,3,FALSE)</f>
        <v>Motoniveladora  potencia 215 HP, ancho de cuchilla 4,27 m, peso 18 ton.</v>
      </c>
      <c r="C38" s="834"/>
      <c r="D38" s="834"/>
      <c r="E38" s="834"/>
      <c r="F38" s="834"/>
      <c r="G38" s="834"/>
      <c r="H38" s="835"/>
      <c r="I38" s="275"/>
      <c r="J38" s="276"/>
      <c r="K38" s="277">
        <f>VLOOKUP(A38,EQUIPOS!A8:D188,4,FALSE)</f>
        <v>190057.13495104303</v>
      </c>
      <c r="L38" s="278"/>
      <c r="M38" s="279">
        <v>45</v>
      </c>
      <c r="N38" s="280">
        <f>K38/M38</f>
        <v>4223.4918878009566</v>
      </c>
    </row>
    <row r="39" spans="1:14">
      <c r="A39" t="s">
        <v>365</v>
      </c>
      <c r="B39" s="833" t="str">
        <f>VLOOKUP(A39,EQUIPOS!A9:D189,3,FALSE)</f>
        <v xml:space="preserve">Vibrocompatador, potencia 153 HP, peso 10 Ton. </v>
      </c>
      <c r="C39" s="834"/>
      <c r="D39" s="834"/>
      <c r="E39" s="834"/>
      <c r="F39" s="834"/>
      <c r="G39" s="834"/>
      <c r="H39" s="835"/>
      <c r="I39" s="836"/>
      <c r="J39" s="817"/>
      <c r="K39" s="277">
        <f>VLOOKUP(A39,EQUIPOS!A9:D189,4,FALSE)</f>
        <v>123288.39399744575</v>
      </c>
      <c r="L39" s="837">
        <v>45</v>
      </c>
      <c r="M39" s="838"/>
      <c r="N39" s="280">
        <f>K39/L39</f>
        <v>2739.7420888321276</v>
      </c>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t="s">
        <v>1036</v>
      </c>
      <c r="C42" s="834"/>
      <c r="D42" s="834"/>
      <c r="E42" s="834"/>
      <c r="F42" s="834"/>
      <c r="G42" s="834"/>
      <c r="H42" s="835"/>
      <c r="I42" s="842"/>
      <c r="J42" s="843"/>
      <c r="K42" s="47"/>
      <c r="L42" s="844">
        <v>0.02</v>
      </c>
      <c r="M42" s="845"/>
      <c r="N42" s="111">
        <f>N76*L42</f>
        <v>11.348267823577778</v>
      </c>
    </row>
    <row r="43" spans="1:14" ht="15.75" thickBot="1">
      <c r="B43" s="820" t="s">
        <v>1037</v>
      </c>
      <c r="C43" s="821"/>
      <c r="D43" s="821"/>
      <c r="E43" s="821"/>
      <c r="F43" s="821"/>
      <c r="G43" s="821"/>
      <c r="H43" s="821"/>
      <c r="I43" s="821"/>
      <c r="J43" s="821"/>
      <c r="K43" s="821"/>
      <c r="L43" s="821"/>
      <c r="M43" s="822"/>
      <c r="N43" s="402">
        <f>SUM(N36:N42)</f>
        <v>11547.695011118598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531</v>
      </c>
      <c r="B48" s="49" t="str">
        <f>VLOOKUP(A48,MATERIALES!A4:D372,3,FALSE)</f>
        <v xml:space="preserve">Material de Base </v>
      </c>
      <c r="C48" s="289"/>
      <c r="D48" s="289"/>
      <c r="E48" s="289"/>
      <c r="F48" s="289"/>
      <c r="G48" s="289"/>
      <c r="H48" s="289"/>
      <c r="I48" s="276"/>
      <c r="J48" s="232" t="str">
        <f>VLOOKUP(A48,MATERIALES!A4:D372,2,FALSE)</f>
        <v>m3</v>
      </c>
      <c r="K48" s="290">
        <v>1.25</v>
      </c>
      <c r="L48" s="275"/>
      <c r="M48" s="408">
        <f>VLOOKUP(A48,MATERIALES!A4:D394,4,FALSE)</f>
        <v>42000</v>
      </c>
      <c r="N48" s="280">
        <f>K48*M48</f>
        <v>52500</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52500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824">
        <f>VLOOKUP(A59,TRANSPORTE!A5:D123,4,FALSE)</f>
        <v>1121.0689501116901</v>
      </c>
      <c r="M59" s="825"/>
      <c r="N59" s="299">
        <f>K59*L59</f>
        <v>1401.3361876396127</v>
      </c>
    </row>
    <row r="60" spans="1:14" ht="24.75" customHeight="1">
      <c r="B60" s="52"/>
      <c r="C60" s="325"/>
      <c r="D60" s="325"/>
      <c r="E60" s="325"/>
      <c r="F60" s="325"/>
      <c r="G60" s="325"/>
      <c r="H60" s="319"/>
      <c r="I60" s="407"/>
      <c r="J60" s="294"/>
      <c r="K60" s="287"/>
      <c r="L60" s="824"/>
      <c r="M60" s="825"/>
      <c r="N60" s="295"/>
    </row>
    <row r="61" spans="1:14">
      <c r="B61" s="52"/>
      <c r="C61" s="53"/>
      <c r="D61" s="53"/>
      <c r="E61" s="53"/>
      <c r="F61" s="53"/>
      <c r="G61" s="325"/>
      <c r="H61" s="319"/>
      <c r="I61" s="407"/>
      <c r="J61" s="294"/>
      <c r="K61" s="287"/>
      <c r="L61" s="824"/>
      <c r="M61" s="825"/>
      <c r="N61" s="299"/>
    </row>
    <row r="62" spans="1:14">
      <c r="B62" s="52"/>
      <c r="C62" s="53"/>
      <c r="D62" s="53"/>
      <c r="E62" s="53"/>
      <c r="F62" s="53"/>
      <c r="G62" s="53"/>
      <c r="H62" s="296"/>
      <c r="I62" s="287"/>
      <c r="J62" s="287"/>
      <c r="K62" s="287"/>
      <c r="L62" s="824"/>
      <c r="M62" s="825"/>
      <c r="N62" s="299"/>
    </row>
    <row r="63" spans="1:14">
      <c r="B63" s="52"/>
      <c r="C63" s="53"/>
      <c r="D63" s="53"/>
      <c r="E63" s="53"/>
      <c r="F63" s="53"/>
      <c r="G63" s="53"/>
      <c r="H63" s="296"/>
      <c r="I63" s="287"/>
      <c r="J63" s="287"/>
      <c r="K63" s="287"/>
      <c r="L63" s="824"/>
      <c r="M63" s="825"/>
      <c r="N63" s="299"/>
    </row>
    <row r="64" spans="1:14" ht="15.75" thickBot="1">
      <c r="B64" s="473"/>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SUM(N59:N64)</f>
        <v>1401.3361876396127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66016.444589937106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13203.288917987422</v>
      </c>
      <c r="M83" s="855"/>
      <c r="N83" s="57"/>
    </row>
    <row r="84" spans="1:14">
      <c r="B84" s="95" t="s">
        <v>1057</v>
      </c>
      <c r="C84" s="96"/>
      <c r="D84" s="96"/>
      <c r="E84" s="96"/>
      <c r="F84" s="96"/>
      <c r="G84" s="96"/>
      <c r="H84" s="96"/>
      <c r="I84" s="93"/>
      <c r="J84" s="94"/>
      <c r="K84" s="312">
        <v>0.05</v>
      </c>
      <c r="L84" s="854">
        <f>N78*K84</f>
        <v>3300.8222294968555</v>
      </c>
      <c r="M84" s="855"/>
      <c r="N84" s="57"/>
    </row>
    <row r="85" spans="1:14" ht="15.75" thickBot="1">
      <c r="B85" s="97" t="s">
        <v>1058</v>
      </c>
      <c r="C85" s="98"/>
      <c r="D85" s="98"/>
      <c r="E85" s="98"/>
      <c r="F85" s="98"/>
      <c r="G85" s="98"/>
      <c r="H85" s="98"/>
      <c r="I85" s="99"/>
      <c r="J85" s="100"/>
      <c r="K85" s="313">
        <v>0.05</v>
      </c>
      <c r="L85" s="856">
        <f>N78*K85</f>
        <v>3300.8222294968555</v>
      </c>
      <c r="M85" s="857"/>
      <c r="N85" s="57"/>
    </row>
    <row r="86" spans="1:14" ht="15.75" thickBot="1">
      <c r="B86" s="820" t="s">
        <v>1037</v>
      </c>
      <c r="C86" s="821"/>
      <c r="D86" s="821"/>
      <c r="E86" s="821"/>
      <c r="F86" s="821"/>
      <c r="G86" s="821"/>
      <c r="H86" s="821"/>
      <c r="I86" s="821"/>
      <c r="J86" s="821"/>
      <c r="K86" s="821"/>
      <c r="L86" s="821"/>
      <c r="M86" s="822"/>
      <c r="N86" s="58">
        <f>L83+L84+L85</f>
        <v>19804.933376981131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85821.37796691824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129</v>
      </c>
      <c r="B36" s="833" t="str">
        <f>VLOOKUP(A36,EQUIPOS!A6:D154,3,FALSE)</f>
        <v xml:space="preserve">Buldozer, Potencia al volante de 140 HP, motor de 2200 RPM, longitud de hoja 4,80m. </v>
      </c>
      <c r="C36" s="834"/>
      <c r="D36" s="834"/>
      <c r="E36" s="834"/>
      <c r="F36" s="834"/>
      <c r="G36" s="834"/>
      <c r="H36" s="835"/>
      <c r="I36" s="275"/>
      <c r="J36" s="276"/>
      <c r="K36" s="277">
        <f>VLOOKUP(A36,EQUIPOS!A6:D163,4,FALSE)</f>
        <v>138125.33205619414</v>
      </c>
      <c r="L36" s="278"/>
      <c r="M36" s="279">
        <v>400</v>
      </c>
      <c r="N36" s="280">
        <f>K36/M36</f>
        <v>345.31333014048533</v>
      </c>
    </row>
    <row r="37" spans="1:14">
      <c r="A37" s="119" t="s">
        <v>152</v>
      </c>
      <c r="B37" s="833" t="str">
        <f>VLOOKUP(A37,EQUIPOS!A7:D154,3,FALSE)</f>
        <v xml:space="preserve">Carrotanque de agua(1000 Galones) </v>
      </c>
      <c r="C37" s="834"/>
      <c r="D37" s="834"/>
      <c r="E37" s="834"/>
      <c r="F37" s="834"/>
      <c r="G37" s="834"/>
      <c r="H37" s="835"/>
      <c r="I37" s="275"/>
      <c r="J37" s="276"/>
      <c r="K37" s="277">
        <f>VLOOKUP(A37,EQUIPOS!A7:D164,4,FALSE)</f>
        <v>67664.74244359303</v>
      </c>
      <c r="L37" s="278"/>
      <c r="M37" s="279">
        <v>200</v>
      </c>
      <c r="N37" s="280">
        <f>K37/M37</f>
        <v>338.32371221796512</v>
      </c>
    </row>
    <row r="38" spans="1:14">
      <c r="A38" t="s">
        <v>269</v>
      </c>
      <c r="B38" s="833" t="str">
        <f>VLOOKUP(A38,EQUIPOS!A8:D154,3,FALSE)</f>
        <v>Motoniveladora  potencia 215 HP, ancho de cuchilla 4,27 m, peso 18 ton.</v>
      </c>
      <c r="C38" s="834"/>
      <c r="D38" s="834"/>
      <c r="E38" s="834"/>
      <c r="F38" s="834"/>
      <c r="G38" s="834"/>
      <c r="H38" s="835"/>
      <c r="I38" s="275"/>
      <c r="J38" s="276"/>
      <c r="K38" s="277">
        <f>VLOOKUP(A38,EQUIPOS!A8:D165,4,FALSE)</f>
        <v>190057.13495104303</v>
      </c>
      <c r="L38" s="278"/>
      <c r="M38" s="279">
        <v>200</v>
      </c>
      <c r="N38" s="280">
        <f>K38/M38</f>
        <v>950.28567475521515</v>
      </c>
    </row>
    <row r="39" spans="1:14">
      <c r="A39" t="s">
        <v>365</v>
      </c>
      <c r="B39" s="833" t="str">
        <f>VLOOKUP(A39,EQUIPOS!A9:D155,3,FALSE)</f>
        <v xml:space="preserve">Vibrocompatador, potencia 153 HP, peso 10 Ton. </v>
      </c>
      <c r="C39" s="834"/>
      <c r="D39" s="834"/>
      <c r="E39" s="834"/>
      <c r="F39" s="834"/>
      <c r="G39" s="834"/>
      <c r="H39" s="835"/>
      <c r="I39" s="836"/>
      <c r="J39" s="817"/>
      <c r="K39" s="277">
        <f>VLOOKUP(A39,EQUIPOS!A9:D166,4,FALSE)</f>
        <v>123288.39399744575</v>
      </c>
      <c r="L39" s="837">
        <v>200</v>
      </c>
      <c r="M39" s="838"/>
      <c r="N39" s="280">
        <f>K39/L39</f>
        <v>616.44196998722873</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0.02</v>
      </c>
      <c r="N41" s="352">
        <f>N76*M41</f>
        <v>2.5533602603049999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2252.9180473611991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1600</v>
      </c>
      <c r="N70" s="403">
        <f>K70/M70</f>
        <v>63.834006507624999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1600</v>
      </c>
      <c r="N71" s="403">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127.66801301525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2380.586060376449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476.11721207528984</v>
      </c>
      <c r="M83" s="855"/>
      <c r="N83" s="57"/>
    </row>
    <row r="84" spans="1:14">
      <c r="B84" s="95" t="s">
        <v>1057</v>
      </c>
      <c r="C84" s="96"/>
      <c r="D84" s="96"/>
      <c r="E84" s="96"/>
      <c r="F84" s="96"/>
      <c r="G84" s="96"/>
      <c r="H84" s="96"/>
      <c r="I84" s="93"/>
      <c r="J84" s="94"/>
      <c r="K84" s="312">
        <v>0.05</v>
      </c>
      <c r="L84" s="854">
        <f>N78*K84</f>
        <v>119.02930301882246</v>
      </c>
      <c r="M84" s="855"/>
      <c r="N84" s="57"/>
    </row>
    <row r="85" spans="1:14" ht="15.75" thickBot="1">
      <c r="B85" s="97" t="s">
        <v>1058</v>
      </c>
      <c r="C85" s="98"/>
      <c r="D85" s="98"/>
      <c r="E85" s="98"/>
      <c r="F85" s="98"/>
      <c r="G85" s="98"/>
      <c r="H85" s="98"/>
      <c r="I85" s="99"/>
      <c r="J85" s="100"/>
      <c r="K85" s="313">
        <v>0.05</v>
      </c>
      <c r="L85" s="856">
        <f>N78*K85</f>
        <v>119.02930301882246</v>
      </c>
      <c r="M85" s="857"/>
      <c r="N85" s="57"/>
    </row>
    <row r="86" spans="1:14" ht="15.75" thickBot="1">
      <c r="B86" s="820" t="s">
        <v>1037</v>
      </c>
      <c r="C86" s="821"/>
      <c r="D86" s="821"/>
      <c r="E86" s="821"/>
      <c r="F86" s="821"/>
      <c r="G86" s="821"/>
      <c r="H86" s="821"/>
      <c r="I86" s="821"/>
      <c r="J86" s="821"/>
      <c r="K86" s="821"/>
      <c r="L86" s="821"/>
      <c r="M86" s="822"/>
      <c r="N86" s="58">
        <f>L83+L84+L85</f>
        <v>714.17581811293473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3094.7618784893839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2.0426882082439999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954</v>
      </c>
      <c r="B48" s="49" t="str">
        <f>VLOOKUP(A48,MATERIALES!A4:D372,3,FALSE)</f>
        <v>Geotextil T-2400 O Similar (Proveedores Lafayet, Pavco, Geomatrix, Tensar, Omnes U Otros)</v>
      </c>
      <c r="C48" s="289"/>
      <c r="D48" s="289"/>
      <c r="E48" s="289"/>
      <c r="F48" s="289"/>
      <c r="G48" s="289"/>
      <c r="H48" s="289"/>
      <c r="I48" s="276"/>
      <c r="J48" s="232" t="str">
        <f>VLOOKUP(A48,MATERIALES!A4:D372,2,FALSE)</f>
        <v>m2</v>
      </c>
      <c r="K48" s="290">
        <v>1.2</v>
      </c>
      <c r="L48" s="275"/>
      <c r="M48" s="410">
        <f>VLOOKUP(A48,MATERIALES!A4:D394,4,FALSE)</f>
        <v>4951.6475622250337</v>
      </c>
      <c r="N48" s="280">
        <f>K48*M48</f>
        <v>5941.9770746700406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5941.9770746700406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6148.2885837026843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1229.6577167405369</v>
      </c>
      <c r="M83" s="855"/>
      <c r="N83" s="57"/>
    </row>
    <row r="84" spans="1:14">
      <c r="B84" s="95" t="s">
        <v>1057</v>
      </c>
      <c r="C84" s="96"/>
      <c r="D84" s="96"/>
      <c r="E84" s="96"/>
      <c r="F84" s="96"/>
      <c r="G84" s="96"/>
      <c r="H84" s="96"/>
      <c r="I84" s="93"/>
      <c r="J84" s="94"/>
      <c r="K84" s="312">
        <v>0.05</v>
      </c>
      <c r="L84" s="854">
        <f>N78*K84</f>
        <v>307.41442918513422</v>
      </c>
      <c r="M84" s="855"/>
      <c r="N84" s="57"/>
    </row>
    <row r="85" spans="1:14" ht="15.75" thickBot="1">
      <c r="B85" s="97" t="s">
        <v>1058</v>
      </c>
      <c r="C85" s="98"/>
      <c r="D85" s="98"/>
      <c r="E85" s="98"/>
      <c r="F85" s="98"/>
      <c r="G85" s="98"/>
      <c r="H85" s="98"/>
      <c r="I85" s="99"/>
      <c r="J85" s="100"/>
      <c r="K85" s="313">
        <v>0.05</v>
      </c>
      <c r="L85" s="856">
        <f>N78*K85</f>
        <v>307.41442918513422</v>
      </c>
      <c r="M85" s="857"/>
      <c r="N85" s="57"/>
    </row>
    <row r="86" spans="1:14" ht="15.75" thickBot="1">
      <c r="B86" s="820" t="s">
        <v>1037</v>
      </c>
      <c r="C86" s="821"/>
      <c r="D86" s="821"/>
      <c r="E86" s="821"/>
      <c r="F86" s="821"/>
      <c r="G86" s="821"/>
      <c r="H86" s="821"/>
      <c r="I86" s="821"/>
      <c r="J86" s="821"/>
      <c r="K86" s="821"/>
      <c r="L86" s="821"/>
      <c r="M86" s="822"/>
      <c r="N86" s="58">
        <f>L83+L84+L85</f>
        <v>1844.4865751108052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7992.7751588134897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2.0426882082439999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967</v>
      </c>
      <c r="B48" s="49" t="str">
        <f>VLOOKUP(A48,MATERIALES!A4:D372,3,FALSE)</f>
        <v>Geotextil T-2100 O Similar (Proveedores Pavco, Lafayet, Geomatrix, Tensar, Omnes U Otros)</v>
      </c>
      <c r="C48" s="289"/>
      <c r="D48" s="289"/>
      <c r="E48" s="289"/>
      <c r="F48" s="289"/>
      <c r="G48" s="289"/>
      <c r="H48" s="289"/>
      <c r="I48" s="276"/>
      <c r="J48" s="232" t="str">
        <f>VLOOKUP(A48,MATERIALES!A4:D372,2,FALSE)</f>
        <v>m2</v>
      </c>
      <c r="K48" s="290">
        <v>1.1000000000000001</v>
      </c>
      <c r="L48" s="275"/>
      <c r="M48" s="410">
        <v>5077.6000000000004</v>
      </c>
      <c r="N48" s="280">
        <f>K48*M48</f>
        <v>5585.3600000000006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1158.3343018065289</v>
      </c>
      <c r="M83" s="855"/>
      <c r="N83" s="57"/>
    </row>
    <row r="84" spans="1:14">
      <c r="B84" s="95" t="s">
        <v>1057</v>
      </c>
      <c r="C84" s="96"/>
      <c r="D84" s="96"/>
      <c r="E84" s="96"/>
      <c r="F84" s="96"/>
      <c r="G84" s="96"/>
      <c r="H84" s="96"/>
      <c r="I84" s="93"/>
      <c r="J84" s="94"/>
      <c r="K84" s="312">
        <v>0.05</v>
      </c>
      <c r="L84" s="854">
        <f>N78*K84</f>
        <v>289.58357545163221</v>
      </c>
      <c r="M84" s="855"/>
      <c r="N84" s="57"/>
    </row>
    <row r="85" spans="1:14" ht="15.75" thickBot="1">
      <c r="B85" s="97" t="s">
        <v>1058</v>
      </c>
      <c r="C85" s="98"/>
      <c r="D85" s="98"/>
      <c r="E85" s="98"/>
      <c r="F85" s="98"/>
      <c r="G85" s="98"/>
      <c r="H85" s="98"/>
      <c r="I85" s="99"/>
      <c r="J85" s="100"/>
      <c r="K85" s="313">
        <v>0.05</v>
      </c>
      <c r="L85" s="856">
        <f>N78*K85</f>
        <v>289.58357545163221</v>
      </c>
      <c r="M85" s="857"/>
      <c r="N85" s="57"/>
    </row>
    <row r="86" spans="1:14" ht="15.75" thickBot="1">
      <c r="B86" s="820" t="s">
        <v>1037</v>
      </c>
      <c r="C86" s="821"/>
      <c r="D86" s="821"/>
      <c r="E86" s="821"/>
      <c r="F86" s="821"/>
      <c r="G86" s="821"/>
      <c r="H86" s="821"/>
      <c r="I86" s="821"/>
      <c r="J86" s="821"/>
      <c r="K86" s="821"/>
      <c r="L86" s="821"/>
      <c r="M86" s="822"/>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2.0426882082439999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475</v>
      </c>
      <c r="B48" s="49" t="str">
        <f>VLOOKUP(A48,MATERIALES!A4:D372,3,FALSE)</f>
        <v>Geomalla Biaxial Para Refuerzo Pbx-11</v>
      </c>
      <c r="C48" s="289"/>
      <c r="D48" s="289"/>
      <c r="E48" s="289"/>
      <c r="F48" s="289"/>
      <c r="G48" s="289"/>
      <c r="H48" s="289"/>
      <c r="I48" s="276"/>
      <c r="J48" s="232" t="str">
        <f>VLOOKUP(A48,MATERIALES!A4:D372,2,FALSE)</f>
        <v>m2</v>
      </c>
      <c r="K48" s="290">
        <v>1.2</v>
      </c>
      <c r="L48" s="275"/>
      <c r="M48" s="410">
        <f>VLOOKUP(A48,MATERIALES!A4:D394,4,FALSE)</f>
        <v>8470.9414813475541</v>
      </c>
      <c r="N48" s="280">
        <f>K48*M48</f>
        <v>10165.129777617065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10165.129777617065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10371.44128664971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2074.2882573299421</v>
      </c>
      <c r="M83" s="855"/>
      <c r="N83" s="57"/>
    </row>
    <row r="84" spans="1:14">
      <c r="B84" s="95" t="s">
        <v>1057</v>
      </c>
      <c r="C84" s="96"/>
      <c r="D84" s="96"/>
      <c r="E84" s="96"/>
      <c r="F84" s="96"/>
      <c r="G84" s="96"/>
      <c r="H84" s="96"/>
      <c r="I84" s="93"/>
      <c r="J84" s="94"/>
      <c r="K84" s="312">
        <v>0.05</v>
      </c>
      <c r="L84" s="854">
        <f>N78*K84</f>
        <v>518.57206433248552</v>
      </c>
      <c r="M84" s="855"/>
      <c r="N84" s="57"/>
    </row>
    <row r="85" spans="1:14" ht="15.75" thickBot="1">
      <c r="B85" s="97" t="s">
        <v>1058</v>
      </c>
      <c r="C85" s="98"/>
      <c r="D85" s="98"/>
      <c r="E85" s="98"/>
      <c r="F85" s="98"/>
      <c r="G85" s="98"/>
      <c r="H85" s="98"/>
      <c r="I85" s="99"/>
      <c r="J85" s="100"/>
      <c r="K85" s="313">
        <v>0.05</v>
      </c>
      <c r="L85" s="856">
        <f>N78*K85</f>
        <v>518.57206433248552</v>
      </c>
      <c r="M85" s="857"/>
      <c r="N85" s="57"/>
    </row>
    <row r="86" spans="1:14" ht="15.75" thickBot="1">
      <c r="B86" s="820" t="s">
        <v>1037</v>
      </c>
      <c r="C86" s="821"/>
      <c r="D86" s="821"/>
      <c r="E86" s="821"/>
      <c r="F86" s="821"/>
      <c r="G86" s="821"/>
      <c r="H86" s="821"/>
      <c r="I86" s="821"/>
      <c r="J86" s="821"/>
      <c r="K86" s="821"/>
      <c r="L86" s="821"/>
      <c r="M86" s="822"/>
      <c r="N86" s="58">
        <f>L83+L84+L85</f>
        <v>3111.4323859949136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13482.873672644622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2.0426882082439999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985</v>
      </c>
      <c r="B48" s="49" t="str">
        <f>VLOOKUP(A48,MATERIALES!A4:D372,3,FALSE)</f>
        <v>Geomalla Forgrid UX100</v>
      </c>
      <c r="C48" s="289"/>
      <c r="D48" s="289"/>
      <c r="E48" s="289"/>
      <c r="F48" s="289"/>
      <c r="G48" s="289"/>
      <c r="H48" s="289"/>
      <c r="I48" s="276"/>
      <c r="J48" s="232" t="str">
        <f>VLOOKUP(A48,MATERIALES!A4:D372,2,FALSE)</f>
        <v>M2</v>
      </c>
      <c r="K48" s="290">
        <v>1.3</v>
      </c>
      <c r="L48" s="275"/>
      <c r="M48" s="410">
        <f>VLOOKUP(A48,MATERIALES!A4:D394,4,FALSE)</f>
        <v>10991.558126920989</v>
      </c>
      <c r="N48" s="280">
        <f>K48*M48</f>
        <v>14289.025564997286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14289.025564997286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14495.337074029931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2899.0674148059861</v>
      </c>
      <c r="M83" s="855"/>
      <c r="N83" s="57"/>
    </row>
    <row r="84" spans="1:14">
      <c r="B84" s="95" t="s">
        <v>1057</v>
      </c>
      <c r="C84" s="96"/>
      <c r="D84" s="96"/>
      <c r="E84" s="96"/>
      <c r="F84" s="96"/>
      <c r="G84" s="96"/>
      <c r="H84" s="96"/>
      <c r="I84" s="93"/>
      <c r="J84" s="94"/>
      <c r="K84" s="312">
        <v>0.05</v>
      </c>
      <c r="L84" s="854">
        <f>N78*K84</f>
        <v>724.76685370149653</v>
      </c>
      <c r="M84" s="855"/>
      <c r="N84" s="57"/>
    </row>
    <row r="85" spans="1:14" ht="15.75" thickBot="1">
      <c r="B85" s="97" t="s">
        <v>1058</v>
      </c>
      <c r="C85" s="98"/>
      <c r="D85" s="98"/>
      <c r="E85" s="98"/>
      <c r="F85" s="98"/>
      <c r="G85" s="98"/>
      <c r="H85" s="98"/>
      <c r="I85" s="99"/>
      <c r="J85" s="100"/>
      <c r="K85" s="313">
        <v>0.05</v>
      </c>
      <c r="L85" s="856">
        <f>N78*K85</f>
        <v>724.76685370149653</v>
      </c>
      <c r="M85" s="857"/>
      <c r="N85" s="57"/>
    </row>
    <row r="86" spans="1:14" ht="15.75" thickBot="1">
      <c r="B86" s="820" t="s">
        <v>1037</v>
      </c>
      <c r="C86" s="821"/>
      <c r="D86" s="821"/>
      <c r="E86" s="821"/>
      <c r="F86" s="821"/>
      <c r="G86" s="821"/>
      <c r="H86" s="821"/>
      <c r="I86" s="821"/>
      <c r="J86" s="821"/>
      <c r="K86" s="821"/>
      <c r="L86" s="821"/>
      <c r="M86" s="822"/>
      <c r="N86" s="58">
        <f>L83+L84+L85</f>
        <v>4348.6011222089792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18843.938196238909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303</v>
      </c>
      <c r="B36" s="833" t="str">
        <f>VLOOKUP(A36,EQUIPOS!A6:D154,3,FALSE)</f>
        <v>Retrocargador, pala de 1,1 m3 de capacidad, profundidad de excavación de 4.400 mm y una altura de 5.680 mm</v>
      </c>
      <c r="C36" s="834"/>
      <c r="D36" s="834"/>
      <c r="E36" s="834"/>
      <c r="F36" s="834"/>
      <c r="G36" s="834"/>
      <c r="H36" s="835"/>
      <c r="I36" s="275"/>
      <c r="J36" s="276"/>
      <c r="K36" s="277">
        <f>VLOOKUP(A36,EQUIPOS!A6:D163,4,FALSE)</f>
        <v>103578.37696892297</v>
      </c>
      <c r="L36" s="278"/>
      <c r="M36" s="279">
        <v>250</v>
      </c>
      <c r="N36" s="280">
        <f>K36/M36</f>
        <v>414.31350787569187</v>
      </c>
    </row>
    <row r="37" spans="1:14">
      <c r="A37" s="119" t="s">
        <v>373</v>
      </c>
      <c r="B37" s="833" t="str">
        <f>VLOOKUP(A37,EQUIPOS!A7:D154,3,FALSE)</f>
        <v>Volqueta 6 m3</v>
      </c>
      <c r="C37" s="834"/>
      <c r="D37" s="834"/>
      <c r="E37" s="834"/>
      <c r="F37" s="834"/>
      <c r="G37" s="834"/>
      <c r="H37" s="835"/>
      <c r="I37" s="275"/>
      <c r="J37" s="276"/>
      <c r="K37" s="277">
        <f>VLOOKUP(A37,EQUIPOS!A7:D164,4,FALSE)</f>
        <v>66124.708386547471</v>
      </c>
      <c r="L37" s="278"/>
      <c r="M37" s="279">
        <v>250</v>
      </c>
      <c r="N37" s="280">
        <f>K37/M37</f>
        <v>264.49883354618987</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5.1067205206100006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683.91906194249168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2000</v>
      </c>
      <c r="N70" s="403">
        <f>K70/M70</f>
        <v>51.067205206099999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2000</v>
      </c>
      <c r="N71" s="403">
        <f>K71/M71</f>
        <v>51.067205206099999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102.1344104122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786.05347235469162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157.21069447093834</v>
      </c>
      <c r="M83" s="855"/>
      <c r="N83" s="57"/>
    </row>
    <row r="84" spans="1:14">
      <c r="B84" s="95" t="s">
        <v>1057</v>
      </c>
      <c r="C84" s="96"/>
      <c r="D84" s="96"/>
      <c r="E84" s="96"/>
      <c r="F84" s="96"/>
      <c r="G84" s="96"/>
      <c r="H84" s="96"/>
      <c r="I84" s="93"/>
      <c r="J84" s="94"/>
      <c r="K84" s="312">
        <v>0.05</v>
      </c>
      <c r="L84" s="854">
        <f>N78*K84</f>
        <v>39.302673617734584</v>
      </c>
      <c r="M84" s="855"/>
      <c r="N84" s="57"/>
    </row>
    <row r="85" spans="1:14" ht="15.75" thickBot="1">
      <c r="B85" s="97" t="s">
        <v>1058</v>
      </c>
      <c r="C85" s="98"/>
      <c r="D85" s="98"/>
      <c r="E85" s="98"/>
      <c r="F85" s="98"/>
      <c r="G85" s="98"/>
      <c r="H85" s="98"/>
      <c r="I85" s="99"/>
      <c r="J85" s="100"/>
      <c r="K85" s="313">
        <v>0.05</v>
      </c>
      <c r="L85" s="856">
        <f>N78*K85</f>
        <v>39.302673617734584</v>
      </c>
      <c r="M85" s="857"/>
      <c r="N85" s="57"/>
    </row>
    <row r="86" spans="1:14" ht="15.75" thickBot="1">
      <c r="B86" s="820" t="s">
        <v>1037</v>
      </c>
      <c r="C86" s="821"/>
      <c r="D86" s="821"/>
      <c r="E86" s="821"/>
      <c r="F86" s="821"/>
      <c r="G86" s="821"/>
      <c r="H86" s="821"/>
      <c r="I86" s="821"/>
      <c r="J86" s="821"/>
      <c r="K86" s="821"/>
      <c r="L86" s="821"/>
      <c r="M86" s="822"/>
      <c r="N86" s="58">
        <f>L83+L84+L85</f>
        <v>235.81604170640747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1021.8695140610992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35</v>
      </c>
      <c r="N36" s="280">
        <f>K36/M36</f>
        <v>1933.2783555312294</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35</v>
      </c>
      <c r="N37" s="280">
        <f>K37/M37</f>
        <v>5430.2038557440865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35</v>
      </c>
      <c r="N38" s="280">
        <f>K38/M38</f>
        <v>3522.5255427841644</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0.02</v>
      </c>
      <c r="N41" s="352">
        <f>N76*M41</f>
        <v>14.590630058885715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10900.598384118364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845</v>
      </c>
      <c r="B48" s="49" t="str">
        <f>VLOOKUP(A48,MATERIALES!A4:D372,3,FALSE)</f>
        <v>Agua</v>
      </c>
      <c r="C48" s="289"/>
      <c r="D48" s="289"/>
      <c r="E48" s="289"/>
      <c r="F48" s="289"/>
      <c r="G48" s="289"/>
      <c r="H48" s="289"/>
      <c r="I48" s="276"/>
      <c r="J48" s="232" t="str">
        <f>VLOOKUP(A48,MATERIALES!A4:D372,2,FALSE)</f>
        <v>lt</v>
      </c>
      <c r="K48" s="290">
        <v>25</v>
      </c>
      <c r="L48" s="275"/>
      <c r="M48" s="410">
        <f>VLOOKUP(A48,MATERIALES!A4:D394,4,FALSE)</f>
        <v>66.171277044536836</v>
      </c>
      <c r="N48" s="280">
        <f>K48*M48</f>
        <v>1654.2819261134209</v>
      </c>
    </row>
    <row r="49" spans="1:14">
      <c r="A49" t="s">
        <v>875</v>
      </c>
      <c r="B49" s="49" t="str">
        <f>VLOOKUP(A49,MATERIALES!A5:D372,3,FALSE)</f>
        <v xml:space="preserve">Cemento gris
</v>
      </c>
      <c r="C49" s="289"/>
      <c r="D49" s="289"/>
      <c r="E49" s="289"/>
      <c r="F49" s="289"/>
      <c r="G49" s="289"/>
      <c r="H49" s="289"/>
      <c r="I49" s="276"/>
      <c r="J49" s="232" t="str">
        <f>VLOOKUP(A49,MATERIALES!A5:D372,2,FALSE)</f>
        <v>kg</v>
      </c>
      <c r="K49" s="290">
        <v>80</v>
      </c>
      <c r="L49" s="275"/>
      <c r="M49" s="410">
        <f>VLOOKUP(A49,MATERIALES!A5:D395,4,FALSE)</f>
        <v>448</v>
      </c>
      <c r="N49" s="280">
        <f>K49*M49</f>
        <v>35840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37494.281926113421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729.53150294428576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49124.41181317607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9824.882362635215</v>
      </c>
      <c r="M83" s="855"/>
      <c r="N83" s="57"/>
    </row>
    <row r="84" spans="1:14">
      <c r="B84" s="95" t="s">
        <v>1057</v>
      </c>
      <c r="C84" s="96"/>
      <c r="D84" s="96"/>
      <c r="E84" s="96"/>
      <c r="F84" s="96"/>
      <c r="G84" s="96"/>
      <c r="H84" s="96"/>
      <c r="I84" s="93"/>
      <c r="J84" s="94"/>
      <c r="K84" s="312">
        <v>0.05</v>
      </c>
      <c r="L84" s="854">
        <f>N78*K84</f>
        <v>2456.2205906588038</v>
      </c>
      <c r="M84" s="855"/>
      <c r="N84" s="57"/>
    </row>
    <row r="85" spans="1:14" ht="15.75" thickBot="1">
      <c r="B85" s="97" t="s">
        <v>1058</v>
      </c>
      <c r="C85" s="98"/>
      <c r="D85" s="98"/>
      <c r="E85" s="98"/>
      <c r="F85" s="98"/>
      <c r="G85" s="98"/>
      <c r="H85" s="98"/>
      <c r="I85" s="99"/>
      <c r="J85" s="100"/>
      <c r="K85" s="313">
        <v>0.05</v>
      </c>
      <c r="L85" s="856">
        <f>N78*K85</f>
        <v>2456.2205906588038</v>
      </c>
      <c r="M85" s="857"/>
      <c r="N85" s="57"/>
    </row>
    <row r="86" spans="1:14" ht="15.75" thickBot="1">
      <c r="B86" s="820" t="s">
        <v>1037</v>
      </c>
      <c r="C86" s="821"/>
      <c r="D86" s="821"/>
      <c r="E86" s="821"/>
      <c r="F86" s="821"/>
      <c r="G86" s="821"/>
      <c r="H86" s="821"/>
      <c r="I86" s="821"/>
      <c r="J86" s="821"/>
      <c r="K86" s="821"/>
      <c r="L86" s="821"/>
      <c r="M86" s="822"/>
      <c r="N86" s="58">
        <f>L83+L84+L85</f>
        <v>14737.323543952823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63861.735357128891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35</v>
      </c>
      <c r="N36" s="280">
        <f>K36/M36</f>
        <v>1933.2783555312294</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35</v>
      </c>
      <c r="N37" s="280">
        <f>K37/M37</f>
        <v>5430.2038557440865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35</v>
      </c>
      <c r="N38" s="280">
        <f>K38/M38</f>
        <v>3522.5255427841644</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0.02</v>
      </c>
      <c r="N41" s="352">
        <f>N76*M41</f>
        <v>14.590630058885715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10900.598384118364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845</v>
      </c>
      <c r="B48" s="49" t="str">
        <f>VLOOKUP(A48,MATERIALES!A4:D372,3,FALSE)</f>
        <v>Agua</v>
      </c>
      <c r="C48" s="289"/>
      <c r="D48" s="289"/>
      <c r="E48" s="289"/>
      <c r="F48" s="289"/>
      <c r="G48" s="289"/>
      <c r="H48" s="289"/>
      <c r="I48" s="276"/>
      <c r="J48" s="232" t="str">
        <f>VLOOKUP(A48,MATERIALES!A4:D372,2,FALSE)</f>
        <v>lt</v>
      </c>
      <c r="K48" s="290">
        <v>25</v>
      </c>
      <c r="L48" s="275"/>
      <c r="M48" s="410">
        <f>VLOOKUP(A48,MATERIALES!A4:D394,4,FALSE)</f>
        <v>66.171277044536836</v>
      </c>
      <c r="N48" s="280">
        <f>K48*M48</f>
        <v>1654.2819261134209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1654.2819261134209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729.53150294428576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13284.411813176072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2656.8823626352146</v>
      </c>
      <c r="M83" s="855"/>
      <c r="N83" s="57"/>
    </row>
    <row r="84" spans="1:14">
      <c r="B84" s="95" t="s">
        <v>1057</v>
      </c>
      <c r="C84" s="96"/>
      <c r="D84" s="96"/>
      <c r="E84" s="96"/>
      <c r="F84" s="96"/>
      <c r="G84" s="96"/>
      <c r="H84" s="96"/>
      <c r="I84" s="93"/>
      <c r="J84" s="94"/>
      <c r="K84" s="312">
        <v>0.05</v>
      </c>
      <c r="L84" s="854">
        <f>N78*K84</f>
        <v>664.22059065880364</v>
      </c>
      <c r="M84" s="855"/>
      <c r="N84" s="57"/>
    </row>
    <row r="85" spans="1:14" ht="15.75" thickBot="1">
      <c r="B85" s="97" t="s">
        <v>1058</v>
      </c>
      <c r="C85" s="98"/>
      <c r="D85" s="98"/>
      <c r="E85" s="98"/>
      <c r="F85" s="98"/>
      <c r="G85" s="98"/>
      <c r="H85" s="98"/>
      <c r="I85" s="99"/>
      <c r="J85" s="100"/>
      <c r="K85" s="313">
        <v>0.05</v>
      </c>
      <c r="L85" s="856">
        <f>N78*K85</f>
        <v>664.22059065880364</v>
      </c>
      <c r="M85" s="857"/>
      <c r="N85" s="57"/>
    </row>
    <row r="86" spans="1:14" ht="15.75" thickBot="1">
      <c r="B86" s="820" t="s">
        <v>1037</v>
      </c>
      <c r="C86" s="821"/>
      <c r="D86" s="821"/>
      <c r="E86" s="821"/>
      <c r="F86" s="821"/>
      <c r="G86" s="821"/>
      <c r="H86" s="821"/>
      <c r="I86" s="821"/>
      <c r="J86" s="821"/>
      <c r="K86" s="821"/>
      <c r="L86" s="821"/>
      <c r="M86" s="822"/>
      <c r="N86" s="58">
        <f>L83+L84+L85</f>
        <v>3985.3235439528221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17269.735357128895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875</v>
      </c>
      <c r="B48" s="49" t="str">
        <f>VLOOKUP(A48,MATERIALES!A4:D372,3,FALSE)</f>
        <v xml:space="preserve">Cemento gris
</v>
      </c>
      <c r="C48" s="289"/>
      <c r="D48" s="289"/>
      <c r="E48" s="289"/>
      <c r="F48" s="289"/>
      <c r="G48" s="289"/>
      <c r="H48" s="289"/>
      <c r="I48" s="276"/>
      <c r="J48" s="232" t="str">
        <f>VLOOKUP(A48,MATERIALES!A4:D372,2,FALSE)</f>
        <v>kg</v>
      </c>
      <c r="K48" s="290">
        <v>1</v>
      </c>
      <c r="L48" s="275"/>
      <c r="M48" s="410">
        <f>VLOOKUP(A48,MATERIALES!A4:D394,4,FALSE)</f>
        <v>448</v>
      </c>
      <c r="N48" s="280">
        <f>K48*M48</f>
        <v>448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448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09">
        <f>SUM(N70:N75)</f>
        <v>0</v>
      </c>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448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89.600000000000009</v>
      </c>
      <c r="M83" s="855"/>
      <c r="N83" s="57"/>
    </row>
    <row r="84" spans="1:14">
      <c r="B84" s="95" t="s">
        <v>1057</v>
      </c>
      <c r="C84" s="96"/>
      <c r="D84" s="96"/>
      <c r="E84" s="96"/>
      <c r="F84" s="96"/>
      <c r="G84" s="96"/>
      <c r="H84" s="96"/>
      <c r="I84" s="93"/>
      <c r="J84" s="94"/>
      <c r="K84" s="312">
        <v>0.05</v>
      </c>
      <c r="L84" s="854">
        <f>N78*K84</f>
        <v>22.400000000000002</v>
      </c>
      <c r="M84" s="855"/>
      <c r="N84" s="57"/>
    </row>
    <row r="85" spans="1:14" ht="15.75" thickBot="1">
      <c r="B85" s="97" t="s">
        <v>1058</v>
      </c>
      <c r="C85" s="98"/>
      <c r="D85" s="98"/>
      <c r="E85" s="98"/>
      <c r="F85" s="98"/>
      <c r="G85" s="98"/>
      <c r="H85" s="98"/>
      <c r="I85" s="99"/>
      <c r="J85" s="100"/>
      <c r="K85" s="313">
        <v>0.05</v>
      </c>
      <c r="L85" s="856">
        <f>N78*K85</f>
        <v>22.400000000000002</v>
      </c>
      <c r="M85" s="857"/>
      <c r="N85" s="57"/>
    </row>
    <row r="86" spans="1:14" ht="15.75" thickBot="1">
      <c r="B86" s="820" t="s">
        <v>1037</v>
      </c>
      <c r="C86" s="821"/>
      <c r="D86" s="821"/>
      <c r="E86" s="821"/>
      <c r="F86" s="821"/>
      <c r="G86" s="821"/>
      <c r="H86" s="821"/>
      <c r="I86" s="821"/>
      <c r="J86" s="821"/>
      <c r="K86" s="821"/>
      <c r="L86" s="821"/>
      <c r="M86" s="822"/>
      <c r="N86" s="58">
        <f>L83+L84+L85</f>
        <v>134.4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582.4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31"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35</v>
      </c>
      <c r="N36" s="280">
        <f>K36/M36</f>
        <v>1933.2783555312294</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35</v>
      </c>
      <c r="N37" s="280">
        <f>K37/M37</f>
        <v>5430.2038557440865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35</v>
      </c>
      <c r="N38" s="280">
        <f>K38/M38</f>
        <v>3522.5255427841644</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0.02</v>
      </c>
      <c r="N41" s="352">
        <f>N76*M41</f>
        <v>14.590630058885715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10900.598384118364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404</v>
      </c>
      <c r="B48" s="49" t="str">
        <f>VLOOKUP(A48,MATERIALES!A4:D372,3,FALSE)</f>
        <v>Cal</v>
      </c>
      <c r="C48" s="289"/>
      <c r="D48" s="289"/>
      <c r="E48" s="289"/>
      <c r="F48" s="289"/>
      <c r="G48" s="289"/>
      <c r="H48" s="289"/>
      <c r="I48" s="276"/>
      <c r="J48" s="232" t="str">
        <f>VLOOKUP(A48,MATERIALES!A4:D372,2,FALSE)</f>
        <v>kg</v>
      </c>
      <c r="K48" s="290">
        <v>80</v>
      </c>
      <c r="L48" s="275"/>
      <c r="M48" s="410">
        <f>VLOOKUP(A48,MATERIALES!A4:D394,4,FALSE)</f>
        <v>816</v>
      </c>
      <c r="N48" s="280">
        <f>K48*M48</f>
        <v>65280</v>
      </c>
    </row>
    <row r="49" spans="1:14">
      <c r="A49" t="s">
        <v>845</v>
      </c>
      <c r="B49" s="49" t="str">
        <f>VLOOKUP(A49,MATERIALES!A5:D372,3,FALSE)</f>
        <v>Agua</v>
      </c>
      <c r="C49" s="289"/>
      <c r="D49" s="289"/>
      <c r="E49" s="289"/>
      <c r="F49" s="289"/>
      <c r="G49" s="289"/>
      <c r="H49" s="289"/>
      <c r="I49" s="276"/>
      <c r="J49" s="232" t="str">
        <f>VLOOKUP(A49,MATERIALES!A5:D372,2,FALSE)</f>
        <v>lt</v>
      </c>
      <c r="K49" s="290">
        <v>25</v>
      </c>
      <c r="L49" s="275"/>
      <c r="M49" s="410">
        <f>VLOOKUP(A49,MATERIALES!A5:D395,4,FALSE)</f>
        <v>66.171277044536836</v>
      </c>
      <c r="N49" s="280">
        <f>K49*M49</f>
        <v>1654.2819261134209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66934.281926113414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729.53150294428576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78564.411813176062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15712.882362635213</v>
      </c>
      <c r="M83" s="855"/>
      <c r="N83" s="57"/>
    </row>
    <row r="84" spans="1:14">
      <c r="B84" s="95" t="s">
        <v>1057</v>
      </c>
      <c r="C84" s="96"/>
      <c r="D84" s="96"/>
      <c r="E84" s="96"/>
      <c r="F84" s="96"/>
      <c r="G84" s="96"/>
      <c r="H84" s="96"/>
      <c r="I84" s="93"/>
      <c r="J84" s="94"/>
      <c r="K84" s="312">
        <v>0.05</v>
      </c>
      <c r="L84" s="854">
        <f>N78*K84</f>
        <v>3928.2205906588033</v>
      </c>
      <c r="M84" s="855"/>
      <c r="N84" s="57"/>
    </row>
    <row r="85" spans="1:14" ht="15.75" thickBot="1">
      <c r="B85" s="97" t="s">
        <v>1058</v>
      </c>
      <c r="C85" s="98"/>
      <c r="D85" s="98"/>
      <c r="E85" s="98"/>
      <c r="F85" s="98"/>
      <c r="G85" s="98"/>
      <c r="H85" s="98"/>
      <c r="I85" s="99"/>
      <c r="J85" s="100"/>
      <c r="K85" s="313">
        <v>0.05</v>
      </c>
      <c r="L85" s="856">
        <f>N78*K85</f>
        <v>3928.2205906588033</v>
      </c>
      <c r="M85" s="857"/>
      <c r="N85" s="57"/>
    </row>
    <row r="86" spans="1:14" ht="15.75" thickBot="1">
      <c r="B86" s="820" t="s">
        <v>1037</v>
      </c>
      <c r="C86" s="821"/>
      <c r="D86" s="821"/>
      <c r="E86" s="821"/>
      <c r="F86" s="821"/>
      <c r="G86" s="821"/>
      <c r="H86" s="821"/>
      <c r="I86" s="821"/>
      <c r="J86" s="821"/>
      <c r="K86" s="821"/>
      <c r="L86" s="821"/>
      <c r="M86" s="822"/>
      <c r="N86" s="58">
        <f>L83+L84+L85</f>
        <v>23569.323543952818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102133.73535712888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35</v>
      </c>
      <c r="N36" s="280">
        <f>K36/M36</f>
        <v>1933.2783555312294</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35</v>
      </c>
      <c r="N37" s="280">
        <f>K37/M37</f>
        <v>5430.2038557440865</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35</v>
      </c>
      <c r="N38" s="280">
        <f>K38/M38</f>
        <v>3522.5255427841644</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0.02</v>
      </c>
      <c r="N41" s="352">
        <f>N75*M41</f>
        <v>14.590630058885715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10900.598384118364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845</v>
      </c>
      <c r="B48" s="49" t="str">
        <f>VLOOKUP(A48,MATERIALES!A5:D372,3,FALSE)</f>
        <v>Agua</v>
      </c>
      <c r="C48" s="289"/>
      <c r="D48" s="289"/>
      <c r="E48" s="289"/>
      <c r="F48" s="289"/>
      <c r="G48" s="289"/>
      <c r="H48" s="289"/>
      <c r="I48" s="276"/>
      <c r="J48" s="232" t="str">
        <f>VLOOKUP(A48,MATERIALES!A4:D372,2,FALSE)</f>
        <v>lt</v>
      </c>
      <c r="K48" s="290">
        <v>25</v>
      </c>
      <c r="L48" s="275"/>
      <c r="M48" s="410">
        <f>VLOOKUP(A48,MATERIALES!A5:D395,4,FALSE)</f>
        <v>66.171277044536836</v>
      </c>
      <c r="N48" s="280">
        <f>K48*M48</f>
        <v>1654.2819261134209</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1654.2819261134209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280</v>
      </c>
      <c r="N69" s="403">
        <f>K69/M69</f>
        <v>364.76575147214288</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280</v>
      </c>
      <c r="N70" s="403">
        <f>K70/M70</f>
        <v>364.76575147214288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0" t="s">
        <v>1037</v>
      </c>
      <c r="C75" s="821"/>
      <c r="D75" s="821"/>
      <c r="E75" s="821"/>
      <c r="F75" s="821"/>
      <c r="G75" s="821"/>
      <c r="H75" s="821"/>
      <c r="I75" s="827"/>
      <c r="J75" s="827"/>
      <c r="K75" s="827"/>
      <c r="L75" s="827"/>
      <c r="M75" s="828"/>
      <c r="N75" s="309">
        <f>SUM(N69:N74)</f>
        <v>729.53150294428576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13284.411813176072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2656.8823626352146</v>
      </c>
      <c r="M82" s="855"/>
      <c r="N82" s="57"/>
    </row>
    <row r="83" spans="1:14">
      <c r="B83" s="95" t="s">
        <v>1057</v>
      </c>
      <c r="C83" s="96"/>
      <c r="D83" s="96"/>
      <c r="E83" s="96"/>
      <c r="F83" s="96"/>
      <c r="G83" s="96"/>
      <c r="H83" s="96"/>
      <c r="I83" s="93"/>
      <c r="J83" s="94"/>
      <c r="K83" s="312">
        <v>0.05</v>
      </c>
      <c r="L83" s="854">
        <f>N77*K83</f>
        <v>664.22059065880364</v>
      </c>
      <c r="M83" s="855"/>
      <c r="N83" s="57"/>
    </row>
    <row r="84" spans="1:14" ht="15.75" thickBot="1">
      <c r="B84" s="97" t="s">
        <v>1058</v>
      </c>
      <c r="C84" s="98"/>
      <c r="D84" s="98"/>
      <c r="E84" s="98"/>
      <c r="F84" s="98"/>
      <c r="G84" s="98"/>
      <c r="H84" s="98"/>
      <c r="I84" s="99"/>
      <c r="J84" s="100"/>
      <c r="K84" s="313">
        <v>0.05</v>
      </c>
      <c r="L84" s="856">
        <f>N77*K84</f>
        <v>664.22059065880364</v>
      </c>
      <c r="M84" s="857"/>
      <c r="N84" s="57"/>
    </row>
    <row r="85" spans="1:14" ht="15.75" thickBot="1">
      <c r="B85" s="820" t="s">
        <v>1037</v>
      </c>
      <c r="C85" s="821"/>
      <c r="D85" s="821"/>
      <c r="E85" s="821"/>
      <c r="F85" s="821"/>
      <c r="G85" s="821"/>
      <c r="H85" s="821"/>
      <c r="I85" s="821"/>
      <c r="J85" s="821"/>
      <c r="K85" s="821"/>
      <c r="L85" s="821"/>
      <c r="M85" s="822"/>
      <c r="N85" s="58">
        <f>L82+L83+L84</f>
        <v>3985.3235439528221</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17269.735357128895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ht="21"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404</v>
      </c>
      <c r="B48" s="49" t="str">
        <f>VLOOKUP(A48,MATERIALES!A4:D372,3,FALSE)</f>
        <v>Cal</v>
      </c>
      <c r="C48" s="289"/>
      <c r="D48" s="289"/>
      <c r="E48" s="289"/>
      <c r="F48" s="289"/>
      <c r="G48" s="289"/>
      <c r="H48" s="289"/>
      <c r="I48" s="276"/>
      <c r="J48" s="232" t="str">
        <f>VLOOKUP(A48,MATERIALES!A4:D372,2,FALSE)</f>
        <v>kg</v>
      </c>
      <c r="K48" s="290">
        <v>1</v>
      </c>
      <c r="L48" s="275"/>
      <c r="M48" s="410">
        <f>VLOOKUP(A48,MATERIALES!A4:D394,4,FALSE)</f>
        <v>816</v>
      </c>
      <c r="N48" s="280">
        <f>K48*M48</f>
        <v>816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816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816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163.20000000000002</v>
      </c>
      <c r="M83" s="855"/>
      <c r="N83" s="57"/>
    </row>
    <row r="84" spans="1:14">
      <c r="B84" s="95" t="s">
        <v>1057</v>
      </c>
      <c r="C84" s="96"/>
      <c r="D84" s="96"/>
      <c r="E84" s="96"/>
      <c r="F84" s="96"/>
      <c r="G84" s="96"/>
      <c r="H84" s="96"/>
      <c r="I84" s="93"/>
      <c r="J84" s="94"/>
      <c r="K84" s="312">
        <v>0.05</v>
      </c>
      <c r="L84" s="854">
        <f>N78*K84</f>
        <v>40.800000000000004</v>
      </c>
      <c r="M84" s="855"/>
      <c r="N84" s="57"/>
    </row>
    <row r="85" spans="1:14" ht="15.75" thickBot="1">
      <c r="B85" s="97" t="s">
        <v>1058</v>
      </c>
      <c r="C85" s="98"/>
      <c r="D85" s="98"/>
      <c r="E85" s="98"/>
      <c r="F85" s="98"/>
      <c r="G85" s="98"/>
      <c r="H85" s="98"/>
      <c r="I85" s="99"/>
      <c r="J85" s="100"/>
      <c r="K85" s="313">
        <v>0.05</v>
      </c>
      <c r="L85" s="856">
        <f>N78*K85</f>
        <v>40.800000000000004</v>
      </c>
      <c r="M85" s="857"/>
      <c r="N85" s="57"/>
    </row>
    <row r="86" spans="1:14" ht="15.75" thickBot="1">
      <c r="B86" s="820" t="s">
        <v>1037</v>
      </c>
      <c r="C86" s="821"/>
      <c r="D86" s="821"/>
      <c r="E86" s="821"/>
      <c r="F86" s="821"/>
      <c r="G86" s="821"/>
      <c r="H86" s="821"/>
      <c r="I86" s="821"/>
      <c r="J86" s="821"/>
      <c r="K86" s="821"/>
      <c r="L86" s="821"/>
      <c r="M86" s="822"/>
      <c r="N86" s="58">
        <f>L83+L84+L85</f>
        <v>244.80000000000004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1060.8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7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600</v>
      </c>
      <c r="N36" s="280">
        <f>K36/M36</f>
        <v>112.77457073932172</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600</v>
      </c>
      <c r="N37" s="280">
        <f>K37/M37</f>
        <v>316.76189158507174</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600</v>
      </c>
      <c r="N38" s="280">
        <f>K38/M38</f>
        <v>205.48065666240959</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N75*M41</f>
        <v>0.42556004338416664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635.44267903018726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845</v>
      </c>
      <c r="B48" s="49" t="str">
        <f>VLOOKUP(A48,MATERIALES!A5:D372,3,FALSE)</f>
        <v>Agua</v>
      </c>
      <c r="C48" s="289"/>
      <c r="D48" s="289"/>
      <c r="E48" s="289"/>
      <c r="F48" s="289"/>
      <c r="G48" s="289"/>
      <c r="H48" s="289"/>
      <c r="I48" s="276"/>
      <c r="J48" s="232" t="str">
        <f>VLOOKUP(A48,MATERIALES!A4:D372,2,FALSE)</f>
        <v>lt</v>
      </c>
      <c r="K48" s="290">
        <v>3</v>
      </c>
      <c r="L48" s="275"/>
      <c r="M48" s="410">
        <f>VLOOKUP(A48,MATERIALES!A5:D395,4,FALSE)</f>
        <v>66.171277044536836</v>
      </c>
      <c r="N48" s="280">
        <f>K48*M48</f>
        <v>198.51383113361049</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198.51383113361049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4800</v>
      </c>
      <c r="N69" s="403">
        <f>K69/M69</f>
        <v>21.278002169208332</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0" t="s">
        <v>1037</v>
      </c>
      <c r="C75" s="821"/>
      <c r="D75" s="821"/>
      <c r="E75" s="821"/>
      <c r="F75" s="821"/>
      <c r="G75" s="821"/>
      <c r="H75" s="821"/>
      <c r="I75" s="827"/>
      <c r="J75" s="827"/>
      <c r="K75" s="827"/>
      <c r="L75" s="827"/>
      <c r="M75" s="828"/>
      <c r="N75" s="309">
        <f>SUM(N69:N74)</f>
        <v>42.556004338416663</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876.51251450221434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175.30250290044287</v>
      </c>
      <c r="M82" s="855"/>
      <c r="N82" s="57"/>
    </row>
    <row r="83" spans="1:14">
      <c r="B83" s="95" t="s">
        <v>1057</v>
      </c>
      <c r="C83" s="96"/>
      <c r="D83" s="96"/>
      <c r="E83" s="96"/>
      <c r="F83" s="96"/>
      <c r="G83" s="96"/>
      <c r="H83" s="96"/>
      <c r="I83" s="93"/>
      <c r="J83" s="94"/>
      <c r="K83" s="312">
        <v>0.05</v>
      </c>
      <c r="L83" s="854">
        <f>N77*K83</f>
        <v>43.825625725110719</v>
      </c>
      <c r="M83" s="855"/>
      <c r="N83" s="57"/>
    </row>
    <row r="84" spans="1:14" ht="15.75" thickBot="1">
      <c r="B84" s="97" t="s">
        <v>1058</v>
      </c>
      <c r="C84" s="98"/>
      <c r="D84" s="98"/>
      <c r="E84" s="98"/>
      <c r="F84" s="98"/>
      <c r="G84" s="98"/>
      <c r="H84" s="98"/>
      <c r="I84" s="99"/>
      <c r="J84" s="100"/>
      <c r="K84" s="313">
        <v>0.05</v>
      </c>
      <c r="L84" s="856">
        <f>N77*K84</f>
        <v>43.825625725110719</v>
      </c>
      <c r="M84" s="857"/>
      <c r="N84" s="57"/>
    </row>
    <row r="85" spans="1:14" ht="15.75" thickBot="1">
      <c r="B85" s="820" t="s">
        <v>1037</v>
      </c>
      <c r="C85" s="821"/>
      <c r="D85" s="821"/>
      <c r="E85" s="821"/>
      <c r="F85" s="821"/>
      <c r="G85" s="821"/>
      <c r="H85" s="821"/>
      <c r="I85" s="821"/>
      <c r="J85" s="821"/>
      <c r="K85" s="821"/>
      <c r="L85" s="821"/>
      <c r="M85" s="822"/>
      <c r="N85" s="58">
        <f>L82+L83+L84</f>
        <v>262.95375435066433</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1139.4662688528788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45</v>
      </c>
      <c r="N37" s="280">
        <f>K37/M37</f>
        <v>4223.4918878009566</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0.02</v>
      </c>
      <c r="N41" s="352">
        <f>N75*M41</f>
        <v>11.348267823577778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8478.2431876476185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845</v>
      </c>
      <c r="B48" s="49" t="str">
        <f>VLOOKUP(A48,MATERIALES!A5:D372,3,FALSE)</f>
        <v>Agua</v>
      </c>
      <c r="C48" s="289"/>
      <c r="D48" s="289"/>
      <c r="E48" s="289"/>
      <c r="F48" s="289"/>
      <c r="G48" s="289"/>
      <c r="H48" s="289"/>
      <c r="I48" s="276"/>
      <c r="J48" s="232" t="str">
        <f>VLOOKUP(A48,MATERIALES!A4:D372,2,FALSE)</f>
        <v>lt</v>
      </c>
      <c r="K48" s="290">
        <v>25</v>
      </c>
      <c r="L48" s="275"/>
      <c r="M48" s="410">
        <f>VLOOKUP(A48,MATERIALES!A5:D395,4,FALSE)</f>
        <v>66.171277044536836</v>
      </c>
      <c r="N48" s="280">
        <f>K48*M48</f>
        <v>1654.2819261134209</v>
      </c>
    </row>
    <row r="49" spans="1:14">
      <c r="A49" s="114" t="s">
        <v>529</v>
      </c>
      <c r="B49" s="49" t="str">
        <f>VLOOKUP(A49,MATERIALES!A6:D372,3,FALSE)</f>
        <v xml:space="preserve">Material  de afirmado de la Zona </v>
      </c>
      <c r="C49" s="289"/>
      <c r="D49" s="289"/>
      <c r="E49" s="289"/>
      <c r="F49" s="289"/>
      <c r="G49" s="289"/>
      <c r="H49" s="289"/>
      <c r="I49" s="276"/>
      <c r="J49" s="232" t="str">
        <f>VLOOKUP(A49,MATERIALES!A5:D372,2,FALSE)</f>
        <v>m3</v>
      </c>
      <c r="K49" s="290">
        <v>1.25</v>
      </c>
      <c r="L49" s="275"/>
      <c r="M49" s="410">
        <f>VLOOKUP(A49,MATERIALES!A6:D396,4,FALSE)</f>
        <v>21153.430241668171</v>
      </c>
      <c r="N49" s="280">
        <f>K49*M49</f>
        <v>26441.787802085215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28096.069728198636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824">
        <f>VLOOKUP(A58,TRANSPORTE!A5:D117,4,FALSE)</f>
        <v>1121.0689501116901</v>
      </c>
      <c r="M58" s="825"/>
      <c r="N58" s="295">
        <f>K58*L58</f>
        <v>1401.3361876396127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1401.3361876396127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360</v>
      </c>
      <c r="N69" s="403">
        <f>K69/M69</f>
        <v>283.70669558944445</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360</v>
      </c>
      <c r="N70" s="403">
        <f>K70/M70</f>
        <v>283.70669558944445</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0" t="s">
        <v>1037</v>
      </c>
      <c r="C75" s="821"/>
      <c r="D75" s="821"/>
      <c r="E75" s="821"/>
      <c r="F75" s="821"/>
      <c r="G75" s="821"/>
      <c r="H75" s="821"/>
      <c r="I75" s="827"/>
      <c r="J75" s="827"/>
      <c r="K75" s="827"/>
      <c r="L75" s="827"/>
      <c r="M75" s="828"/>
      <c r="N75" s="309">
        <f>SUM(N69:N74)</f>
        <v>567.4133911788889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38543.062494664759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7708.6124989329519</v>
      </c>
      <c r="M82" s="855"/>
      <c r="N82" s="57"/>
    </row>
    <row r="83" spans="1:14">
      <c r="B83" s="95" t="s">
        <v>1057</v>
      </c>
      <c r="C83" s="96"/>
      <c r="D83" s="96"/>
      <c r="E83" s="96"/>
      <c r="F83" s="96"/>
      <c r="G83" s="96"/>
      <c r="H83" s="96"/>
      <c r="I83" s="93"/>
      <c r="J83" s="94"/>
      <c r="K83" s="312">
        <v>0.05</v>
      </c>
      <c r="L83" s="854">
        <f>N77*K83</f>
        <v>1927.153124733238</v>
      </c>
      <c r="M83" s="855"/>
      <c r="N83" s="57"/>
    </row>
    <row r="84" spans="1:14" ht="15.75" thickBot="1">
      <c r="B84" s="97" t="s">
        <v>1058</v>
      </c>
      <c r="C84" s="98"/>
      <c r="D84" s="98"/>
      <c r="E84" s="98"/>
      <c r="F84" s="98"/>
      <c r="G84" s="98"/>
      <c r="H84" s="98"/>
      <c r="I84" s="99"/>
      <c r="J84" s="100"/>
      <c r="K84" s="313">
        <v>0.05</v>
      </c>
      <c r="L84" s="856">
        <f>N77*K84</f>
        <v>1927.153124733238</v>
      </c>
      <c r="M84" s="857"/>
      <c r="N84" s="57"/>
    </row>
    <row r="85" spans="1:14" ht="15.75" thickBot="1">
      <c r="B85" s="820" t="s">
        <v>1037</v>
      </c>
      <c r="C85" s="821"/>
      <c r="D85" s="821"/>
      <c r="E85" s="821"/>
      <c r="F85" s="821"/>
      <c r="G85" s="821"/>
      <c r="H85" s="821"/>
      <c r="I85" s="821"/>
      <c r="J85" s="821"/>
      <c r="K85" s="821"/>
      <c r="L85" s="821"/>
      <c r="M85" s="822"/>
      <c r="N85" s="58">
        <f>L82+L83+L84</f>
        <v>11562.918748399428</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50105.98124306419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29.25"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439</v>
      </c>
      <c r="B48" s="49" t="str">
        <f>VLOOKUP(A48,MATERIALES!A4:D372,3,FALSE)</f>
        <v>Cloruro De Calcio En Hojuelas (Flakes)</v>
      </c>
      <c r="C48" s="289"/>
      <c r="D48" s="289"/>
      <c r="E48" s="289"/>
      <c r="F48" s="289"/>
      <c r="G48" s="289"/>
      <c r="H48" s="289"/>
      <c r="I48" s="276"/>
      <c r="J48" s="232" t="str">
        <f>VLOOKUP(A48,MATERIALES!A4:D372,2,FALSE)</f>
        <v>kg</v>
      </c>
      <c r="K48" s="290">
        <v>1</v>
      </c>
      <c r="L48" s="275"/>
      <c r="M48" s="410">
        <f>VLOOKUP(A48,MATERIALES!A4:D394,4,FALSE)</f>
        <v>5155.2514915928396</v>
      </c>
      <c r="N48" s="280">
        <f>K48*M48</f>
        <v>5155.2514915928396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5155.2514915928396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5155.2514915928396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1031.0502983185679</v>
      </c>
      <c r="M83" s="855"/>
      <c r="N83" s="57"/>
    </row>
    <row r="84" spans="1:14">
      <c r="B84" s="95" t="s">
        <v>1057</v>
      </c>
      <c r="C84" s="96"/>
      <c r="D84" s="96"/>
      <c r="E84" s="96"/>
      <c r="F84" s="96"/>
      <c r="G84" s="96"/>
      <c r="H84" s="96"/>
      <c r="I84" s="93"/>
      <c r="J84" s="94"/>
      <c r="K84" s="312">
        <v>0.05</v>
      </c>
      <c r="L84" s="854">
        <f>N78*K84</f>
        <v>257.76257457964198</v>
      </c>
      <c r="M84" s="855"/>
      <c r="N84" s="57"/>
    </row>
    <row r="85" spans="1:14" ht="15.75" thickBot="1">
      <c r="B85" s="97" t="s">
        <v>1058</v>
      </c>
      <c r="C85" s="98"/>
      <c r="D85" s="98"/>
      <c r="E85" s="98"/>
      <c r="F85" s="98"/>
      <c r="G85" s="98"/>
      <c r="H85" s="98"/>
      <c r="I85" s="99"/>
      <c r="J85" s="100"/>
      <c r="K85" s="313">
        <v>0.05</v>
      </c>
      <c r="L85" s="856">
        <f>N78*K85</f>
        <v>257.76257457964198</v>
      </c>
      <c r="M85" s="857"/>
      <c r="N85" s="57"/>
    </row>
    <row r="86" spans="1:14" ht="15.75" thickBot="1">
      <c r="B86" s="820" t="s">
        <v>1037</v>
      </c>
      <c r="C86" s="821"/>
      <c r="D86" s="821"/>
      <c r="E86" s="821"/>
      <c r="F86" s="821"/>
      <c r="G86" s="821"/>
      <c r="H86" s="821"/>
      <c r="I86" s="821"/>
      <c r="J86" s="821"/>
      <c r="K86" s="821"/>
      <c r="L86" s="821"/>
      <c r="M86" s="822"/>
      <c r="N86" s="58">
        <f>L83+L84+L85</f>
        <v>1546.5754474778519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6701.8269390706919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441</v>
      </c>
      <c r="B48" s="49" t="str">
        <f>VLOOKUP(A48,MATERIALES!A4:D372,3,FALSE)</f>
        <v>Cloruro De Calcio En Esferas (Pellets)</v>
      </c>
      <c r="C48" s="289"/>
      <c r="D48" s="289"/>
      <c r="E48" s="289"/>
      <c r="F48" s="289"/>
      <c r="G48" s="289"/>
      <c r="H48" s="289"/>
      <c r="I48" s="276"/>
      <c r="J48" s="232" t="str">
        <f>VLOOKUP(A48,MATERIALES!A4:D372,2,FALSE)</f>
        <v>kg</v>
      </c>
      <c r="K48" s="290">
        <v>1</v>
      </c>
      <c r="L48" s="275"/>
      <c r="M48" s="410">
        <f>VLOOKUP(A48,MATERIALES!A4:D394,4,FALSE)</f>
        <v>3598.6994515759652</v>
      </c>
      <c r="N48" s="280">
        <f>K48*M48</f>
        <v>3598.6994515759652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3598.6994515759652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3598.6994515759652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719.73989031519307</v>
      </c>
      <c r="M83" s="855"/>
      <c r="N83" s="57"/>
    </row>
    <row r="84" spans="1:14">
      <c r="B84" s="95" t="s">
        <v>1057</v>
      </c>
      <c r="C84" s="96"/>
      <c r="D84" s="96"/>
      <c r="E84" s="96"/>
      <c r="F84" s="96"/>
      <c r="G84" s="96"/>
      <c r="H84" s="96"/>
      <c r="I84" s="93"/>
      <c r="J84" s="94"/>
      <c r="K84" s="312">
        <v>0.05</v>
      </c>
      <c r="L84" s="854">
        <f>N78*K84</f>
        <v>179.93497257879827</v>
      </c>
      <c r="M84" s="855"/>
      <c r="N84" s="57"/>
    </row>
    <row r="85" spans="1:14" ht="15.75" thickBot="1">
      <c r="B85" s="97" t="s">
        <v>1058</v>
      </c>
      <c r="C85" s="98"/>
      <c r="D85" s="98"/>
      <c r="E85" s="98"/>
      <c r="F85" s="98"/>
      <c r="G85" s="98"/>
      <c r="H85" s="98"/>
      <c r="I85" s="99"/>
      <c r="J85" s="100"/>
      <c r="K85" s="313">
        <v>0.05</v>
      </c>
      <c r="L85" s="856">
        <f>N78*K85</f>
        <v>179.93497257879827</v>
      </c>
      <c r="M85" s="857"/>
      <c r="N85" s="57"/>
    </row>
    <row r="86" spans="1:14" ht="15.75" thickBot="1">
      <c r="B86" s="820" t="s">
        <v>1037</v>
      </c>
      <c r="C86" s="821"/>
      <c r="D86" s="821"/>
      <c r="E86" s="821"/>
      <c r="F86" s="821"/>
      <c r="G86" s="821"/>
      <c r="H86" s="821"/>
      <c r="I86" s="821"/>
      <c r="J86" s="821"/>
      <c r="K86" s="821"/>
      <c r="L86" s="821"/>
      <c r="M86" s="822"/>
      <c r="N86" s="58">
        <f>L83+L84+L85</f>
        <v>1079.6098354727897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4678.3092870487544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ht="18.7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845</v>
      </c>
      <c r="B48" s="49" t="str">
        <f>VLOOKUP(A48,MATERIALES!A5:D372,3,FALSE)</f>
        <v>Agua</v>
      </c>
      <c r="C48" s="289"/>
      <c r="D48" s="289"/>
      <c r="E48" s="289"/>
      <c r="F48" s="289"/>
      <c r="G48" s="289"/>
      <c r="H48" s="289"/>
      <c r="I48" s="276"/>
      <c r="J48" s="232" t="str">
        <f>VLOOKUP(A48,MATERIALES!A4:D372,2,FALSE)</f>
        <v>lt</v>
      </c>
      <c r="K48" s="290">
        <v>1</v>
      </c>
      <c r="L48" s="275"/>
      <c r="M48" s="410">
        <f>VLOOKUP(A48,MATERIALES!A5:D395,4,FALSE)</f>
        <v>66.171277044536836</v>
      </c>
      <c r="N48" s="280">
        <f>K48*M48</f>
        <v>66.171277044536836</v>
      </c>
    </row>
    <row r="49" spans="1:14">
      <c r="A49" s="114" t="s">
        <v>441</v>
      </c>
      <c r="B49" s="49" t="str">
        <f>VLOOKUP(A49,MATERIALES!A6:D372,3,FALSE)</f>
        <v>Cloruro De Calcio En Esferas (Pellets)</v>
      </c>
      <c r="C49" s="289"/>
      <c r="D49" s="289"/>
      <c r="E49" s="289"/>
      <c r="F49" s="289"/>
      <c r="G49" s="289"/>
      <c r="H49" s="289"/>
      <c r="I49" s="276"/>
      <c r="J49" s="232" t="str">
        <f>VLOOKUP(A49,MATERIALES!A5:D372,2,FALSE)</f>
        <v>kg</v>
      </c>
      <c r="K49" s="290">
        <v>0.36</v>
      </c>
      <c r="L49" s="275"/>
      <c r="M49" s="410">
        <f>VLOOKUP(A49,MATERIALES!A6:D396,4,FALSE)</f>
        <v>3598.6994515759652</v>
      </c>
      <c r="N49" s="280">
        <f>K49*M49</f>
        <v>1295.5318025673475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1361.7030796118843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6" t="s">
        <v>1047</v>
      </c>
      <c r="C68" s="847"/>
      <c r="D68" s="847"/>
      <c r="E68" s="847"/>
      <c r="F68" s="847"/>
      <c r="G68" s="847"/>
      <c r="H68" s="847"/>
      <c r="I68" s="79" t="s">
        <v>1048</v>
      </c>
      <c r="J68" s="81" t="s">
        <v>1494</v>
      </c>
      <c r="K68" s="80" t="s">
        <v>1050</v>
      </c>
      <c r="L68" s="848" t="s">
        <v>1034</v>
      </c>
      <c r="M68" s="849"/>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75" thickBot="1">
      <c r="B74" s="807"/>
      <c r="C74" s="808"/>
      <c r="D74" s="808"/>
      <c r="E74" s="808"/>
      <c r="F74" s="808"/>
      <c r="G74" s="808"/>
      <c r="H74" s="808"/>
      <c r="I74" s="132"/>
      <c r="J74" s="132"/>
      <c r="K74" s="132"/>
      <c r="L74" s="908"/>
      <c r="M74" s="908"/>
      <c r="N74" s="51"/>
    </row>
    <row r="75" spans="2:15" ht="15.75" thickBot="1">
      <c r="B75" s="820" t="s">
        <v>1037</v>
      </c>
      <c r="C75" s="821"/>
      <c r="D75" s="821"/>
      <c r="E75" s="821"/>
      <c r="F75" s="821"/>
      <c r="G75" s="821"/>
      <c r="H75" s="821"/>
      <c r="I75" s="827"/>
      <c r="J75" s="827"/>
      <c r="K75" s="827"/>
      <c r="L75" s="827"/>
      <c r="M75" s="828"/>
      <c r="N75" s="309"/>
    </row>
    <row r="76" spans="2:15" ht="15.75" thickBot="1">
      <c r="B76" s="39"/>
      <c r="C76" s="40"/>
      <c r="D76" s="40"/>
      <c r="E76" s="40"/>
      <c r="F76" s="40"/>
      <c r="G76" s="40"/>
      <c r="H76" s="40"/>
      <c r="I76" s="40"/>
      <c r="J76" s="40"/>
      <c r="K76" s="40"/>
      <c r="L76" s="40"/>
      <c r="M76" s="40"/>
      <c r="N76" s="41"/>
    </row>
    <row r="77" spans="2:15" ht="15.75" thickBot="1">
      <c r="B77" s="820" t="s">
        <v>1051</v>
      </c>
      <c r="C77" s="821"/>
      <c r="D77" s="821"/>
      <c r="E77" s="821"/>
      <c r="F77" s="821"/>
      <c r="G77" s="821"/>
      <c r="H77" s="821"/>
      <c r="I77" s="821"/>
      <c r="J77" s="821"/>
      <c r="K77" s="821"/>
      <c r="L77" s="821"/>
      <c r="M77" s="822"/>
      <c r="N77" s="105">
        <f>N43+N53+N64+N75</f>
        <v>1361.7030796118843</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272.34061592237686</v>
      </c>
      <c r="M82" s="855"/>
      <c r="N82" s="57"/>
    </row>
    <row r="83" spans="1:14">
      <c r="B83" s="95" t="s">
        <v>1057</v>
      </c>
      <c r="C83" s="96"/>
      <c r="D83" s="96"/>
      <c r="E83" s="96"/>
      <c r="F83" s="96"/>
      <c r="G83" s="96"/>
      <c r="H83" s="96"/>
      <c r="I83" s="93"/>
      <c r="J83" s="94"/>
      <c r="K83" s="312">
        <v>0.05</v>
      </c>
      <c r="L83" s="854">
        <f>N77*K83</f>
        <v>68.085153980594214</v>
      </c>
      <c r="M83" s="855"/>
      <c r="N83" s="57"/>
    </row>
    <row r="84" spans="1:14" ht="15.75" thickBot="1">
      <c r="B84" s="97" t="s">
        <v>1058</v>
      </c>
      <c r="C84" s="98"/>
      <c r="D84" s="98"/>
      <c r="E84" s="98"/>
      <c r="F84" s="98"/>
      <c r="G84" s="98"/>
      <c r="H84" s="98"/>
      <c r="I84" s="99"/>
      <c r="J84" s="100"/>
      <c r="K84" s="313">
        <v>0.05</v>
      </c>
      <c r="L84" s="856">
        <f>N77*K84</f>
        <v>68.085153980594214</v>
      </c>
      <c r="M84" s="857"/>
      <c r="N84" s="57"/>
    </row>
    <row r="85" spans="1:14" ht="15.75" thickBot="1">
      <c r="B85" s="820" t="s">
        <v>1037</v>
      </c>
      <c r="C85" s="821"/>
      <c r="D85" s="821"/>
      <c r="E85" s="821"/>
      <c r="F85" s="821"/>
      <c r="G85" s="821"/>
      <c r="H85" s="821"/>
      <c r="I85" s="821"/>
      <c r="J85" s="821"/>
      <c r="K85" s="821"/>
      <c r="L85" s="821"/>
      <c r="M85" s="822"/>
      <c r="N85" s="58">
        <f>L82+L83+L84</f>
        <v>408.51092388356528</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1770.2140034954496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45</v>
      </c>
      <c r="N37" s="280">
        <f>K37/M37</f>
        <v>4223.4918878009566</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8472.5690537358296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529</v>
      </c>
      <c r="B48" s="49" t="str">
        <f>VLOOKUP(A48,MATERIALES!A4:D372,3,FALSE)</f>
        <v xml:space="preserve">Material  de afirmado de la Zona </v>
      </c>
      <c r="C48" s="289"/>
      <c r="D48" s="289"/>
      <c r="E48" s="289"/>
      <c r="F48" s="289"/>
      <c r="G48" s="289"/>
      <c r="H48" s="289"/>
      <c r="I48" s="276"/>
      <c r="J48" s="232" t="str">
        <f>VLOOKUP(A48,MATERIALES!A4:D372,2,FALSE)</f>
        <v>m3</v>
      </c>
      <c r="K48" s="290">
        <v>1.25</v>
      </c>
      <c r="L48" s="275"/>
      <c r="M48" s="410">
        <f>VLOOKUP(A48,MATERIALES!A4:D394,4,FALSE)</f>
        <v>21153.430241668171</v>
      </c>
      <c r="N48" s="280">
        <f>K48*M48</f>
        <v>26441.787802085215</v>
      </c>
    </row>
    <row r="49" spans="1:14">
      <c r="A49" t="s">
        <v>845</v>
      </c>
      <c r="B49" s="49" t="str">
        <f>VLOOKUP(A49,MATERIALES!A5:D372,3,FALSE)</f>
        <v>Agua</v>
      </c>
      <c r="C49" s="289"/>
      <c r="D49" s="289"/>
      <c r="E49" s="289"/>
      <c r="F49" s="289"/>
      <c r="G49" s="289"/>
      <c r="H49" s="289"/>
      <c r="I49" s="276"/>
      <c r="J49" s="232" t="str">
        <f>VLOOKUP(A49,MATERIALES!A5:D372,2,FALSE)</f>
        <v>lt</v>
      </c>
      <c r="K49" s="290">
        <v>25</v>
      </c>
      <c r="L49" s="275"/>
      <c r="M49" s="410">
        <f>VLOOKUP(A49,MATERIALES!A5:D395,4,FALSE)</f>
        <v>66.171277044536836</v>
      </c>
      <c r="N49" s="280">
        <f>K49*M49</f>
        <v>1654.2819261134209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28096.069728198636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824">
        <f>VLOOKUP(A59,TRANSPORTE!A5:D123,4,FALSE)</f>
        <v>1121.0689501116901</v>
      </c>
      <c r="M59" s="825"/>
      <c r="N59" s="295">
        <f>K59*L59</f>
        <v>1401.3361876396127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1401.3361876396127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38537.388360752971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7707.477672150595</v>
      </c>
      <c r="M83" s="855"/>
      <c r="N83" s="57"/>
    </row>
    <row r="84" spans="1:14">
      <c r="B84" s="95" t="s">
        <v>1057</v>
      </c>
      <c r="C84" s="96"/>
      <c r="D84" s="96"/>
      <c r="E84" s="96"/>
      <c r="F84" s="96"/>
      <c r="G84" s="96"/>
      <c r="H84" s="96"/>
      <c r="I84" s="93"/>
      <c r="J84" s="94"/>
      <c r="K84" s="312">
        <v>0.05</v>
      </c>
      <c r="L84" s="854">
        <f>N78*K84</f>
        <v>1926.8694180376488</v>
      </c>
      <c r="M84" s="855"/>
      <c r="N84" s="57"/>
    </row>
    <row r="85" spans="1:14" ht="15.75" thickBot="1">
      <c r="B85" s="97" t="s">
        <v>1058</v>
      </c>
      <c r="C85" s="98"/>
      <c r="D85" s="98"/>
      <c r="E85" s="98"/>
      <c r="F85" s="98"/>
      <c r="G85" s="98"/>
      <c r="H85" s="98"/>
      <c r="I85" s="99"/>
      <c r="J85" s="100"/>
      <c r="K85" s="313">
        <v>0.05</v>
      </c>
      <c r="L85" s="856">
        <f>N78*K85</f>
        <v>1926.8694180376488</v>
      </c>
      <c r="M85" s="857"/>
      <c r="N85" s="57"/>
    </row>
    <row r="86" spans="1:14" ht="15.75" thickBot="1">
      <c r="B86" s="820" t="s">
        <v>1037</v>
      </c>
      <c r="C86" s="821"/>
      <c r="D86" s="821"/>
      <c r="E86" s="821"/>
      <c r="F86" s="821"/>
      <c r="G86" s="821"/>
      <c r="H86" s="821"/>
      <c r="I86" s="821"/>
      <c r="J86" s="821"/>
      <c r="K86" s="821"/>
      <c r="L86" s="821"/>
      <c r="M86" s="822"/>
      <c r="N86" s="58">
        <f>L83+L84+L85</f>
        <v>11561.216508225891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50098.604868978859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45</v>
      </c>
      <c r="N37" s="280">
        <f>K37/M37</f>
        <v>4223.4918878009566</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8472.5690537358296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545</v>
      </c>
      <c r="B48" s="49" t="str">
        <f>VLOOKUP(A48,MATERIALES!A4:D372,3,FALSE)</f>
        <v xml:space="preserve">Material de Sub- Base CBR=20%
</v>
      </c>
      <c r="C48" s="289"/>
      <c r="D48" s="289"/>
      <c r="E48" s="289"/>
      <c r="F48" s="289"/>
      <c r="G48" s="289"/>
      <c r="H48" s="289"/>
      <c r="I48" s="276"/>
      <c r="J48" s="232" t="str">
        <f>VLOOKUP(A48,MATERIALES!A4:D372,2,FALSE)</f>
        <v>m3</v>
      </c>
      <c r="K48" s="290">
        <v>1.3</v>
      </c>
      <c r="L48" s="275"/>
      <c r="M48" s="410">
        <f>VLOOKUP(A48,MATERIALES!A4:D394,4,FALSE)</f>
        <v>26000</v>
      </c>
      <c r="N48" s="280">
        <f>K48*M48</f>
        <v>33800</v>
      </c>
    </row>
    <row r="49" spans="1:14">
      <c r="A49" t="s">
        <v>845</v>
      </c>
      <c r="B49" s="49" t="str">
        <f>VLOOKUP(A49,MATERIALES!A5:D372,3,FALSE)</f>
        <v>Agua</v>
      </c>
      <c r="C49" s="289"/>
      <c r="D49" s="289"/>
      <c r="E49" s="289"/>
      <c r="F49" s="289"/>
      <c r="G49" s="289"/>
      <c r="H49" s="289"/>
      <c r="I49" s="276"/>
      <c r="J49" s="232" t="str">
        <f>VLOOKUP(A49,MATERIALES!A5:D372,2,FALSE)</f>
        <v>lt</v>
      </c>
      <c r="K49" s="290">
        <v>24</v>
      </c>
      <c r="L49" s="275"/>
      <c r="M49" s="410">
        <f>VLOOKUP(A49,MATERIALES!A5:D395,4,FALSE)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35388.110649068884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45885.482729128802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9177.0965458257615</v>
      </c>
      <c r="M83" s="855"/>
      <c r="N83" s="57"/>
    </row>
    <row r="84" spans="1:14">
      <c r="B84" s="95" t="s">
        <v>1057</v>
      </c>
      <c r="C84" s="96"/>
      <c r="D84" s="96"/>
      <c r="E84" s="96"/>
      <c r="F84" s="96"/>
      <c r="G84" s="96"/>
      <c r="H84" s="96"/>
      <c r="I84" s="93"/>
      <c r="J84" s="94"/>
      <c r="K84" s="312">
        <v>0.05</v>
      </c>
      <c r="L84" s="854">
        <f>N78*K84</f>
        <v>2294.2741364564404</v>
      </c>
      <c r="M84" s="855"/>
      <c r="N84" s="57"/>
    </row>
    <row r="85" spans="1:14" ht="15.75" thickBot="1">
      <c r="B85" s="97" t="s">
        <v>1058</v>
      </c>
      <c r="C85" s="98"/>
      <c r="D85" s="98"/>
      <c r="E85" s="98"/>
      <c r="F85" s="98"/>
      <c r="G85" s="98"/>
      <c r="H85" s="98"/>
      <c r="I85" s="99"/>
      <c r="J85" s="100"/>
      <c r="K85" s="313">
        <v>0.05</v>
      </c>
      <c r="L85" s="856">
        <f>N78*K85</f>
        <v>2294.2741364564404</v>
      </c>
      <c r="M85" s="857"/>
      <c r="N85" s="57"/>
    </row>
    <row r="86" spans="1:14" ht="15.75" thickBot="1">
      <c r="B86" s="820" t="s">
        <v>1037</v>
      </c>
      <c r="C86" s="821"/>
      <c r="D86" s="821"/>
      <c r="E86" s="821"/>
      <c r="F86" s="821"/>
      <c r="G86" s="821"/>
      <c r="H86" s="821"/>
      <c r="I86" s="821"/>
      <c r="J86" s="821"/>
      <c r="K86" s="821"/>
      <c r="L86" s="821"/>
      <c r="M86" s="822"/>
      <c r="N86" s="58">
        <f>L83+L84+L85</f>
        <v>13765.644818738643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59651.127547867443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45</v>
      </c>
      <c r="N37" s="280">
        <f>K37/M37</f>
        <v>4223.4918878009566</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8472.5690537358296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547</v>
      </c>
      <c r="B48" s="49" t="str">
        <f>VLOOKUP(A48,MATERIALES!A4:D372,3,FALSE)</f>
        <v xml:space="preserve">Material de Sub- Base CBR=30%
</v>
      </c>
      <c r="C48" s="289"/>
      <c r="D48" s="289"/>
      <c r="E48" s="289"/>
      <c r="F48" s="289"/>
      <c r="G48" s="289"/>
      <c r="H48" s="289"/>
      <c r="I48" s="276"/>
      <c r="J48" s="232" t="str">
        <f>VLOOKUP(A48,MATERIALES!A4:D372,2,FALSE)</f>
        <v>m3</v>
      </c>
      <c r="K48" s="290">
        <v>1.3</v>
      </c>
      <c r="L48" s="275"/>
      <c r="M48" s="410">
        <f>VLOOKUP(A48,MATERIALES!A4:D394,4,FALSE)</f>
        <v>33745.315253420114</v>
      </c>
      <c r="N48" s="280">
        <f>K48*M48</f>
        <v>43868.909829446151</v>
      </c>
    </row>
    <row r="49" spans="1:14">
      <c r="A49" t="s">
        <v>845</v>
      </c>
      <c r="B49" s="49" t="str">
        <f>VLOOKUP(A49,MATERIALES!A5:D372,3,FALSE)</f>
        <v>Agua</v>
      </c>
      <c r="C49" s="289"/>
      <c r="D49" s="289"/>
      <c r="E49" s="289"/>
      <c r="F49" s="289"/>
      <c r="G49" s="289"/>
      <c r="H49" s="289"/>
      <c r="I49" s="276"/>
      <c r="J49" s="232" t="str">
        <f>VLOOKUP(A49,MATERIALES!A5:D372,2,FALSE)</f>
        <v>lt</v>
      </c>
      <c r="K49" s="290">
        <v>24</v>
      </c>
      <c r="L49" s="275"/>
      <c r="M49" s="410">
        <f>VLOOKUP(A49,MATERIALES!A5:D395,4,FALSE)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45457.020478515034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55954.392558574953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11190.878511714991</v>
      </c>
      <c r="M83" s="855"/>
      <c r="N83" s="57"/>
    </row>
    <row r="84" spans="1:14">
      <c r="B84" s="95" t="s">
        <v>1057</v>
      </c>
      <c r="C84" s="96"/>
      <c r="D84" s="96"/>
      <c r="E84" s="96"/>
      <c r="F84" s="96"/>
      <c r="G84" s="96"/>
      <c r="H84" s="96"/>
      <c r="I84" s="93"/>
      <c r="J84" s="94"/>
      <c r="K84" s="312">
        <v>0.05</v>
      </c>
      <c r="L84" s="854">
        <f>N78*K84</f>
        <v>2797.7196279287477</v>
      </c>
      <c r="M84" s="855"/>
      <c r="N84" s="57"/>
    </row>
    <row r="85" spans="1:14" ht="15.75" thickBot="1">
      <c r="B85" s="97" t="s">
        <v>1058</v>
      </c>
      <c r="C85" s="98"/>
      <c r="D85" s="98"/>
      <c r="E85" s="98"/>
      <c r="F85" s="98"/>
      <c r="G85" s="98"/>
      <c r="H85" s="98"/>
      <c r="I85" s="99"/>
      <c r="J85" s="100"/>
      <c r="K85" s="313">
        <v>0.05</v>
      </c>
      <c r="L85" s="856">
        <f>N78*K85</f>
        <v>2797.7196279287477</v>
      </c>
      <c r="M85" s="857"/>
      <c r="N85" s="57"/>
    </row>
    <row r="86" spans="1:14" ht="15.75" thickBot="1">
      <c r="B86" s="820" t="s">
        <v>1037</v>
      </c>
      <c r="C86" s="821"/>
      <c r="D86" s="821"/>
      <c r="E86" s="821"/>
      <c r="F86" s="821"/>
      <c r="G86" s="821"/>
      <c r="H86" s="821"/>
      <c r="I86" s="821"/>
      <c r="J86" s="821"/>
      <c r="K86" s="821"/>
      <c r="L86" s="821"/>
      <c r="M86" s="822"/>
      <c r="N86" s="58">
        <f>L83+L84+L85</f>
        <v>16786.317767572487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72740.71032614744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45</v>
      </c>
      <c r="N37" s="280">
        <f>K37/M37</f>
        <v>4223.4918878009566</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8472.5690537358296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549</v>
      </c>
      <c r="B48" s="49" t="str">
        <f>VLOOKUP(A48,MATERIALES!A4:D372,3,FALSE)</f>
        <v xml:space="preserve">Material de Sub Base CBR=40% </v>
      </c>
      <c r="C48" s="289"/>
      <c r="D48" s="289"/>
      <c r="E48" s="289"/>
      <c r="F48" s="289"/>
      <c r="G48" s="289"/>
      <c r="H48" s="289"/>
      <c r="I48" s="276"/>
      <c r="J48" s="232" t="str">
        <f>VLOOKUP(A48,MATERIALES!A4:D372,2,FALSE)</f>
        <v>m3</v>
      </c>
      <c r="K48" s="290">
        <v>1.3</v>
      </c>
      <c r="L48" s="275"/>
      <c r="M48" s="410">
        <f>VLOOKUP(A48,MATERIALES!A4:D394,4,FALSE)</f>
        <v>37114.960284457295</v>
      </c>
      <c r="N48" s="280">
        <f>K48*M48</f>
        <v>48249.448369794482</v>
      </c>
    </row>
    <row r="49" spans="1:14">
      <c r="A49" t="s">
        <v>845</v>
      </c>
      <c r="B49" s="49" t="str">
        <f>VLOOKUP(A49,MATERIALES!A5:D372,3,FALSE)</f>
        <v>Agua</v>
      </c>
      <c r="C49" s="289"/>
      <c r="D49" s="289"/>
      <c r="E49" s="289"/>
      <c r="F49" s="289"/>
      <c r="G49" s="289"/>
      <c r="H49" s="289"/>
      <c r="I49" s="276"/>
      <c r="J49" s="232" t="str">
        <f>VLOOKUP(A49,MATERIALES!A5:D372,2,FALSE)</f>
        <v>lt</v>
      </c>
      <c r="K49" s="290">
        <v>24</v>
      </c>
      <c r="L49" s="275"/>
      <c r="M49" s="410">
        <f>VLOOKUP(A49,MATERIALES!A5:D395,4,FALSE)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49837.559018863365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60334.931098923284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12066.986219784658</v>
      </c>
      <c r="M83" s="855"/>
      <c r="N83" s="57"/>
    </row>
    <row r="84" spans="1:14">
      <c r="B84" s="95" t="s">
        <v>1057</v>
      </c>
      <c r="C84" s="96"/>
      <c r="D84" s="96"/>
      <c r="E84" s="96"/>
      <c r="F84" s="96"/>
      <c r="G84" s="96"/>
      <c r="H84" s="96"/>
      <c r="I84" s="93"/>
      <c r="J84" s="94"/>
      <c r="K84" s="312">
        <v>0.05</v>
      </c>
      <c r="L84" s="854">
        <f>N78*K84</f>
        <v>3016.7465549461645</v>
      </c>
      <c r="M84" s="855"/>
      <c r="N84" s="57"/>
    </row>
    <row r="85" spans="1:14" ht="15.75" thickBot="1">
      <c r="B85" s="97" t="s">
        <v>1058</v>
      </c>
      <c r="C85" s="98"/>
      <c r="D85" s="98"/>
      <c r="E85" s="98"/>
      <c r="F85" s="98"/>
      <c r="G85" s="98"/>
      <c r="H85" s="98"/>
      <c r="I85" s="99"/>
      <c r="J85" s="100"/>
      <c r="K85" s="313">
        <v>0.05</v>
      </c>
      <c r="L85" s="856">
        <f>N78*K85</f>
        <v>3016.7465549461645</v>
      </c>
      <c r="M85" s="857"/>
      <c r="N85" s="57"/>
    </row>
    <row r="86" spans="1:14" ht="15.75" thickBot="1">
      <c r="B86" s="820" t="s">
        <v>1037</v>
      </c>
      <c r="C86" s="821"/>
      <c r="D86" s="821"/>
      <c r="E86" s="821"/>
      <c r="F86" s="821"/>
      <c r="G86" s="821"/>
      <c r="H86" s="821"/>
      <c r="I86" s="821"/>
      <c r="J86" s="821"/>
      <c r="K86" s="821"/>
      <c r="L86" s="821"/>
      <c r="M86" s="822"/>
      <c r="N86" s="58">
        <f>L83+L84+L85</f>
        <v>18100.479329676986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78435.410428600269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12377.721370796085</v>
      </c>
      <c r="L36" s="278"/>
      <c r="M36" s="279">
        <v>2.5</v>
      </c>
      <c r="N36" s="280">
        <f>K36/M36</f>
        <v>4951.0885483184338</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411"/>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5717.0966264099334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545</v>
      </c>
      <c r="B48" s="49" t="str">
        <f>VLOOKUP(A48,MATERIALES!A4:D372,3,FALSE)</f>
        <v xml:space="preserve">Material de Sub- Base CBR=20%
</v>
      </c>
      <c r="C48" s="289"/>
      <c r="D48" s="289"/>
      <c r="E48" s="289"/>
      <c r="F48" s="289"/>
      <c r="G48" s="289"/>
      <c r="H48" s="289"/>
      <c r="I48" s="276"/>
      <c r="J48" s="232" t="str">
        <f>VLOOKUP(A48,MATERIALES!A4:D372,2,FALSE)</f>
        <v>m3</v>
      </c>
      <c r="K48" s="290">
        <v>1.3</v>
      </c>
      <c r="L48" s="275"/>
      <c r="M48" s="410">
        <f>VLOOKUP(A48,MATERIALES!A4:D394,4,FALSE)</f>
        <v>26000</v>
      </c>
      <c r="N48" s="280">
        <f>K48*M48</f>
        <v>33800</v>
      </c>
    </row>
    <row r="49" spans="1:14">
      <c r="A49" t="s">
        <v>845</v>
      </c>
      <c r="B49" s="49" t="str">
        <f>VLOOKUP(A49,MATERIALES!A5:D372,3,FALSE)</f>
        <v>Agua</v>
      </c>
      <c r="C49" s="289"/>
      <c r="D49" s="289"/>
      <c r="E49" s="289"/>
      <c r="F49" s="289"/>
      <c r="G49" s="289"/>
      <c r="H49" s="289"/>
      <c r="I49" s="276"/>
      <c r="J49" s="232" t="str">
        <f>VLOOKUP(A49,MATERIALES!A5:D372,2,FALSE)</f>
        <v>lt</v>
      </c>
      <c r="K49" s="290">
        <v>24</v>
      </c>
      <c r="L49" s="275"/>
      <c r="M49" s="410">
        <f>VLOOKUP(A49,MATERIALES!A5:D395,4,FALSE)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35388.110649068884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57882.758472454014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11576.551694490803</v>
      </c>
      <c r="M83" s="855"/>
      <c r="N83" s="57"/>
    </row>
    <row r="84" spans="1:14">
      <c r="B84" s="95" t="s">
        <v>1057</v>
      </c>
      <c r="C84" s="96"/>
      <c r="D84" s="96"/>
      <c r="E84" s="96"/>
      <c r="F84" s="96"/>
      <c r="G84" s="96"/>
      <c r="H84" s="96"/>
      <c r="I84" s="93"/>
      <c r="J84" s="94"/>
      <c r="K84" s="312">
        <v>0.05</v>
      </c>
      <c r="L84" s="854">
        <f>N78*K84</f>
        <v>2894.1379236227008</v>
      </c>
      <c r="M84" s="855"/>
      <c r="N84" s="57"/>
    </row>
    <row r="85" spans="1:14" ht="15.75" thickBot="1">
      <c r="B85" s="97" t="s">
        <v>1058</v>
      </c>
      <c r="C85" s="98"/>
      <c r="D85" s="98"/>
      <c r="E85" s="98"/>
      <c r="F85" s="98"/>
      <c r="G85" s="98"/>
      <c r="H85" s="98"/>
      <c r="I85" s="99"/>
      <c r="J85" s="100"/>
      <c r="K85" s="313">
        <v>0.05</v>
      </c>
      <c r="L85" s="856">
        <f>N78*K85</f>
        <v>2894.1379236227008</v>
      </c>
      <c r="M85" s="857"/>
      <c r="N85" s="57"/>
    </row>
    <row r="86" spans="1:14" ht="15.75" thickBot="1">
      <c r="B86" s="820" t="s">
        <v>1037</v>
      </c>
      <c r="C86" s="821"/>
      <c r="D86" s="821"/>
      <c r="E86" s="821"/>
      <c r="F86" s="821"/>
      <c r="G86" s="821"/>
      <c r="H86" s="821"/>
      <c r="I86" s="821"/>
      <c r="J86" s="821"/>
      <c r="K86" s="821"/>
      <c r="L86" s="821"/>
      <c r="M86" s="822"/>
      <c r="N86" s="58">
        <f>L83+L84+L85</f>
        <v>17364.827541736206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75247.586014190223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12377.721370796085</v>
      </c>
      <c r="L36" s="278"/>
      <c r="M36" s="279">
        <v>2.5</v>
      </c>
      <c r="N36" s="280">
        <f>K36/M36</f>
        <v>4951.0885483184338</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5717.0966264099334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547</v>
      </c>
      <c r="B48" s="49" t="str">
        <f>VLOOKUP(A48,MATERIALES!A4:D372,3,FALSE)</f>
        <v xml:space="preserve">Material de Sub- Base CBR=30%
</v>
      </c>
      <c r="C48" s="289"/>
      <c r="D48" s="289"/>
      <c r="E48" s="289"/>
      <c r="F48" s="289"/>
      <c r="G48" s="289"/>
      <c r="H48" s="289"/>
      <c r="I48" s="276"/>
      <c r="J48" s="232" t="str">
        <f>VLOOKUP(A48,MATERIALES!A4:D372,2,FALSE)</f>
        <v>m3</v>
      </c>
      <c r="K48" s="290">
        <v>1.3</v>
      </c>
      <c r="L48" s="275"/>
      <c r="M48" s="410">
        <f>VLOOKUP(A48,MATERIALES!A4:D394,4,FALSE)</f>
        <v>33745.315253420114</v>
      </c>
      <c r="N48" s="280">
        <f>K48*M48</f>
        <v>43868.909829446151</v>
      </c>
    </row>
    <row r="49" spans="1:14">
      <c r="A49" t="s">
        <v>845</v>
      </c>
      <c r="B49" s="49" t="str">
        <f>VLOOKUP(A49,MATERIALES!A5:D372,3,FALSE)</f>
        <v>Agua</v>
      </c>
      <c r="C49" s="289"/>
      <c r="D49" s="289"/>
      <c r="E49" s="289"/>
      <c r="F49" s="289"/>
      <c r="G49" s="289"/>
      <c r="H49" s="289"/>
      <c r="I49" s="276"/>
      <c r="J49" s="232" t="str">
        <f>VLOOKUP(A49,MATERIALES!A5:D372,2,FALSE)</f>
        <v>lt</v>
      </c>
      <c r="K49" s="290">
        <v>24</v>
      </c>
      <c r="L49" s="275"/>
      <c r="M49" s="410">
        <f>VLOOKUP(A49,MATERIALES!A5:D395,4,FALSE)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45457.020478515034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67951.668301900165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13590.333660380034</v>
      </c>
      <c r="M83" s="855"/>
      <c r="N83" s="57"/>
    </row>
    <row r="84" spans="1:14">
      <c r="B84" s="95" t="s">
        <v>1057</v>
      </c>
      <c r="C84" s="96"/>
      <c r="D84" s="96"/>
      <c r="E84" s="96"/>
      <c r="F84" s="96"/>
      <c r="G84" s="96"/>
      <c r="H84" s="96"/>
      <c r="I84" s="93"/>
      <c r="J84" s="94"/>
      <c r="K84" s="312">
        <v>0.05</v>
      </c>
      <c r="L84" s="854">
        <f>N78*K84</f>
        <v>3397.5834150950086</v>
      </c>
      <c r="M84" s="855"/>
      <c r="N84" s="57"/>
    </row>
    <row r="85" spans="1:14" ht="15.75" thickBot="1">
      <c r="B85" s="97" t="s">
        <v>1058</v>
      </c>
      <c r="C85" s="98"/>
      <c r="D85" s="98"/>
      <c r="E85" s="98"/>
      <c r="F85" s="98"/>
      <c r="G85" s="98"/>
      <c r="H85" s="98"/>
      <c r="I85" s="99"/>
      <c r="J85" s="100"/>
      <c r="K85" s="313">
        <v>0.05</v>
      </c>
      <c r="L85" s="856">
        <f>N78*K85</f>
        <v>3397.5834150950086</v>
      </c>
      <c r="M85" s="857"/>
      <c r="N85" s="57"/>
    </row>
    <row r="86" spans="1:14" ht="15.75" thickBot="1">
      <c r="B86" s="820" t="s">
        <v>1037</v>
      </c>
      <c r="C86" s="821"/>
      <c r="D86" s="821"/>
      <c r="E86" s="821"/>
      <c r="F86" s="821"/>
      <c r="G86" s="821"/>
      <c r="H86" s="821"/>
      <c r="I86" s="821"/>
      <c r="J86" s="821"/>
      <c r="K86" s="821"/>
      <c r="L86" s="821"/>
      <c r="M86" s="822"/>
      <c r="N86" s="58">
        <f>L83+L84+L85</f>
        <v>20385.500490570055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88337.168792470213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12377.721370796085</v>
      </c>
      <c r="L36" s="278"/>
      <c r="M36" s="279">
        <v>2.5</v>
      </c>
      <c r="N36" s="280">
        <f>K36/M36</f>
        <v>4951.0885483184338</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5717.0966264099334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549</v>
      </c>
      <c r="B48" s="49" t="str">
        <f>VLOOKUP(A48,MATERIALES!A4:D372,3,FALSE)</f>
        <v xml:space="preserve">Material de Sub Base CBR=40% </v>
      </c>
      <c r="C48" s="289"/>
      <c r="D48" s="289"/>
      <c r="E48" s="289"/>
      <c r="F48" s="289"/>
      <c r="G48" s="289"/>
      <c r="H48" s="289"/>
      <c r="I48" s="276"/>
      <c r="J48" s="232" t="str">
        <f>VLOOKUP(A48,MATERIALES!A4:D372,2,FALSE)</f>
        <v>m3</v>
      </c>
      <c r="K48" s="290">
        <v>1.3</v>
      </c>
      <c r="L48" s="275"/>
      <c r="M48" s="410">
        <f>VLOOKUP(A48,MATERIALES!A4:D394,4,FALSE)</f>
        <v>37114.960284457295</v>
      </c>
      <c r="N48" s="280">
        <f>K48*M48</f>
        <v>48249.448369794482</v>
      </c>
    </row>
    <row r="49" spans="1:14">
      <c r="A49" t="s">
        <v>845</v>
      </c>
      <c r="B49" s="49" t="str">
        <f>VLOOKUP(A49,MATERIALES!A5:D372,3,FALSE)</f>
        <v>Agua</v>
      </c>
      <c r="C49" s="289"/>
      <c r="D49" s="289"/>
      <c r="E49" s="289"/>
      <c r="F49" s="289"/>
      <c r="G49" s="289"/>
      <c r="H49" s="289"/>
      <c r="I49" s="276"/>
      <c r="J49" s="232" t="str">
        <f>VLOOKUP(A49,MATERIALES!A5:D372,2,FALSE)</f>
        <v>lt</v>
      </c>
      <c r="K49" s="290">
        <v>24</v>
      </c>
      <c r="L49" s="275"/>
      <c r="M49" s="410">
        <f>VLOOKUP(A49,MATERIALES!A5:D395,4,FALSE)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49837.559018863365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72332.206842248503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14466.441368449701</v>
      </c>
      <c r="M83" s="855"/>
      <c r="N83" s="57"/>
    </row>
    <row r="84" spans="1:14">
      <c r="B84" s="95" t="s">
        <v>1057</v>
      </c>
      <c r="C84" s="96"/>
      <c r="D84" s="96"/>
      <c r="E84" s="96"/>
      <c r="F84" s="96"/>
      <c r="G84" s="96"/>
      <c r="H84" s="96"/>
      <c r="I84" s="93"/>
      <c r="J84" s="94"/>
      <c r="K84" s="312">
        <v>0.05</v>
      </c>
      <c r="L84" s="854">
        <f>N78*K84</f>
        <v>3616.6103421124253</v>
      </c>
      <c r="M84" s="855"/>
      <c r="N84" s="57"/>
    </row>
    <row r="85" spans="1:14" ht="15.75" thickBot="1">
      <c r="B85" s="97" t="s">
        <v>1058</v>
      </c>
      <c r="C85" s="98"/>
      <c r="D85" s="98"/>
      <c r="E85" s="98"/>
      <c r="F85" s="98"/>
      <c r="G85" s="98"/>
      <c r="H85" s="98"/>
      <c r="I85" s="99"/>
      <c r="J85" s="100"/>
      <c r="K85" s="313">
        <v>0.05</v>
      </c>
      <c r="L85" s="856">
        <f>N78*K85</f>
        <v>3616.6103421124253</v>
      </c>
      <c r="M85" s="857"/>
      <c r="N85" s="57"/>
    </row>
    <row r="86" spans="1:14" ht="15.75" thickBot="1">
      <c r="B86" s="820" t="s">
        <v>1037</v>
      </c>
      <c r="C86" s="821"/>
      <c r="D86" s="821"/>
      <c r="E86" s="821"/>
      <c r="F86" s="821"/>
      <c r="G86" s="821"/>
      <c r="H86" s="821"/>
      <c r="I86" s="821"/>
      <c r="J86" s="821"/>
      <c r="K86" s="821"/>
      <c r="L86" s="821"/>
      <c r="M86" s="822"/>
      <c r="N86" s="58">
        <f>L83+L84+L85</f>
        <v>21699.66205267455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94031.868894923056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45</v>
      </c>
      <c r="N37" s="280">
        <f>K37/M37</f>
        <v>4223.4918878009566</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8472.5690537358296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VLOOKUP(A48,MATERIALES!A4:D372,3,FALSE)</f>
        <v>Material de base (gradación 1)</v>
      </c>
      <c r="C48" s="289"/>
      <c r="D48" s="289"/>
      <c r="E48" s="289"/>
      <c r="F48" s="289"/>
      <c r="G48" s="289"/>
      <c r="H48" s="289"/>
      <c r="I48" s="276"/>
      <c r="J48" s="232" t="str">
        <f>VLOOKUP(A48,MATERIALES!A4:D372,2,FALSE)</f>
        <v>m3</v>
      </c>
      <c r="K48" s="290">
        <v>1.3</v>
      </c>
      <c r="L48" s="275"/>
      <c r="M48" s="410">
        <f>VLOOKUP(A48,MATERIALES!A4:D394,4,FALSE)</f>
        <v>52367.948653046456</v>
      </c>
      <c r="N48" s="280">
        <f>K48*M48</f>
        <v>68078.333248960393</v>
      </c>
    </row>
    <row r="49" spans="1:14">
      <c r="A49" t="s">
        <v>845</v>
      </c>
      <c r="B49" s="49" t="str">
        <f>VLOOKUP(A49,MATERIALES!A5:D372,3,FALSE)</f>
        <v>Agua</v>
      </c>
      <c r="C49" s="289"/>
      <c r="D49" s="289"/>
      <c r="E49" s="289"/>
      <c r="F49" s="289"/>
      <c r="G49" s="289"/>
      <c r="H49" s="289"/>
      <c r="I49" s="276"/>
      <c r="J49" s="232" t="str">
        <f>VLOOKUP(A49,MATERIALES!A5:D372,2,FALSE)</f>
        <v>lt</v>
      </c>
      <c r="K49" s="290">
        <v>24</v>
      </c>
      <c r="L49" s="275"/>
      <c r="M49" s="410">
        <f>VLOOKUP(A49,MATERIALES!A5:D395,4,FALSE)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69666.443898029276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80163.815978089202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16032.763195617841</v>
      </c>
      <c r="M83" s="855"/>
      <c r="N83" s="57"/>
    </row>
    <row r="84" spans="1:14">
      <c r="B84" s="95" t="s">
        <v>1057</v>
      </c>
      <c r="C84" s="96"/>
      <c r="D84" s="96"/>
      <c r="E84" s="96"/>
      <c r="F84" s="96"/>
      <c r="G84" s="96"/>
      <c r="H84" s="96"/>
      <c r="I84" s="93"/>
      <c r="J84" s="94"/>
      <c r="K84" s="312">
        <v>0.05</v>
      </c>
      <c r="L84" s="854">
        <f>N78*K84</f>
        <v>4008.1907989044603</v>
      </c>
      <c r="M84" s="855"/>
      <c r="N84" s="57"/>
    </row>
    <row r="85" spans="1:14" ht="15.75" thickBot="1">
      <c r="B85" s="97" t="s">
        <v>1058</v>
      </c>
      <c r="C85" s="98"/>
      <c r="D85" s="98"/>
      <c r="E85" s="98"/>
      <c r="F85" s="98"/>
      <c r="G85" s="98"/>
      <c r="H85" s="98"/>
      <c r="I85" s="99"/>
      <c r="J85" s="100"/>
      <c r="K85" s="313">
        <v>0.05</v>
      </c>
      <c r="L85" s="856">
        <f>N78*K85</f>
        <v>4008.1907989044603</v>
      </c>
      <c r="M85" s="857"/>
      <c r="N85" s="57"/>
    </row>
    <row r="86" spans="1:14" ht="15.75" thickBot="1">
      <c r="B86" s="820" t="s">
        <v>1037</v>
      </c>
      <c r="C86" s="821"/>
      <c r="D86" s="821"/>
      <c r="E86" s="821"/>
      <c r="F86" s="821"/>
      <c r="G86" s="821"/>
      <c r="H86" s="821"/>
      <c r="I86" s="821"/>
      <c r="J86" s="821"/>
      <c r="K86" s="821"/>
      <c r="L86" s="821"/>
      <c r="M86" s="822"/>
      <c r="N86" s="58">
        <f>L83+L84+L85</f>
        <v>24049.14479342676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104212.96077151597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45</v>
      </c>
      <c r="N37" s="280">
        <f>K37/M37</f>
        <v>4223.4918878009566</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8472.5690537358296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VLOOKUP(A48,MATERIALES!A4:D372,3,FALSE)</f>
        <v>Material de base (gradación 2)</v>
      </c>
      <c r="C48" s="289"/>
      <c r="D48" s="289"/>
      <c r="E48" s="289"/>
      <c r="F48" s="289"/>
      <c r="G48" s="289"/>
      <c r="H48" s="289"/>
      <c r="I48" s="276"/>
      <c r="J48" s="232" t="str">
        <f>VLOOKUP(A48,MATERIALES!A4:D372,2,FALSE)</f>
        <v>m3</v>
      </c>
      <c r="K48" s="290">
        <v>1.3</v>
      </c>
      <c r="L48" s="275"/>
      <c r="M48" s="410">
        <f>VLOOKUP(A48,MATERIALES!A4:D394,4,FALSE)</f>
        <v>51484.307599590182</v>
      </c>
      <c r="N48" s="280">
        <f>K48*M48</f>
        <v>66929.599879467234</v>
      </c>
    </row>
    <row r="49" spans="1:14">
      <c r="A49" t="s">
        <v>845</v>
      </c>
      <c r="B49" s="49" t="str">
        <f>VLOOKUP(A49,MATERIALES!A5:D372,3,FALSE)</f>
        <v>Agua</v>
      </c>
      <c r="C49" s="289"/>
      <c r="D49" s="289"/>
      <c r="E49" s="289"/>
      <c r="F49" s="289"/>
      <c r="G49" s="289"/>
      <c r="H49" s="289"/>
      <c r="I49" s="276"/>
      <c r="J49" s="232" t="str">
        <f>VLOOKUP(A49,MATERIALES!A5:D372,2,FALSE)</f>
        <v>lt</v>
      </c>
      <c r="K49" s="290">
        <v>24</v>
      </c>
      <c r="L49" s="275"/>
      <c r="M49" s="410">
        <f>VLOOKUP(A49,MATERIALES!A5:D395,4,FALSE)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68517.710528536118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8">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79015.082608596043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15803.01652171921</v>
      </c>
      <c r="M83" s="855"/>
      <c r="N83" s="57"/>
    </row>
    <row r="84" spans="1:14">
      <c r="B84" s="95" t="s">
        <v>1057</v>
      </c>
      <c r="C84" s="96"/>
      <c r="D84" s="96"/>
      <c r="E84" s="96"/>
      <c r="F84" s="96"/>
      <c r="G84" s="96"/>
      <c r="H84" s="96"/>
      <c r="I84" s="93"/>
      <c r="J84" s="94"/>
      <c r="K84" s="312">
        <v>0.05</v>
      </c>
      <c r="L84" s="854">
        <f>N78*K84</f>
        <v>3950.7541304298024</v>
      </c>
      <c r="M84" s="855"/>
      <c r="N84" s="57"/>
    </row>
    <row r="85" spans="1:14" ht="15.75" thickBot="1">
      <c r="B85" s="97" t="s">
        <v>1058</v>
      </c>
      <c r="C85" s="98"/>
      <c r="D85" s="98"/>
      <c r="E85" s="98"/>
      <c r="F85" s="98"/>
      <c r="G85" s="98"/>
      <c r="H85" s="98"/>
      <c r="I85" s="99"/>
      <c r="J85" s="100"/>
      <c r="K85" s="313">
        <v>0.05</v>
      </c>
      <c r="L85" s="856">
        <f>N78*K85</f>
        <v>3950.7541304298024</v>
      </c>
      <c r="M85" s="857"/>
      <c r="N85" s="57"/>
    </row>
    <row r="86" spans="1:14" ht="15.75" thickBot="1">
      <c r="B86" s="820" t="s">
        <v>1037</v>
      </c>
      <c r="C86" s="821"/>
      <c r="D86" s="821"/>
      <c r="E86" s="821"/>
      <c r="F86" s="821"/>
      <c r="G86" s="821"/>
      <c r="H86" s="821"/>
      <c r="I86" s="821"/>
      <c r="J86" s="821"/>
      <c r="K86" s="821"/>
      <c r="L86" s="821"/>
      <c r="M86" s="822"/>
      <c r="N86" s="58">
        <f>L83+L84+L85</f>
        <v>23704.524782578814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102719.60739117485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269</v>
      </c>
      <c r="B37" s="833" t="str">
        <f>VLOOKUP(A37,EQUIPOS!A7:D154,3,FALSE)</f>
        <v>Motoniveladora  potencia 215 HP, ancho de cuchilla 4,27 m, peso 18 ton.</v>
      </c>
      <c r="C37" s="834"/>
      <c r="D37" s="834"/>
      <c r="E37" s="834"/>
      <c r="F37" s="834"/>
      <c r="G37" s="834"/>
      <c r="H37" s="835"/>
      <c r="I37" s="275"/>
      <c r="J37" s="276"/>
      <c r="K37" s="277">
        <f>VLOOKUP(A37,EQUIPOS!A7:D164,4,FALSE)</f>
        <v>190057.13495104303</v>
      </c>
      <c r="L37" s="278"/>
      <c r="M37" s="279">
        <v>45</v>
      </c>
      <c r="N37" s="280">
        <f>K37/M37</f>
        <v>4223.4918878009566</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8472.5690537358296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539</v>
      </c>
      <c r="B48" s="49" t="str">
        <f>VLOOKUP(A48,MATERIALES!A4:D372,3,FALSE)</f>
        <v>Material de base (gradación 3)</v>
      </c>
      <c r="C48" s="289"/>
      <c r="D48" s="289"/>
      <c r="E48" s="289"/>
      <c r="F48" s="289"/>
      <c r="G48" s="289"/>
      <c r="H48" s="289"/>
      <c r="I48" s="276"/>
      <c r="J48" s="232" t="str">
        <f>VLOOKUP(A48,MATERIALES!A4:D372,2,FALSE)</f>
        <v>m3</v>
      </c>
      <c r="K48" s="290">
        <v>1.3</v>
      </c>
      <c r="L48" s="275"/>
      <c r="M48" s="410">
        <f>VLOOKUP(A48,MATERIALES!A4:D394,4,FALSE)</f>
        <v>51484.307599590182</v>
      </c>
      <c r="N48" s="280">
        <f>K48*M48</f>
        <v>66929.599879467234</v>
      </c>
    </row>
    <row r="49" spans="1:14">
      <c r="A49" t="s">
        <v>845</v>
      </c>
      <c r="B49" s="49" t="str">
        <f>VLOOKUP(A49,MATERIALES!A5:D372,3,FALSE)</f>
        <v>Agua</v>
      </c>
      <c r="C49" s="289"/>
      <c r="D49" s="289"/>
      <c r="E49" s="289"/>
      <c r="F49" s="289"/>
      <c r="G49" s="289"/>
      <c r="H49" s="289"/>
      <c r="I49" s="276"/>
      <c r="J49" s="232" t="str">
        <f>VLOOKUP(A49,MATERIALES!A5:D372,2,FALSE)</f>
        <v>lt</v>
      </c>
      <c r="K49" s="290">
        <v>24</v>
      </c>
      <c r="L49" s="275"/>
      <c r="M49" s="410">
        <f>VLOOKUP(A49,MATERIALES!A5:D395,4,FALSE)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68517.710528536118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79015.082608596043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15803.01652171921</v>
      </c>
      <c r="M83" s="855"/>
      <c r="N83" s="57"/>
    </row>
    <row r="84" spans="1:14">
      <c r="B84" s="95" t="s">
        <v>1057</v>
      </c>
      <c r="C84" s="96"/>
      <c r="D84" s="96"/>
      <c r="E84" s="96"/>
      <c r="F84" s="96"/>
      <c r="G84" s="96"/>
      <c r="H84" s="96"/>
      <c r="I84" s="93"/>
      <c r="J84" s="94"/>
      <c r="K84" s="312">
        <v>0.05</v>
      </c>
      <c r="L84" s="854">
        <f>N78*K84</f>
        <v>3950.7541304298024</v>
      </c>
      <c r="M84" s="855"/>
      <c r="N84" s="57"/>
    </row>
    <row r="85" spans="1:14" ht="15.75" thickBot="1">
      <c r="B85" s="97" t="s">
        <v>1058</v>
      </c>
      <c r="C85" s="98"/>
      <c r="D85" s="98"/>
      <c r="E85" s="98"/>
      <c r="F85" s="98"/>
      <c r="G85" s="98"/>
      <c r="H85" s="98"/>
      <c r="I85" s="99"/>
      <c r="J85" s="100"/>
      <c r="K85" s="313">
        <v>0.05</v>
      </c>
      <c r="L85" s="856">
        <f>N78*K85</f>
        <v>3950.7541304298024</v>
      </c>
      <c r="M85" s="857"/>
      <c r="N85" s="57"/>
    </row>
    <row r="86" spans="1:14" ht="15.75" thickBot="1">
      <c r="B86" s="820" t="s">
        <v>1037</v>
      </c>
      <c r="C86" s="821"/>
      <c r="D86" s="821"/>
      <c r="E86" s="821"/>
      <c r="F86" s="821"/>
      <c r="G86" s="821"/>
      <c r="H86" s="821"/>
      <c r="I86" s="821"/>
      <c r="J86" s="821"/>
      <c r="K86" s="821"/>
      <c r="L86" s="821"/>
      <c r="M86" s="822"/>
      <c r="N86" s="58">
        <f>L83+L84+L85</f>
        <v>23704.524782578814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102719.60739117485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12377.721370796085</v>
      </c>
      <c r="L36" s="278"/>
      <c r="M36" s="279">
        <v>2.5</v>
      </c>
      <c r="N36" s="280">
        <f>K36/M36</f>
        <v>4951.0885483184338</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5717.0966264099334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VLOOKUP(A48,MATERIALES!A4:D372,3,FALSE)</f>
        <v>Material de base (gradación 1)</v>
      </c>
      <c r="C48" s="289"/>
      <c r="D48" s="289"/>
      <c r="E48" s="289"/>
      <c r="F48" s="289"/>
      <c r="G48" s="289"/>
      <c r="H48" s="289"/>
      <c r="I48" s="276"/>
      <c r="J48" s="232" t="str">
        <f>VLOOKUP(A48,MATERIALES!A4:D372,2,FALSE)</f>
        <v>m3</v>
      </c>
      <c r="K48" s="290">
        <v>1.3</v>
      </c>
      <c r="L48" s="275"/>
      <c r="M48" s="410">
        <f>VLOOKUP(A48,MATERIALES!A4:D394,4,FALSE)</f>
        <v>52367.948653046456</v>
      </c>
      <c r="N48" s="280">
        <f>K48*M48</f>
        <v>68078.333248960393</v>
      </c>
    </row>
    <row r="49" spans="1:14">
      <c r="A49" t="s">
        <v>845</v>
      </c>
      <c r="B49" s="49" t="str">
        <f>VLOOKUP(A49,MATERIALES!A5:D372,3,FALSE)</f>
        <v>Agua</v>
      </c>
      <c r="C49" s="289"/>
      <c r="D49" s="289"/>
      <c r="E49" s="289"/>
      <c r="F49" s="289"/>
      <c r="G49" s="289"/>
      <c r="H49" s="289"/>
      <c r="I49" s="276"/>
      <c r="J49" s="232" t="str">
        <f>VLOOKUP(A49,MATERIALES!A5:D372,2,FALSE)</f>
        <v>lt</v>
      </c>
      <c r="K49" s="290">
        <v>24</v>
      </c>
      <c r="L49" s="275"/>
      <c r="M49" s="410">
        <f>VLOOKUP(A49,MATERIALES!A5:D395,4,FALSE)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69666.443898029276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92161.091721414414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18432.218344282883</v>
      </c>
      <c r="M83" s="855"/>
      <c r="N83" s="57"/>
    </row>
    <row r="84" spans="1:14">
      <c r="B84" s="95" t="s">
        <v>1057</v>
      </c>
      <c r="C84" s="96"/>
      <c r="D84" s="96"/>
      <c r="E84" s="96"/>
      <c r="F84" s="96"/>
      <c r="G84" s="96"/>
      <c r="H84" s="96"/>
      <c r="I84" s="93"/>
      <c r="J84" s="94"/>
      <c r="K84" s="312">
        <v>0.05</v>
      </c>
      <c r="L84" s="854">
        <f>N78*K84</f>
        <v>4608.0545860707207</v>
      </c>
      <c r="M84" s="855"/>
      <c r="N84" s="57"/>
    </row>
    <row r="85" spans="1:14" ht="15.75" thickBot="1">
      <c r="B85" s="97" t="s">
        <v>1058</v>
      </c>
      <c r="C85" s="98"/>
      <c r="D85" s="98"/>
      <c r="E85" s="98"/>
      <c r="F85" s="98"/>
      <c r="G85" s="98"/>
      <c r="H85" s="98"/>
      <c r="I85" s="99"/>
      <c r="J85" s="100"/>
      <c r="K85" s="313">
        <v>0.05</v>
      </c>
      <c r="L85" s="856">
        <f>N78*K85</f>
        <v>4608.0545860707207</v>
      </c>
      <c r="M85" s="857"/>
      <c r="N85" s="57"/>
    </row>
    <row r="86" spans="1:14" ht="15.75" thickBot="1">
      <c r="B86" s="820" t="s">
        <v>1037</v>
      </c>
      <c r="C86" s="821"/>
      <c r="D86" s="821"/>
      <c r="E86" s="821"/>
      <c r="F86" s="821"/>
      <c r="G86" s="821"/>
      <c r="H86" s="821"/>
      <c r="I86" s="821"/>
      <c r="J86" s="821"/>
      <c r="K86" s="821"/>
      <c r="L86" s="821"/>
      <c r="M86" s="822"/>
      <c r="N86" s="58">
        <f>L83+L84+L85</f>
        <v>27648.327516424324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119809.41923783874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12377.721370796085</v>
      </c>
      <c r="L36" s="278"/>
      <c r="M36" s="279">
        <v>2.5</v>
      </c>
      <c r="N36" s="280">
        <f>K36/M36</f>
        <v>4951.0885483184338</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5717.0966264099334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VLOOKUP(A48,MATERIALES!A4:D372,3,FALSE)</f>
        <v>Material de base (gradación 2)</v>
      </c>
      <c r="C48" s="289"/>
      <c r="D48" s="289"/>
      <c r="E48" s="289"/>
      <c r="F48" s="289"/>
      <c r="G48" s="289"/>
      <c r="H48" s="289"/>
      <c r="I48" s="276"/>
      <c r="J48" s="232" t="str">
        <f>VLOOKUP(A48,MATERIALES!A4:D372,2,FALSE)</f>
        <v>m3</v>
      </c>
      <c r="K48" s="290">
        <v>1.3</v>
      </c>
      <c r="L48" s="275"/>
      <c r="M48" s="410">
        <f>VLOOKUP(A48,MATERIALES!A4:D394,4,FALSE)</f>
        <v>51484.307599590182</v>
      </c>
      <c r="N48" s="280">
        <f>K48*M48</f>
        <v>66929.599879467234</v>
      </c>
    </row>
    <row r="49" spans="1:14">
      <c r="A49" t="s">
        <v>845</v>
      </c>
      <c r="B49" s="49" t="str">
        <f>VLOOKUP(A49,MATERIALES!A5:D372,3,FALSE)</f>
        <v>Agua</v>
      </c>
      <c r="C49" s="289"/>
      <c r="D49" s="289"/>
      <c r="E49" s="289"/>
      <c r="F49" s="289"/>
      <c r="G49" s="289"/>
      <c r="H49" s="289"/>
      <c r="I49" s="276"/>
      <c r="J49" s="232" t="str">
        <f>VLOOKUP(A49,MATERIALES!A5:D372,2,FALSE)</f>
        <v>lt</v>
      </c>
      <c r="K49" s="290">
        <v>24</v>
      </c>
      <c r="L49" s="275"/>
      <c r="M49" s="410">
        <f>VLOOKUP(A49,MATERIALES!A5:D395,4,FALSE)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68517.710528536118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8">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91012.358351921255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18202.471670384253</v>
      </c>
      <c r="M83" s="855"/>
      <c r="N83" s="57"/>
    </row>
    <row r="84" spans="1:14">
      <c r="B84" s="95" t="s">
        <v>1057</v>
      </c>
      <c r="C84" s="96"/>
      <c r="D84" s="96"/>
      <c r="E84" s="96"/>
      <c r="F84" s="96"/>
      <c r="G84" s="96"/>
      <c r="H84" s="96"/>
      <c r="I84" s="93"/>
      <c r="J84" s="94"/>
      <c r="K84" s="312">
        <v>0.05</v>
      </c>
      <c r="L84" s="854">
        <f>N78*K84</f>
        <v>4550.6179175960633</v>
      </c>
      <c r="M84" s="855"/>
      <c r="N84" s="57"/>
    </row>
    <row r="85" spans="1:14" ht="15.75" thickBot="1">
      <c r="B85" s="97" t="s">
        <v>1058</v>
      </c>
      <c r="C85" s="98"/>
      <c r="D85" s="98"/>
      <c r="E85" s="98"/>
      <c r="F85" s="98"/>
      <c r="G85" s="98"/>
      <c r="H85" s="98"/>
      <c r="I85" s="99"/>
      <c r="J85" s="100"/>
      <c r="K85" s="313">
        <v>0.05</v>
      </c>
      <c r="L85" s="856">
        <f>N78*K85</f>
        <v>4550.6179175960633</v>
      </c>
      <c r="M85" s="857"/>
      <c r="N85" s="57"/>
    </row>
    <row r="86" spans="1:14" ht="15.75" thickBot="1">
      <c r="B86" s="820" t="s">
        <v>1037</v>
      </c>
      <c r="C86" s="821"/>
      <c r="D86" s="821"/>
      <c r="E86" s="821"/>
      <c r="F86" s="821"/>
      <c r="G86" s="821"/>
      <c r="H86" s="821"/>
      <c r="I86" s="821"/>
      <c r="J86" s="821"/>
      <c r="K86" s="821"/>
      <c r="L86" s="821"/>
      <c r="M86" s="822"/>
      <c r="N86" s="58">
        <f>L83+L84+L85</f>
        <v>27303.707505576382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118316.06585749764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12377.721370796085</v>
      </c>
      <c r="L36" s="278"/>
      <c r="M36" s="279">
        <v>2.5</v>
      </c>
      <c r="N36" s="280">
        <f>K36/M36</f>
        <v>4951.0885483184338</v>
      </c>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0.05</v>
      </c>
      <c r="N41" s="352">
        <f>N76*M41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5717.0966264099334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539</v>
      </c>
      <c r="B48" s="49" t="str">
        <f>VLOOKUP(A48,MATERIALES!A4:D372,3,FALSE)</f>
        <v>Material de base (gradación 3)</v>
      </c>
      <c r="C48" s="289"/>
      <c r="D48" s="289"/>
      <c r="E48" s="289"/>
      <c r="F48" s="289"/>
      <c r="G48" s="289"/>
      <c r="H48" s="289"/>
      <c r="I48" s="276"/>
      <c r="J48" s="232" t="str">
        <f>VLOOKUP(A48,MATERIALES!A4:D372,2,FALSE)</f>
        <v>m3</v>
      </c>
      <c r="K48" s="290">
        <v>1.3</v>
      </c>
      <c r="L48" s="275"/>
      <c r="M48" s="410">
        <f>VLOOKUP(A48,MATERIALES!A4:D394,4,FALSE)</f>
        <v>51484.307599590182</v>
      </c>
      <c r="N48" s="280">
        <f>K48*M48</f>
        <v>66929.599879467234</v>
      </c>
    </row>
    <row r="49" spans="1:14">
      <c r="A49" t="s">
        <v>845</v>
      </c>
      <c r="B49" s="49" t="str">
        <f>VLOOKUP(A49,MATERIALES!A5:D372,3,FALSE)</f>
        <v>Agua</v>
      </c>
      <c r="C49" s="289"/>
      <c r="D49" s="289"/>
      <c r="E49" s="289"/>
      <c r="F49" s="289"/>
      <c r="G49" s="289"/>
      <c r="H49" s="289"/>
      <c r="I49" s="276"/>
      <c r="J49" s="232" t="str">
        <f>VLOOKUP(A49,MATERIALES!A5:D372,2,FALSE)</f>
        <v>lt</v>
      </c>
      <c r="K49" s="290">
        <v>24</v>
      </c>
      <c r="L49" s="275"/>
      <c r="M49" s="410">
        <f>VLOOKUP(A49,MATERIALES!A5:D395,4,FALSE)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68517.710528536118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91012.358351921255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18202.471670384253</v>
      </c>
      <c r="M83" s="855"/>
      <c r="N83" s="57"/>
    </row>
    <row r="84" spans="1:14">
      <c r="B84" s="95" t="s">
        <v>1057</v>
      </c>
      <c r="C84" s="96"/>
      <c r="D84" s="96"/>
      <c r="E84" s="96"/>
      <c r="F84" s="96"/>
      <c r="G84" s="96"/>
      <c r="H84" s="96"/>
      <c r="I84" s="93"/>
      <c r="J84" s="94"/>
      <c r="K84" s="312">
        <v>0.05</v>
      </c>
      <c r="L84" s="854">
        <f>N78*K84</f>
        <v>4550.6179175960633</v>
      </c>
      <c r="M84" s="855"/>
      <c r="N84" s="57"/>
    </row>
    <row r="85" spans="1:14" ht="15.75" thickBot="1">
      <c r="B85" s="97" t="s">
        <v>1058</v>
      </c>
      <c r="C85" s="98"/>
      <c r="D85" s="98"/>
      <c r="E85" s="98"/>
      <c r="F85" s="98"/>
      <c r="G85" s="98"/>
      <c r="H85" s="98"/>
      <c r="I85" s="99"/>
      <c r="J85" s="100"/>
      <c r="K85" s="313">
        <v>0.05</v>
      </c>
      <c r="L85" s="856">
        <f>N78*K85</f>
        <v>4550.6179175960633</v>
      </c>
      <c r="M85" s="857"/>
      <c r="N85" s="57"/>
    </row>
    <row r="86" spans="1:14" ht="15.75" thickBot="1">
      <c r="B86" s="820" t="s">
        <v>1037</v>
      </c>
      <c r="C86" s="821"/>
      <c r="D86" s="821"/>
      <c r="E86" s="821"/>
      <c r="F86" s="821"/>
      <c r="G86" s="821"/>
      <c r="H86" s="821"/>
      <c r="I86" s="821"/>
      <c r="J86" s="821"/>
      <c r="K86" s="821"/>
      <c r="L86" s="821"/>
      <c r="M86" s="822"/>
      <c r="N86" s="58">
        <f>L83+L84+L85</f>
        <v>27303.707505576382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118316.06585749764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30</v>
      </c>
      <c r="N36" s="280">
        <f>K36/M36</f>
        <v>2872.8488718603667</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30</v>
      </c>
      <c r="N37" s="280">
        <f>K37/M37</f>
        <v>5325.144813395772</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30</v>
      </c>
      <c r="N38" s="280">
        <f>K38/M38</f>
        <v>4109.6131332481918</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8.5112008676833337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12316.118019372014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VLOOKUP(A48,MATERIALES!A4:D372,3,FALSE)</f>
        <v>Material de base (gradación 1)</v>
      </c>
      <c r="C48" s="289"/>
      <c r="D48" s="289"/>
      <c r="E48" s="289"/>
      <c r="F48" s="289"/>
      <c r="G48" s="289"/>
      <c r="H48" s="289"/>
      <c r="I48" s="276"/>
      <c r="J48" s="232" t="str">
        <f>VLOOKUP(A48,MATERIALES!A4:D372,2,FALSE)</f>
        <v>m3</v>
      </c>
      <c r="K48" s="290">
        <v>1.25</v>
      </c>
      <c r="L48" s="275"/>
      <c r="M48" s="410">
        <f>VLOOKUP(A48,MATERIALES!A4:D394,4,FALSE)</f>
        <v>52367.948653046456</v>
      </c>
      <c r="N48" s="280">
        <f>K48*M48</f>
        <v>65459.935816308069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65459.935816308069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24">
        <f>VLOOKUP(A59,TRANSPORTE!A5:D123,4,FALSE)</f>
        <v>1121.0689501116901</v>
      </c>
      <c r="M59" s="825"/>
      <c r="N59" s="295">
        <f>K59*L59</f>
        <v>1401.3361876396127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1401.3361876396127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851.12008676833329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80028.510110088027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16005.702022017605</v>
      </c>
      <c r="M83" s="855"/>
      <c r="N83" s="57"/>
    </row>
    <row r="84" spans="1:14">
      <c r="B84" s="95" t="s">
        <v>1057</v>
      </c>
      <c r="C84" s="96"/>
      <c r="D84" s="96"/>
      <c r="E84" s="96"/>
      <c r="F84" s="96"/>
      <c r="G84" s="96"/>
      <c r="H84" s="96"/>
      <c r="I84" s="93"/>
      <c r="J84" s="94"/>
      <c r="K84" s="312">
        <v>0.05</v>
      </c>
      <c r="L84" s="854">
        <f>N78*K84</f>
        <v>4001.4255055044014</v>
      </c>
      <c r="M84" s="855"/>
      <c r="N84" s="57"/>
    </row>
    <row r="85" spans="1:14" ht="15.75" thickBot="1">
      <c r="B85" s="97" t="s">
        <v>1058</v>
      </c>
      <c r="C85" s="98"/>
      <c r="D85" s="98"/>
      <c r="E85" s="98"/>
      <c r="F85" s="98"/>
      <c r="G85" s="98"/>
      <c r="H85" s="98"/>
      <c r="I85" s="99"/>
      <c r="J85" s="100"/>
      <c r="K85" s="313">
        <v>0.05</v>
      </c>
      <c r="L85" s="856">
        <f>N78*K85</f>
        <v>4001.4255055044014</v>
      </c>
      <c r="M85" s="857"/>
      <c r="N85" s="57"/>
    </row>
    <row r="86" spans="1:14" ht="15.75" thickBot="1">
      <c r="B86" s="820" t="s">
        <v>1037</v>
      </c>
      <c r="C86" s="821"/>
      <c r="D86" s="821"/>
      <c r="E86" s="821"/>
      <c r="F86" s="821"/>
      <c r="G86" s="821"/>
      <c r="H86" s="821"/>
      <c r="I86" s="821"/>
      <c r="J86" s="821"/>
      <c r="K86" s="821"/>
      <c r="L86" s="821"/>
      <c r="M86" s="822"/>
      <c r="N86" s="58">
        <f>L83+L84+L85</f>
        <v>24008.553033026408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104037.06314311444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30</v>
      </c>
      <c r="N36" s="280">
        <f>K36/M36</f>
        <v>2872.8488718603667</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30</v>
      </c>
      <c r="N37" s="280">
        <f>K37/M37</f>
        <v>5325.144813395772</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30</v>
      </c>
      <c r="N38" s="280">
        <f>K38/M38</f>
        <v>4109.6131332481918</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8.5112008676833337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12316.118019372014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539</v>
      </c>
      <c r="B48" s="49" t="str">
        <f>VLOOKUP(A48,MATERIALES!A4:D372,3,FALSE)</f>
        <v>Material de base (gradación 3)</v>
      </c>
      <c r="C48" s="289"/>
      <c r="D48" s="289"/>
      <c r="E48" s="289"/>
      <c r="F48" s="289"/>
      <c r="G48" s="289"/>
      <c r="H48" s="289"/>
      <c r="I48" s="276"/>
      <c r="J48" s="232" t="str">
        <f>VLOOKUP(A48,MATERIALES!A4:D372,2,FALSE)</f>
        <v>m3</v>
      </c>
      <c r="K48" s="290">
        <v>1.25</v>
      </c>
      <c r="L48" s="275"/>
      <c r="M48" s="410">
        <f>VLOOKUP(A48,MATERIALES!A4:D394,4,FALSE)</f>
        <v>51484.307599590182</v>
      </c>
      <c r="N48" s="280">
        <f>K48*M48</f>
        <v>64355.384499487729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64355.384499487729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24">
        <f>VLOOKUP(A59,TRANSPORTE!A5:D123,4,FALSE)</f>
        <v>1121.0689501116901</v>
      </c>
      <c r="M59" s="825"/>
      <c r="N59" s="295">
        <f>K59*L59</f>
        <v>1401.3361876396127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1401.3361876396127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851.12008676833329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78923.958793267695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15784.79175865354</v>
      </c>
      <c r="M83" s="855"/>
      <c r="N83" s="57"/>
    </row>
    <row r="84" spans="1:14">
      <c r="B84" s="95" t="s">
        <v>1057</v>
      </c>
      <c r="C84" s="96"/>
      <c r="D84" s="96"/>
      <c r="E84" s="96"/>
      <c r="F84" s="96"/>
      <c r="G84" s="96"/>
      <c r="H84" s="96"/>
      <c r="I84" s="93"/>
      <c r="J84" s="94"/>
      <c r="K84" s="312">
        <v>0.05</v>
      </c>
      <c r="L84" s="854">
        <f>N78*K84</f>
        <v>3946.1979396633851</v>
      </c>
      <c r="M84" s="855"/>
      <c r="N84" s="57"/>
    </row>
    <row r="85" spans="1:14" ht="15.75" thickBot="1">
      <c r="B85" s="97" t="s">
        <v>1058</v>
      </c>
      <c r="C85" s="98"/>
      <c r="D85" s="98"/>
      <c r="E85" s="98"/>
      <c r="F85" s="98"/>
      <c r="G85" s="98"/>
      <c r="H85" s="98"/>
      <c r="I85" s="99"/>
      <c r="J85" s="100"/>
      <c r="K85" s="313">
        <v>0.05</v>
      </c>
      <c r="L85" s="856">
        <f>N78*K85</f>
        <v>3946.1979396633851</v>
      </c>
      <c r="M85" s="857"/>
      <c r="N85" s="57"/>
    </row>
    <row r="86" spans="1:14" ht="15.75" thickBot="1">
      <c r="B86" s="820" t="s">
        <v>1037</v>
      </c>
      <c r="C86" s="821"/>
      <c r="D86" s="821"/>
      <c r="E86" s="821"/>
      <c r="F86" s="821"/>
      <c r="G86" s="821"/>
      <c r="H86" s="821"/>
      <c r="I86" s="821"/>
      <c r="J86" s="821"/>
      <c r="K86" s="821"/>
      <c r="L86" s="821"/>
      <c r="M86" s="822"/>
      <c r="N86" s="58">
        <f>L83+L84+L85</f>
        <v>23677.187637980307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102601.14643124799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30</v>
      </c>
      <c r="N36" s="280">
        <f>K36/M36</f>
        <v>2872.8488718603667</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30</v>
      </c>
      <c r="N37" s="280">
        <f>K37/M37</f>
        <v>5325.144813395772</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30</v>
      </c>
      <c r="N38" s="280">
        <f>K38/M38</f>
        <v>4109.6131332481918</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8.5112008676833337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12316.118019372014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539</v>
      </c>
      <c r="B48" s="49" t="str">
        <f>VLOOKUP(A48,MATERIALES!A4:D372,3,FALSE)</f>
        <v>Material de base (gradación 3)</v>
      </c>
      <c r="C48" s="289"/>
      <c r="D48" s="289"/>
      <c r="E48" s="289"/>
      <c r="F48" s="289"/>
      <c r="G48" s="289"/>
      <c r="H48" s="289"/>
      <c r="I48" s="276"/>
      <c r="J48" s="232" t="str">
        <f>VLOOKUP(A48,MATERIALES!A4:D372,2,FALSE)</f>
        <v>m3</v>
      </c>
      <c r="K48" s="290">
        <v>1.25</v>
      </c>
      <c r="L48" s="275"/>
      <c r="M48" s="410">
        <f>VLOOKUP(A48,MATERIALES!A4:D394,4,FALSE)</f>
        <v>51484.307599590182</v>
      </c>
      <c r="N48" s="280">
        <f>K48*M48</f>
        <v>64355.384499487729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64355.384499487729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24">
        <f>VLOOKUP(A59,TRANSPORTE!A5:D123,4,FALSE)</f>
        <v>1121.0689501116901</v>
      </c>
      <c r="M59" s="825"/>
      <c r="N59" s="295">
        <f>K59*L59</f>
        <v>1401.3361876396127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1401.3361876396127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851.12008676833329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78923.958793267695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15784.79175865354</v>
      </c>
      <c r="M83" s="855"/>
      <c r="N83" s="57"/>
    </row>
    <row r="84" spans="1:14">
      <c r="B84" s="95" t="s">
        <v>1057</v>
      </c>
      <c r="C84" s="96"/>
      <c r="D84" s="96"/>
      <c r="E84" s="96"/>
      <c r="F84" s="96"/>
      <c r="G84" s="96"/>
      <c r="H84" s="96"/>
      <c r="I84" s="93"/>
      <c r="J84" s="94"/>
      <c r="K84" s="312">
        <v>0.05</v>
      </c>
      <c r="L84" s="854">
        <f>N78*K84</f>
        <v>3946.1979396633851</v>
      </c>
      <c r="M84" s="855"/>
      <c r="N84" s="57"/>
    </row>
    <row r="85" spans="1:14" ht="15.75" thickBot="1">
      <c r="B85" s="97" t="s">
        <v>1058</v>
      </c>
      <c r="C85" s="98"/>
      <c r="D85" s="98"/>
      <c r="E85" s="98"/>
      <c r="F85" s="98"/>
      <c r="G85" s="98"/>
      <c r="H85" s="98"/>
      <c r="I85" s="99"/>
      <c r="J85" s="100"/>
      <c r="K85" s="313">
        <v>0.05</v>
      </c>
      <c r="L85" s="856">
        <f>N78*K85</f>
        <v>3946.1979396633851</v>
      </c>
      <c r="M85" s="857"/>
      <c r="N85" s="57"/>
    </row>
    <row r="86" spans="1:14" ht="15.75" thickBot="1">
      <c r="B86" s="820" t="s">
        <v>1037</v>
      </c>
      <c r="C86" s="821"/>
      <c r="D86" s="821"/>
      <c r="E86" s="821"/>
      <c r="F86" s="821"/>
      <c r="G86" s="821"/>
      <c r="H86" s="821"/>
      <c r="I86" s="821"/>
      <c r="J86" s="821"/>
      <c r="K86" s="821"/>
      <c r="L86" s="821"/>
      <c r="M86" s="822"/>
      <c r="N86" s="58">
        <f>L83+L84+L85</f>
        <v>23677.187637980307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102601.14643124799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45</v>
      </c>
      <c r="N37" s="280">
        <f>K37/M37</f>
        <v>3550.0965422638478</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7799.1737081987203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VLOOKUP(A48,MATERIALES!A4:D372,3,FALSE)</f>
        <v>Material de base (gradación 1)</v>
      </c>
      <c r="C48" s="289"/>
      <c r="D48" s="289"/>
      <c r="E48" s="289"/>
      <c r="F48" s="289"/>
      <c r="G48" s="289"/>
      <c r="H48" s="289"/>
      <c r="I48" s="276"/>
      <c r="J48" s="232" t="str">
        <f>VLOOKUP(A48,MATERIALES!A4:D372,2,FALSE)</f>
        <v>m3</v>
      </c>
      <c r="K48" s="290">
        <v>1.3</v>
      </c>
      <c r="L48" s="275"/>
      <c r="M48" s="410">
        <f>VLOOKUP(A48,MATERIALES!A4:D394,4,FALSE)</f>
        <v>52367.948653046456</v>
      </c>
      <c r="N48" s="280">
        <f>K48*M48</f>
        <v>68078.333248960393</v>
      </c>
    </row>
    <row r="49" spans="1:14">
      <c r="A49" t="s">
        <v>875</v>
      </c>
      <c r="B49" s="49" t="str">
        <f>VLOOKUP(A49,MATERIALES!A5:D372,3,FALSE)</f>
        <v xml:space="preserve">Cemento gris
</v>
      </c>
      <c r="C49" s="289"/>
      <c r="D49" s="289"/>
      <c r="E49" s="289"/>
      <c r="F49" s="289"/>
      <c r="G49" s="289"/>
      <c r="H49" s="289"/>
      <c r="I49" s="276"/>
      <c r="J49" s="232" t="str">
        <f>VLOOKUP(A49,MATERIALES!A5:D372,2,FALSE)</f>
        <v>kg</v>
      </c>
      <c r="K49" s="290">
        <v>90</v>
      </c>
      <c r="L49" s="275"/>
      <c r="M49" s="410">
        <f>VLOOKUP(A49,MATERIALES!A5:D395,4,FALSE)</f>
        <v>448</v>
      </c>
      <c r="N49" s="280">
        <f>K49*M49</f>
        <v>40320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108398.33324896039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118222.30998348321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23644.461996696642</v>
      </c>
      <c r="M83" s="855"/>
      <c r="N83" s="57"/>
    </row>
    <row r="84" spans="1:14">
      <c r="B84" s="95" t="s">
        <v>1057</v>
      </c>
      <c r="C84" s="96"/>
      <c r="D84" s="96"/>
      <c r="E84" s="96"/>
      <c r="F84" s="96"/>
      <c r="G84" s="96"/>
      <c r="H84" s="96"/>
      <c r="I84" s="93"/>
      <c r="J84" s="94"/>
      <c r="K84" s="312">
        <v>0.05</v>
      </c>
      <c r="L84" s="854">
        <f>N78*K84</f>
        <v>5911.1154991741605</v>
      </c>
      <c r="M84" s="855"/>
      <c r="N84" s="57"/>
    </row>
    <row r="85" spans="1:14" ht="15.75" thickBot="1">
      <c r="B85" s="97" t="s">
        <v>1058</v>
      </c>
      <c r="C85" s="98"/>
      <c r="D85" s="98"/>
      <c r="E85" s="98"/>
      <c r="F85" s="98"/>
      <c r="G85" s="98"/>
      <c r="H85" s="98"/>
      <c r="I85" s="99"/>
      <c r="J85" s="100"/>
      <c r="K85" s="313">
        <v>0.05</v>
      </c>
      <c r="L85" s="856">
        <f>N78*K85</f>
        <v>5911.1154991741605</v>
      </c>
      <c r="M85" s="857"/>
      <c r="N85" s="57"/>
    </row>
    <row r="86" spans="1:14" ht="15.75" thickBot="1">
      <c r="B86" s="820" t="s">
        <v>1037</v>
      </c>
      <c r="C86" s="821"/>
      <c r="D86" s="821"/>
      <c r="E86" s="821"/>
      <c r="F86" s="821"/>
      <c r="G86" s="821"/>
      <c r="H86" s="821"/>
      <c r="I86" s="821"/>
      <c r="J86" s="821"/>
      <c r="K86" s="821"/>
      <c r="L86" s="821"/>
      <c r="M86" s="822"/>
      <c r="N86" s="58">
        <f>L83+L84+L85</f>
        <v>35466.692995044963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153689.00297852818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45</v>
      </c>
      <c r="N37" s="280">
        <f>K37/M37</f>
        <v>3550.0965422638478</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7799.1737081987203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VLOOKUP(A48,MATERIALES!A4:D372,3,FALSE)</f>
        <v>Material de base (gradación 2)</v>
      </c>
      <c r="C48" s="289"/>
      <c r="D48" s="289"/>
      <c r="E48" s="289"/>
      <c r="F48" s="289"/>
      <c r="G48" s="289"/>
      <c r="H48" s="289"/>
      <c r="I48" s="276"/>
      <c r="J48" s="232" t="str">
        <f>VLOOKUP(A48,MATERIALES!A4:D372,2,FALSE)</f>
        <v>m3</v>
      </c>
      <c r="K48" s="290">
        <v>1.3</v>
      </c>
      <c r="L48" s="275"/>
      <c r="M48" s="410">
        <f>VLOOKUP(A48,MATERIALES!A4:D394,4,FALSE)</f>
        <v>51484.307599590182</v>
      </c>
      <c r="N48" s="280">
        <f>K48*M48</f>
        <v>66929.599879467234</v>
      </c>
    </row>
    <row r="49" spans="1:14">
      <c r="A49" t="s">
        <v>875</v>
      </c>
      <c r="B49" s="49" t="str">
        <f>VLOOKUP(A49,MATERIALES!A5:D372,3,FALSE)</f>
        <v xml:space="preserve">Cemento gris
</v>
      </c>
      <c r="C49" s="289"/>
      <c r="D49" s="289"/>
      <c r="E49" s="289"/>
      <c r="F49" s="289"/>
      <c r="G49" s="289"/>
      <c r="H49" s="289"/>
      <c r="I49" s="276"/>
      <c r="J49" s="232" t="str">
        <f>VLOOKUP(A49,MATERIALES!A5:D372,2,FALSE)</f>
        <v>kg</v>
      </c>
      <c r="K49" s="290">
        <v>90</v>
      </c>
      <c r="L49" s="275"/>
      <c r="M49" s="410">
        <f>VLOOKUP(A49,MATERIALES!A5:D395,4,FALSE)</f>
        <v>448</v>
      </c>
      <c r="N49" s="280">
        <f>K49*M49</f>
        <v>40320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107249.59987946723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117073.57661399005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23414.715322798012</v>
      </c>
      <c r="M83" s="855"/>
      <c r="N83" s="57"/>
    </row>
    <row r="84" spans="1:14">
      <c r="B84" s="95" t="s">
        <v>1057</v>
      </c>
      <c r="C84" s="96"/>
      <c r="D84" s="96"/>
      <c r="E84" s="96"/>
      <c r="F84" s="96"/>
      <c r="G84" s="96"/>
      <c r="H84" s="96"/>
      <c r="I84" s="93"/>
      <c r="J84" s="94"/>
      <c r="K84" s="312">
        <v>0.05</v>
      </c>
      <c r="L84" s="854">
        <f>N78*K84</f>
        <v>5853.6788306995031</v>
      </c>
      <c r="M84" s="855"/>
      <c r="N84" s="57"/>
    </row>
    <row r="85" spans="1:14" ht="15.75" thickBot="1">
      <c r="B85" s="97" t="s">
        <v>1058</v>
      </c>
      <c r="C85" s="98"/>
      <c r="D85" s="98"/>
      <c r="E85" s="98"/>
      <c r="F85" s="98"/>
      <c r="G85" s="98"/>
      <c r="H85" s="98"/>
      <c r="I85" s="99"/>
      <c r="J85" s="100"/>
      <c r="K85" s="313">
        <v>0.05</v>
      </c>
      <c r="L85" s="856">
        <f>N78*K85</f>
        <v>5853.6788306995031</v>
      </c>
      <c r="M85" s="857"/>
      <c r="N85" s="57"/>
    </row>
    <row r="86" spans="1:14" ht="15.75" thickBot="1">
      <c r="B86" s="820" t="s">
        <v>1037</v>
      </c>
      <c r="C86" s="821"/>
      <c r="D86" s="821"/>
      <c r="E86" s="821"/>
      <c r="F86" s="821"/>
      <c r="G86" s="821"/>
      <c r="H86" s="821"/>
      <c r="I86" s="821"/>
      <c r="J86" s="821"/>
      <c r="K86" s="821"/>
      <c r="L86" s="821"/>
      <c r="M86" s="822"/>
      <c r="N86" s="58">
        <f>L83+L84+L85</f>
        <v>35122.072984197017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152195.64959818707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45</v>
      </c>
      <c r="N37" s="280">
        <f>K37/M37</f>
        <v>3550.0965422638478</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7799.1737081987203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VLOOKUP(A48,MATERIALES!A4:D372,3,FALSE)</f>
        <v>Material de base (gradación 1)</v>
      </c>
      <c r="C48" s="289"/>
      <c r="D48" s="289"/>
      <c r="E48" s="289"/>
      <c r="F48" s="289"/>
      <c r="G48" s="289"/>
      <c r="H48" s="289"/>
      <c r="I48" s="276"/>
      <c r="J48" s="232" t="str">
        <f>VLOOKUP(A48,MATERIALES!A4:D372,2,FALSE)</f>
        <v>m3</v>
      </c>
      <c r="K48" s="290">
        <v>1.3</v>
      </c>
      <c r="L48" s="275"/>
      <c r="M48" s="410">
        <f>VLOOKUP(A48,MATERIALES!A4:D394,4,FALSE)</f>
        <v>52367.948653046456</v>
      </c>
      <c r="N48" s="280">
        <f>K48*M48</f>
        <v>68078.333248960393</v>
      </c>
    </row>
    <row r="49" spans="1:14">
      <c r="A49" t="s">
        <v>875</v>
      </c>
      <c r="B49" s="49" t="str">
        <f>VLOOKUP(A49,MATERIALES!A5:D372,3,FALSE)</f>
        <v xml:space="preserve">Cemento gris
</v>
      </c>
      <c r="C49" s="289"/>
      <c r="D49" s="289"/>
      <c r="E49" s="289"/>
      <c r="F49" s="289"/>
      <c r="G49" s="289"/>
      <c r="H49" s="289"/>
      <c r="I49" s="276"/>
      <c r="J49" s="232" t="str">
        <f>VLOOKUP(A49,MATERIALES!A5:D372,2,FALSE)</f>
        <v>kg</v>
      </c>
      <c r="K49" s="290">
        <v>90</v>
      </c>
      <c r="L49" s="275"/>
      <c r="M49" s="410">
        <f>VLOOKUP(A49,MATERIALES!A5:D395,4,FALSE)</f>
        <v>448</v>
      </c>
      <c r="N49" s="280">
        <f>K49*M49</f>
        <v>40320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108398.33324896039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118222.30998348321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23644.461996696642</v>
      </c>
      <c r="M83" s="855"/>
      <c r="N83" s="57"/>
    </row>
    <row r="84" spans="1:14">
      <c r="B84" s="95" t="s">
        <v>1057</v>
      </c>
      <c r="C84" s="96"/>
      <c r="D84" s="96"/>
      <c r="E84" s="96"/>
      <c r="F84" s="96"/>
      <c r="G84" s="96"/>
      <c r="H84" s="96"/>
      <c r="I84" s="93"/>
      <c r="J84" s="94"/>
      <c r="K84" s="312">
        <v>0.05</v>
      </c>
      <c r="L84" s="854">
        <f>N78*K84</f>
        <v>5911.1154991741605</v>
      </c>
      <c r="M84" s="855"/>
      <c r="N84" s="57"/>
    </row>
    <row r="85" spans="1:14" ht="15.75" thickBot="1">
      <c r="B85" s="97" t="s">
        <v>1058</v>
      </c>
      <c r="C85" s="98"/>
      <c r="D85" s="98"/>
      <c r="E85" s="98"/>
      <c r="F85" s="98"/>
      <c r="G85" s="98"/>
      <c r="H85" s="98"/>
      <c r="I85" s="99"/>
      <c r="J85" s="100"/>
      <c r="K85" s="313">
        <v>0.05</v>
      </c>
      <c r="L85" s="856">
        <f>N78*K85</f>
        <v>5911.1154991741605</v>
      </c>
      <c r="M85" s="857"/>
      <c r="N85" s="57"/>
    </row>
    <row r="86" spans="1:14" ht="15.75" thickBot="1">
      <c r="B86" s="820" t="s">
        <v>1037</v>
      </c>
      <c r="C86" s="821"/>
      <c r="D86" s="821"/>
      <c r="E86" s="821"/>
      <c r="F86" s="821"/>
      <c r="G86" s="821"/>
      <c r="H86" s="821"/>
      <c r="I86" s="821"/>
      <c r="J86" s="821"/>
      <c r="K86" s="821"/>
      <c r="L86" s="821"/>
      <c r="M86" s="822"/>
      <c r="N86" s="58">
        <f>L83+L84+L85</f>
        <v>35466.692995044963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153689.00297852818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45</v>
      </c>
      <c r="N37" s="280">
        <f>K37/M37</f>
        <v>3550.0965422638478</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7799.1737081987203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VLOOKUP(A48,MATERIALES!A4:D372,3,FALSE)</f>
        <v>Material de base (gradación 2)</v>
      </c>
      <c r="C48" s="289"/>
      <c r="D48" s="289"/>
      <c r="E48" s="289"/>
      <c r="F48" s="289"/>
      <c r="G48" s="289"/>
      <c r="H48" s="289"/>
      <c r="I48" s="276"/>
      <c r="J48" s="232" t="str">
        <f>VLOOKUP(A48,MATERIALES!A4:D372,2,FALSE)</f>
        <v>m3</v>
      </c>
      <c r="K48" s="290">
        <v>1.3</v>
      </c>
      <c r="L48" s="275"/>
      <c r="M48" s="410">
        <f>VLOOKUP(A48,MATERIALES!A4:D394,4,FALSE)</f>
        <v>51484.307599590182</v>
      </c>
      <c r="N48" s="280">
        <f>K48*M48</f>
        <v>66929.599879467234</v>
      </c>
    </row>
    <row r="49" spans="1:14">
      <c r="A49" t="s">
        <v>875</v>
      </c>
      <c r="B49" s="49" t="str">
        <f>VLOOKUP(A49,MATERIALES!A5:D372,3,FALSE)</f>
        <v xml:space="preserve">Cemento gris
</v>
      </c>
      <c r="C49" s="289"/>
      <c r="D49" s="289"/>
      <c r="E49" s="289"/>
      <c r="F49" s="289"/>
      <c r="G49" s="289"/>
      <c r="H49" s="289"/>
      <c r="I49" s="276"/>
      <c r="J49" s="232" t="str">
        <f>VLOOKUP(A49,MATERIALES!A5:D372,2,FALSE)</f>
        <v>kg</v>
      </c>
      <c r="K49" s="290">
        <v>90</v>
      </c>
      <c r="L49" s="275"/>
      <c r="M49" s="410">
        <f>VLOOKUP(A49,MATERIALES!A5:D395,4,FALSE)</f>
        <v>448</v>
      </c>
      <c r="N49" s="280">
        <f>K49*M49</f>
        <v>40320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107249.59987946723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117073.57661399005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23414.715322798012</v>
      </c>
      <c r="M83" s="855"/>
      <c r="N83" s="57"/>
    </row>
    <row r="84" spans="1:14">
      <c r="B84" s="95" t="s">
        <v>1057</v>
      </c>
      <c r="C84" s="96"/>
      <c r="D84" s="96"/>
      <c r="E84" s="96"/>
      <c r="F84" s="96"/>
      <c r="G84" s="96"/>
      <c r="H84" s="96"/>
      <c r="I84" s="93"/>
      <c r="J84" s="94"/>
      <c r="K84" s="312">
        <v>0.05</v>
      </c>
      <c r="L84" s="854">
        <f>N78*K84</f>
        <v>5853.6788306995031</v>
      </c>
      <c r="M84" s="855"/>
      <c r="N84" s="57"/>
    </row>
    <row r="85" spans="1:14" ht="15.75" thickBot="1">
      <c r="B85" s="97" t="s">
        <v>1058</v>
      </c>
      <c r="C85" s="98"/>
      <c r="D85" s="98"/>
      <c r="E85" s="98"/>
      <c r="F85" s="98"/>
      <c r="G85" s="98"/>
      <c r="H85" s="98"/>
      <c r="I85" s="99"/>
      <c r="J85" s="100"/>
      <c r="K85" s="313">
        <v>0.05</v>
      </c>
      <c r="L85" s="856">
        <f>N78*K85</f>
        <v>5853.6788306995031</v>
      </c>
      <c r="M85" s="857"/>
      <c r="N85" s="57"/>
    </row>
    <row r="86" spans="1:14" ht="15.75" thickBot="1">
      <c r="B86" s="820" t="s">
        <v>1037</v>
      </c>
      <c r="C86" s="821"/>
      <c r="D86" s="821"/>
      <c r="E86" s="821"/>
      <c r="F86" s="821"/>
      <c r="G86" s="821"/>
      <c r="H86" s="821"/>
      <c r="I86" s="821"/>
      <c r="J86" s="821"/>
      <c r="K86" s="821"/>
      <c r="L86" s="821"/>
      <c r="M86" s="822"/>
      <c r="N86" s="58">
        <f>L83+L84+L85</f>
        <v>35122.072984197017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152195.64959818707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45</v>
      </c>
      <c r="N37" s="280">
        <f>K37/M37</f>
        <v>3550.0965422638478</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7799.1737081987203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VLOOKUP(A48,MATERIALES!A4:D372,3,FALSE)</f>
        <v>Material de base (gradación 1)</v>
      </c>
      <c r="C48" s="289"/>
      <c r="D48" s="289"/>
      <c r="E48" s="289"/>
      <c r="F48" s="289"/>
      <c r="G48" s="289"/>
      <c r="H48" s="289"/>
      <c r="I48" s="276"/>
      <c r="J48" s="232" t="str">
        <f>VLOOKUP(A48,MATERIALES!A4:D372,2,FALSE)</f>
        <v>m3</v>
      </c>
      <c r="K48" s="290">
        <v>1.3</v>
      </c>
      <c r="L48" s="275"/>
      <c r="M48" s="410">
        <f>VLOOKUP(A48,MATERIALES!A4:D394,4,FALSE)</f>
        <v>52367.948653046456</v>
      </c>
      <c r="N48" s="280">
        <f>K48*M48</f>
        <v>68078.333248960393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68078.333248960393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77902.30998348321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15580.461996696642</v>
      </c>
      <c r="M83" s="855"/>
      <c r="N83" s="57"/>
    </row>
    <row r="84" spans="1:14">
      <c r="B84" s="95" t="s">
        <v>1057</v>
      </c>
      <c r="C84" s="96"/>
      <c r="D84" s="96"/>
      <c r="E84" s="96"/>
      <c r="F84" s="96"/>
      <c r="G84" s="96"/>
      <c r="H84" s="96"/>
      <c r="I84" s="93"/>
      <c r="J84" s="94"/>
      <c r="K84" s="312">
        <v>0.05</v>
      </c>
      <c r="L84" s="854">
        <f>N78*K84</f>
        <v>3895.1154991741605</v>
      </c>
      <c r="M84" s="855"/>
      <c r="N84" s="57"/>
    </row>
    <row r="85" spans="1:14" ht="15.75" thickBot="1">
      <c r="B85" s="97" t="s">
        <v>1058</v>
      </c>
      <c r="C85" s="98"/>
      <c r="D85" s="98"/>
      <c r="E85" s="98"/>
      <c r="F85" s="98"/>
      <c r="G85" s="98"/>
      <c r="H85" s="98"/>
      <c r="I85" s="99"/>
      <c r="J85" s="100"/>
      <c r="K85" s="313">
        <v>0.05</v>
      </c>
      <c r="L85" s="856">
        <f>N78*K85</f>
        <v>3895.1154991741605</v>
      </c>
      <c r="M85" s="857"/>
      <c r="N85" s="57"/>
    </row>
    <row r="86" spans="1:14" ht="15.75" thickBot="1">
      <c r="B86" s="820" t="s">
        <v>1037</v>
      </c>
      <c r="C86" s="821"/>
      <c r="D86" s="821"/>
      <c r="E86" s="821"/>
      <c r="F86" s="821"/>
      <c r="G86" s="821"/>
      <c r="H86" s="821"/>
      <c r="I86" s="821"/>
      <c r="J86" s="821"/>
      <c r="K86" s="821"/>
      <c r="L86" s="821"/>
      <c r="M86" s="822"/>
      <c r="N86" s="58">
        <f>L83+L84+L85</f>
        <v>23370.692995044963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101273.00297852818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45</v>
      </c>
      <c r="N37" s="280">
        <f>K37/M37</f>
        <v>3550.0965422638478</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7799.1737081987203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VLOOKUP(A48,MATERIALES!A4:D372,3,FALSE)</f>
        <v>Material de base (gradación 2)</v>
      </c>
      <c r="C48" s="289"/>
      <c r="D48" s="289"/>
      <c r="E48" s="289"/>
      <c r="F48" s="289"/>
      <c r="G48" s="289"/>
      <c r="H48" s="289"/>
      <c r="I48" s="276"/>
      <c r="J48" s="232" t="str">
        <f>VLOOKUP(A48,MATERIALES!A4:D372,2,FALSE)</f>
        <v>m3</v>
      </c>
      <c r="K48" s="290">
        <v>1.3</v>
      </c>
      <c r="L48" s="275"/>
      <c r="M48" s="410">
        <f>VLOOKUP(A48,MATERIALES!A4:D394,4,FALSE)</f>
        <v>51484.307599590182</v>
      </c>
      <c r="N48" s="280">
        <f>K48*M48</f>
        <v>66929.599879467234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66929.599879467234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76753.576613990052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15350.715322798011</v>
      </c>
      <c r="M83" s="855"/>
      <c r="N83" s="57"/>
    </row>
    <row r="84" spans="1:14">
      <c r="B84" s="95" t="s">
        <v>1057</v>
      </c>
      <c r="C84" s="96"/>
      <c r="D84" s="96"/>
      <c r="E84" s="96"/>
      <c r="F84" s="96"/>
      <c r="G84" s="96"/>
      <c r="H84" s="96"/>
      <c r="I84" s="93"/>
      <c r="J84" s="94"/>
      <c r="K84" s="312">
        <v>0.05</v>
      </c>
      <c r="L84" s="854">
        <f>N78*K84</f>
        <v>3837.6788306995027</v>
      </c>
      <c r="M84" s="855"/>
      <c r="N84" s="57"/>
    </row>
    <row r="85" spans="1:14" ht="15.75" thickBot="1">
      <c r="B85" s="97" t="s">
        <v>1058</v>
      </c>
      <c r="C85" s="98"/>
      <c r="D85" s="98"/>
      <c r="E85" s="98"/>
      <c r="F85" s="98"/>
      <c r="G85" s="98"/>
      <c r="H85" s="98"/>
      <c r="I85" s="99"/>
      <c r="J85" s="100"/>
      <c r="K85" s="313">
        <v>0.05</v>
      </c>
      <c r="L85" s="856">
        <f>N78*K85</f>
        <v>3837.6788306995027</v>
      </c>
      <c r="M85" s="857"/>
      <c r="N85" s="57"/>
    </row>
    <row r="86" spans="1:14" ht="15.75" thickBot="1">
      <c r="B86" s="820" t="s">
        <v>1037</v>
      </c>
      <c r="C86" s="821"/>
      <c r="D86" s="821"/>
      <c r="E86" s="821"/>
      <c r="F86" s="821"/>
      <c r="G86" s="821"/>
      <c r="H86" s="821"/>
      <c r="I86" s="821"/>
      <c r="J86" s="821"/>
      <c r="K86" s="821"/>
      <c r="L86" s="821"/>
      <c r="M86" s="822"/>
      <c r="N86" s="58">
        <f>L83+L84+L85</f>
        <v>23026.072984197017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99779.649598187068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45</v>
      </c>
      <c r="N37" s="280">
        <f>K37/M37</f>
        <v>3550.0965422638478</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7799.1737081987203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535</v>
      </c>
      <c r="B48" s="49" t="str">
        <f>VLOOKUP(A48,MATERIALES!A4:D372,3,FALSE)</f>
        <v>Material de base (gradación 1)</v>
      </c>
      <c r="C48" s="289"/>
      <c r="D48" s="289"/>
      <c r="E48" s="289"/>
      <c r="F48" s="289"/>
      <c r="G48" s="289"/>
      <c r="H48" s="289"/>
      <c r="I48" s="276"/>
      <c r="J48" s="232" t="str">
        <f>VLOOKUP(A48,MATERIALES!A4:D372,2,FALSE)</f>
        <v>m3</v>
      </c>
      <c r="K48" s="290">
        <v>1.3</v>
      </c>
      <c r="L48" s="275"/>
      <c r="M48" s="410">
        <f>VLOOKUP(A48,MATERIALES!A4:D394,4,FALSE)</f>
        <v>52367.948653046456</v>
      </c>
      <c r="N48" s="280">
        <f>K48*M48</f>
        <v>68078.333248960393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68078.333248960393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77902.30998348321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15580.461996696642</v>
      </c>
      <c r="M83" s="855"/>
      <c r="N83" s="57"/>
    </row>
    <row r="84" spans="1:14">
      <c r="B84" s="95" t="s">
        <v>1057</v>
      </c>
      <c r="C84" s="96"/>
      <c r="D84" s="96"/>
      <c r="E84" s="96"/>
      <c r="F84" s="96"/>
      <c r="G84" s="96"/>
      <c r="H84" s="96"/>
      <c r="I84" s="93"/>
      <c r="J84" s="94"/>
      <c r="K84" s="312">
        <v>0.05</v>
      </c>
      <c r="L84" s="854">
        <f>N78*K84</f>
        <v>3895.1154991741605</v>
      </c>
      <c r="M84" s="855"/>
      <c r="N84" s="57"/>
    </row>
    <row r="85" spans="1:14" ht="15.75" thickBot="1">
      <c r="B85" s="97" t="s">
        <v>1058</v>
      </c>
      <c r="C85" s="98"/>
      <c r="D85" s="98"/>
      <c r="E85" s="98"/>
      <c r="F85" s="98"/>
      <c r="G85" s="98"/>
      <c r="H85" s="98"/>
      <c r="I85" s="99"/>
      <c r="J85" s="100"/>
      <c r="K85" s="313">
        <v>0.05</v>
      </c>
      <c r="L85" s="856">
        <f>N78*K85</f>
        <v>3895.1154991741605</v>
      </c>
      <c r="M85" s="857"/>
      <c r="N85" s="57"/>
    </row>
    <row r="86" spans="1:14" ht="15.75" thickBot="1">
      <c r="B86" s="820" t="s">
        <v>1037</v>
      </c>
      <c r="C86" s="821"/>
      <c r="D86" s="821"/>
      <c r="E86" s="821"/>
      <c r="F86" s="821"/>
      <c r="G86" s="821"/>
      <c r="H86" s="821"/>
      <c r="I86" s="821"/>
      <c r="J86" s="821"/>
      <c r="K86" s="821"/>
      <c r="L86" s="821"/>
      <c r="M86" s="822"/>
      <c r="N86" s="58">
        <f>L83+L84+L85</f>
        <v>23370.692995044963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101273.00297852818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45</v>
      </c>
      <c r="N37" s="280">
        <f>K37/M37</f>
        <v>3550.0965422638478</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7799.1737081987203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VLOOKUP(A48,MATERIALES!A4:D372,3,FALSE)</f>
        <v>Material de base (gradación 2)</v>
      </c>
      <c r="C48" s="289"/>
      <c r="D48" s="289"/>
      <c r="E48" s="289"/>
      <c r="F48" s="289"/>
      <c r="G48" s="289"/>
      <c r="H48" s="289"/>
      <c r="I48" s="276"/>
      <c r="J48" s="232" t="str">
        <f>VLOOKUP(A48,MATERIALES!A4:D372,2,FALSE)</f>
        <v>m3</v>
      </c>
      <c r="K48" s="290">
        <v>1.3</v>
      </c>
      <c r="L48" s="275"/>
      <c r="M48" s="410">
        <f>VLOOKUP(A48,MATERIALES!A4:D394,4,FALSE)</f>
        <v>51484.307599590182</v>
      </c>
      <c r="N48" s="280">
        <f>K48*M48</f>
        <v>66929.599879467234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66929.599879467234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76753.576613990052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15350.715322798011</v>
      </c>
      <c r="M83" s="855"/>
      <c r="N83" s="57"/>
    </row>
    <row r="84" spans="1:14">
      <c r="B84" s="95" t="s">
        <v>1057</v>
      </c>
      <c r="C84" s="96"/>
      <c r="D84" s="96"/>
      <c r="E84" s="96"/>
      <c r="F84" s="96"/>
      <c r="G84" s="96"/>
      <c r="H84" s="96"/>
      <c r="I84" s="93"/>
      <c r="J84" s="94"/>
      <c r="K84" s="312">
        <v>0.05</v>
      </c>
      <c r="L84" s="854">
        <f>N78*K84</f>
        <v>3837.6788306995027</v>
      </c>
      <c r="M84" s="855"/>
      <c r="N84" s="57"/>
    </row>
    <row r="85" spans="1:14" ht="15.75" thickBot="1">
      <c r="B85" s="97" t="s">
        <v>1058</v>
      </c>
      <c r="C85" s="98"/>
      <c r="D85" s="98"/>
      <c r="E85" s="98"/>
      <c r="F85" s="98"/>
      <c r="G85" s="98"/>
      <c r="H85" s="98"/>
      <c r="I85" s="99"/>
      <c r="J85" s="100"/>
      <c r="K85" s="313">
        <v>0.05</v>
      </c>
      <c r="L85" s="856">
        <f>N78*K85</f>
        <v>3837.6788306995027</v>
      </c>
      <c r="M85" s="857"/>
      <c r="N85" s="57"/>
    </row>
    <row r="86" spans="1:14" ht="15.75" thickBot="1">
      <c r="B86" s="820" t="s">
        <v>1037</v>
      </c>
      <c r="C86" s="821"/>
      <c r="D86" s="821"/>
      <c r="E86" s="821"/>
      <c r="F86" s="821"/>
      <c r="G86" s="821"/>
      <c r="H86" s="821"/>
      <c r="I86" s="821"/>
      <c r="J86" s="821"/>
      <c r="K86" s="821"/>
      <c r="L86" s="821"/>
      <c r="M86" s="822"/>
      <c r="N86" s="58">
        <f>L83+L84+L85</f>
        <v>23026.072984197017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99779.649598187068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875</v>
      </c>
      <c r="B48" s="49" t="str">
        <f>VLOOKUP(A48,MATERIALES!A4:D372,3,FALSE)</f>
        <v xml:space="preserve">Cemento gris
</v>
      </c>
      <c r="C48" s="289"/>
      <c r="D48" s="289"/>
      <c r="E48" s="289"/>
      <c r="F48" s="289"/>
      <c r="G48" s="289"/>
      <c r="H48" s="289"/>
      <c r="I48" s="276"/>
      <c r="J48" s="232" t="str">
        <f>VLOOKUP(A48,MATERIALES!A4:D372,2,FALSE)</f>
        <v>kg</v>
      </c>
      <c r="K48" s="290">
        <v>1</v>
      </c>
      <c r="L48" s="275"/>
      <c r="M48" s="410">
        <f>VLOOKUP(A48,MATERIALES!A4:D394,4,FALSE)</f>
        <v>448</v>
      </c>
      <c r="N48" s="280">
        <f>K48*M48</f>
        <v>448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448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448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89.600000000000009</v>
      </c>
      <c r="M83" s="855"/>
      <c r="N83" s="57"/>
    </row>
    <row r="84" spans="1:14">
      <c r="B84" s="95" t="s">
        <v>1057</v>
      </c>
      <c r="C84" s="96"/>
      <c r="D84" s="96"/>
      <c r="E84" s="96"/>
      <c r="F84" s="96"/>
      <c r="G84" s="96"/>
      <c r="H84" s="96"/>
      <c r="I84" s="93"/>
      <c r="J84" s="94"/>
      <c r="K84" s="312">
        <v>0.05</v>
      </c>
      <c r="L84" s="854">
        <f>N78*K84</f>
        <v>22.400000000000002</v>
      </c>
      <c r="M84" s="855"/>
      <c r="N84" s="57"/>
    </row>
    <row r="85" spans="1:14" ht="15.75" thickBot="1">
      <c r="B85" s="97" t="s">
        <v>1058</v>
      </c>
      <c r="C85" s="98"/>
      <c r="D85" s="98"/>
      <c r="E85" s="98"/>
      <c r="F85" s="98"/>
      <c r="G85" s="98"/>
      <c r="H85" s="98"/>
      <c r="I85" s="99"/>
      <c r="J85" s="100"/>
      <c r="K85" s="313">
        <v>0.05</v>
      </c>
      <c r="L85" s="856">
        <f>N78*K85</f>
        <v>22.400000000000002</v>
      </c>
      <c r="M85" s="857"/>
      <c r="N85" s="57"/>
    </row>
    <row r="86" spans="1:14" ht="15.75" thickBot="1">
      <c r="B86" s="820" t="s">
        <v>1037</v>
      </c>
      <c r="C86" s="821"/>
      <c r="D86" s="821"/>
      <c r="E86" s="821"/>
      <c r="F86" s="821"/>
      <c r="G86" s="821"/>
      <c r="H86" s="821"/>
      <c r="I86" s="821"/>
      <c r="J86" s="821"/>
      <c r="K86" s="821"/>
      <c r="L86" s="821"/>
      <c r="M86" s="822"/>
      <c r="N86" s="58">
        <f>L83+L84+L85</f>
        <v>134.4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582.4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45</v>
      </c>
      <c r="N37" s="280">
        <f>K37/M37</f>
        <v>3550.0965422638478</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7799.1737081987203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VLOOKUP(A48,MATERIALES!A4:D372,3,FALSE)</f>
        <v>Material de base (gradación 2)</v>
      </c>
      <c r="C48" s="289"/>
      <c r="D48" s="289"/>
      <c r="E48" s="289"/>
      <c r="F48" s="289"/>
      <c r="G48" s="289"/>
      <c r="H48" s="289"/>
      <c r="I48" s="276"/>
      <c r="J48" s="232" t="str">
        <f>VLOOKUP(A48,MATERIALES!A4:D372,2,FALSE)</f>
        <v>m3</v>
      </c>
      <c r="K48" s="290">
        <v>1.3</v>
      </c>
      <c r="L48" s="275"/>
      <c r="M48" s="410">
        <f>VLOOKUP(A48,MATERIALES!A4:D394,4,FALSE)</f>
        <v>51484.307599590182</v>
      </c>
      <c r="N48" s="280">
        <f>K48*M48</f>
        <v>66929.599879467234</v>
      </c>
    </row>
    <row r="49" spans="1:14">
      <c r="A49" t="s">
        <v>875</v>
      </c>
      <c r="B49" s="49" t="str">
        <f>VLOOKUP(A49,MATERIALES!A5:D372,3,FALSE)</f>
        <v xml:space="preserve">Cemento gris
</v>
      </c>
      <c r="C49" s="289"/>
      <c r="D49" s="289"/>
      <c r="E49" s="289"/>
      <c r="F49" s="289"/>
      <c r="G49" s="289"/>
      <c r="H49" s="289"/>
      <c r="I49" s="276"/>
      <c r="J49" s="232" t="str">
        <f>VLOOKUP(A49,MATERIALES!A5:D372,2,FALSE)</f>
        <v>kg</v>
      </c>
      <c r="K49" s="290">
        <v>90</v>
      </c>
      <c r="L49" s="275"/>
      <c r="M49" s="410">
        <f>VLOOKUP(A49,MATERIALES!A5:D395,4,FALSE)</f>
        <v>448</v>
      </c>
      <c r="N49" s="280">
        <f>K49*M49</f>
        <v>40320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107249.59987946723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117073.57661399005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23414.715322798012</v>
      </c>
      <c r="M83" s="855"/>
      <c r="N83" s="57"/>
    </row>
    <row r="84" spans="1:14">
      <c r="B84" s="95" t="s">
        <v>1057</v>
      </c>
      <c r="C84" s="96"/>
      <c r="D84" s="96"/>
      <c r="E84" s="96"/>
      <c r="F84" s="96"/>
      <c r="G84" s="96"/>
      <c r="H84" s="96"/>
      <c r="I84" s="93"/>
      <c r="J84" s="94"/>
      <c r="K84" s="312">
        <v>0.05</v>
      </c>
      <c r="L84" s="854">
        <f>N78*K84</f>
        <v>5853.6788306995031</v>
      </c>
      <c r="M84" s="855"/>
      <c r="N84" s="57"/>
    </row>
    <row r="85" spans="1:14" ht="15.75" thickBot="1">
      <c r="B85" s="97" t="s">
        <v>1058</v>
      </c>
      <c r="C85" s="98"/>
      <c r="D85" s="98"/>
      <c r="E85" s="98"/>
      <c r="F85" s="98"/>
      <c r="G85" s="98"/>
      <c r="H85" s="98"/>
      <c r="I85" s="99"/>
      <c r="J85" s="100"/>
      <c r="K85" s="313">
        <v>0.05</v>
      </c>
      <c r="L85" s="856">
        <f>N78*K85</f>
        <v>5853.6788306995031</v>
      </c>
      <c r="M85" s="857"/>
      <c r="N85" s="57"/>
    </row>
    <row r="86" spans="1:14" ht="15.75" thickBot="1">
      <c r="B86" s="820" t="s">
        <v>1037</v>
      </c>
      <c r="C86" s="821"/>
      <c r="D86" s="821"/>
      <c r="E86" s="821"/>
      <c r="F86" s="821"/>
      <c r="G86" s="821"/>
      <c r="H86" s="821"/>
      <c r="I86" s="821"/>
      <c r="J86" s="821"/>
      <c r="K86" s="821"/>
      <c r="L86" s="821"/>
      <c r="M86" s="822"/>
      <c r="N86" s="58">
        <f>L83+L84+L85</f>
        <v>35122.072984197017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152195.64959818707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45</v>
      </c>
      <c r="N37" s="280">
        <f>K37/M37</f>
        <v>3550.0965422638478</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7799.1737081987203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VLOOKUP(A48,MATERIALES!A4:D372,3,FALSE)</f>
        <v>Material de base (gradación 2)</v>
      </c>
      <c r="C48" s="289"/>
      <c r="D48" s="289"/>
      <c r="E48" s="289"/>
      <c r="F48" s="289"/>
      <c r="G48" s="289"/>
      <c r="H48" s="289"/>
      <c r="I48" s="276"/>
      <c r="J48" s="232" t="str">
        <f>VLOOKUP(A48,MATERIALES!A4:D372,2,FALSE)</f>
        <v>m3</v>
      </c>
      <c r="K48" s="290">
        <v>1.3</v>
      </c>
      <c r="L48" s="275"/>
      <c r="M48" s="410">
        <f>VLOOKUP(A48,MATERIALES!A4:D394,4,FALSE)</f>
        <v>51484.307599590182</v>
      </c>
      <c r="N48" s="280">
        <f>K48*M48</f>
        <v>66929.599879467234</v>
      </c>
    </row>
    <row r="49" spans="1:14">
      <c r="A49" t="s">
        <v>875</v>
      </c>
      <c r="B49" s="49" t="str">
        <f>VLOOKUP(A49,MATERIALES!A5:D372,3,FALSE)</f>
        <v xml:space="preserve">Cemento gris
</v>
      </c>
      <c r="C49" s="289"/>
      <c r="D49" s="289"/>
      <c r="E49" s="289"/>
      <c r="F49" s="289"/>
      <c r="G49" s="289"/>
      <c r="H49" s="289"/>
      <c r="I49" s="276"/>
      <c r="J49" s="232" t="str">
        <f>VLOOKUP(A49,MATERIALES!A5:D372,2,FALSE)</f>
        <v>kg</v>
      </c>
      <c r="K49" s="290">
        <v>90</v>
      </c>
      <c r="L49" s="275"/>
      <c r="M49" s="410">
        <f>VLOOKUP(A49,MATERIALES!A5:D395,4,FALSE)</f>
        <v>448</v>
      </c>
      <c r="N49" s="280">
        <f>K49*M49</f>
        <v>40320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107249.59987946723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117073.57661399005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23414.715322798012</v>
      </c>
      <c r="M83" s="855"/>
      <c r="N83" s="57"/>
    </row>
    <row r="84" spans="1:14">
      <c r="B84" s="95" t="s">
        <v>1057</v>
      </c>
      <c r="C84" s="96"/>
      <c r="D84" s="96"/>
      <c r="E84" s="96"/>
      <c r="F84" s="96"/>
      <c r="G84" s="96"/>
      <c r="H84" s="96"/>
      <c r="I84" s="93"/>
      <c r="J84" s="94"/>
      <c r="K84" s="312">
        <v>0.05</v>
      </c>
      <c r="L84" s="854">
        <f>N78*K84</f>
        <v>5853.6788306995031</v>
      </c>
      <c r="M84" s="855"/>
      <c r="N84" s="57"/>
    </row>
    <row r="85" spans="1:14" ht="15.75" thickBot="1">
      <c r="B85" s="97" t="s">
        <v>1058</v>
      </c>
      <c r="C85" s="98"/>
      <c r="D85" s="98"/>
      <c r="E85" s="98"/>
      <c r="F85" s="98"/>
      <c r="G85" s="98"/>
      <c r="H85" s="98"/>
      <c r="I85" s="99"/>
      <c r="J85" s="100"/>
      <c r="K85" s="313">
        <v>0.05</v>
      </c>
      <c r="L85" s="856">
        <f>N78*K85</f>
        <v>5853.6788306995031</v>
      </c>
      <c r="M85" s="857"/>
      <c r="N85" s="57"/>
    </row>
    <row r="86" spans="1:14" ht="15.75" thickBot="1">
      <c r="B86" s="820" t="s">
        <v>1037</v>
      </c>
      <c r="C86" s="821"/>
      <c r="D86" s="821"/>
      <c r="E86" s="821"/>
      <c r="F86" s="821"/>
      <c r="G86" s="821"/>
      <c r="H86" s="821"/>
      <c r="I86" s="821"/>
      <c r="J86" s="821"/>
      <c r="K86" s="821"/>
      <c r="L86" s="821"/>
      <c r="M86" s="822"/>
      <c r="N86" s="58">
        <f>L83+L84+L85</f>
        <v>35122.072984197017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152195.64959818707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45</v>
      </c>
      <c r="N37" s="280">
        <f>K37/M37</f>
        <v>3550.0965422638478</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7799.1737081987203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VLOOKUP(A48,MATERIALES!A4:D372,3,FALSE)</f>
        <v>Material de base (gradación 2)</v>
      </c>
      <c r="C48" s="289"/>
      <c r="D48" s="289"/>
      <c r="E48" s="289"/>
      <c r="F48" s="289"/>
      <c r="G48" s="289"/>
      <c r="H48" s="289"/>
      <c r="I48" s="276"/>
      <c r="J48" s="232" t="str">
        <f>VLOOKUP(A48,MATERIALES!A4:D372,2,FALSE)</f>
        <v>m3</v>
      </c>
      <c r="K48" s="290">
        <v>1.3</v>
      </c>
      <c r="L48" s="275"/>
      <c r="M48" s="410">
        <f>VLOOKUP(A48,MATERIALES!A4:D394,4,FALSE)</f>
        <v>51484.307599590182</v>
      </c>
      <c r="N48" s="280">
        <f>K48*M48</f>
        <v>66929.599879467234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66929.599879467234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76753.576613990052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15350.715322798011</v>
      </c>
      <c r="M83" s="855"/>
      <c r="N83" s="57"/>
    </row>
    <row r="84" spans="1:14">
      <c r="B84" s="95" t="s">
        <v>1057</v>
      </c>
      <c r="C84" s="96"/>
      <c r="D84" s="96"/>
      <c r="E84" s="96"/>
      <c r="F84" s="96"/>
      <c r="G84" s="96"/>
      <c r="H84" s="96"/>
      <c r="I84" s="93"/>
      <c r="J84" s="94"/>
      <c r="K84" s="312">
        <v>0.05</v>
      </c>
      <c r="L84" s="854">
        <f>N78*K84</f>
        <v>3837.6788306995027</v>
      </c>
      <c r="M84" s="855"/>
      <c r="N84" s="57"/>
    </row>
    <row r="85" spans="1:14" ht="15.75" thickBot="1">
      <c r="B85" s="97" t="s">
        <v>1058</v>
      </c>
      <c r="C85" s="98"/>
      <c r="D85" s="98"/>
      <c r="E85" s="98"/>
      <c r="F85" s="98"/>
      <c r="G85" s="98"/>
      <c r="H85" s="98"/>
      <c r="I85" s="99"/>
      <c r="J85" s="100"/>
      <c r="K85" s="313">
        <v>0.05</v>
      </c>
      <c r="L85" s="856">
        <f>N78*K85</f>
        <v>3837.6788306995027</v>
      </c>
      <c r="M85" s="857"/>
      <c r="N85" s="57"/>
    </row>
    <row r="86" spans="1:14" ht="15.75" thickBot="1">
      <c r="B86" s="820" t="s">
        <v>1037</v>
      </c>
      <c r="C86" s="821"/>
      <c r="D86" s="821"/>
      <c r="E86" s="821"/>
      <c r="F86" s="821"/>
      <c r="G86" s="821"/>
      <c r="H86" s="821"/>
      <c r="I86" s="821"/>
      <c r="J86" s="821"/>
      <c r="K86" s="821"/>
      <c r="L86" s="821"/>
      <c r="M86" s="822"/>
      <c r="N86" s="58">
        <f>L83+L84+L85</f>
        <v>23026.072984197017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99779.649598187068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45</v>
      </c>
      <c r="N36" s="280">
        <f>K36/M36</f>
        <v>1503.6609431909562</v>
      </c>
    </row>
    <row r="37" spans="1:14">
      <c r="A37" s="119" t="s">
        <v>271</v>
      </c>
      <c r="B37" s="833" t="str">
        <f>VLOOKUP(A37,EQUIPOS!A7:D154,3,FALSE)</f>
        <v>Motoniveladora, potencia 140 HP, ancho de cuchilla 3,66 m, peso 11 ton.</v>
      </c>
      <c r="C37" s="834"/>
      <c r="D37" s="834"/>
      <c r="E37" s="834"/>
      <c r="F37" s="834"/>
      <c r="G37" s="834"/>
      <c r="H37" s="835"/>
      <c r="I37" s="275"/>
      <c r="J37" s="276"/>
      <c r="K37" s="277">
        <f>VLOOKUP(A37,EQUIPOS!A7:D164,4,FALSE)</f>
        <v>159754.34440187315</v>
      </c>
      <c r="L37" s="278"/>
      <c r="M37" s="279">
        <v>45</v>
      </c>
      <c r="N37" s="280">
        <f>K37/M37</f>
        <v>3550.0965422638478</v>
      </c>
    </row>
    <row r="38" spans="1:14">
      <c r="A38" t="s">
        <v>365</v>
      </c>
      <c r="B38" s="833" t="str">
        <f>VLOOKUP(A38,EQUIPOS!A8:D154,3,FALSE)</f>
        <v xml:space="preserve">Vibrocompatador, potencia 153 HP, peso 10 Ton. </v>
      </c>
      <c r="C38" s="834"/>
      <c r="D38" s="834"/>
      <c r="E38" s="834"/>
      <c r="F38" s="834"/>
      <c r="G38" s="834"/>
      <c r="H38" s="835"/>
      <c r="I38" s="275"/>
      <c r="J38" s="276"/>
      <c r="K38" s="277">
        <f>VLOOKUP(A38,EQUIPOS!A8:D165,4,FALSE)</f>
        <v>123288.39399744575</v>
      </c>
      <c r="L38" s="278"/>
      <c r="M38" s="279">
        <v>45</v>
      </c>
      <c r="N38" s="280">
        <f>K38/M38</f>
        <v>2739.7420888321276</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7799.1737081987203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537</v>
      </c>
      <c r="B48" s="49" t="str">
        <f>VLOOKUP(A48,MATERIALES!A4:D372,3,FALSE)</f>
        <v>Material de base (gradación 2)</v>
      </c>
      <c r="C48" s="289"/>
      <c r="D48" s="289"/>
      <c r="E48" s="289"/>
      <c r="F48" s="289"/>
      <c r="G48" s="289"/>
      <c r="H48" s="289"/>
      <c r="I48" s="276"/>
      <c r="J48" s="232" t="str">
        <f>VLOOKUP(A48,MATERIALES!A4:D372,2,FALSE)</f>
        <v>m3</v>
      </c>
      <c r="K48" s="290">
        <v>1.3</v>
      </c>
      <c r="L48" s="275"/>
      <c r="M48" s="410">
        <f>VLOOKUP(A48,MATERIALES!A4:D394,4,FALSE)</f>
        <v>51484.307599590182</v>
      </c>
      <c r="N48" s="280">
        <f>K48*M48</f>
        <v>66929.599879467234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66929.599879467234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4">
        <f>VLOOKUP(A59,TRANSPORTE!A5:D123,4,FALSE)</f>
        <v>1121.0689501116901</v>
      </c>
      <c r="M59" s="825"/>
      <c r="N59" s="295">
        <f>K59*L59</f>
        <v>1457.3896351451972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8">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76753.576613990052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15350.715322798011</v>
      </c>
      <c r="M83" s="855"/>
      <c r="N83" s="57"/>
    </row>
    <row r="84" spans="1:14">
      <c r="B84" s="95" t="s">
        <v>1057</v>
      </c>
      <c r="C84" s="96"/>
      <c r="D84" s="96"/>
      <c r="E84" s="96"/>
      <c r="F84" s="96"/>
      <c r="G84" s="96"/>
      <c r="H84" s="96"/>
      <c r="I84" s="93"/>
      <c r="J84" s="94"/>
      <c r="K84" s="312">
        <v>0.05</v>
      </c>
      <c r="L84" s="854">
        <f>N78*K84</f>
        <v>3837.6788306995027</v>
      </c>
      <c r="M84" s="855"/>
      <c r="N84" s="57"/>
    </row>
    <row r="85" spans="1:14" ht="15.75" thickBot="1">
      <c r="B85" s="97" t="s">
        <v>1058</v>
      </c>
      <c r="C85" s="98"/>
      <c r="D85" s="98"/>
      <c r="E85" s="98"/>
      <c r="F85" s="98"/>
      <c r="G85" s="98"/>
      <c r="H85" s="98"/>
      <c r="I85" s="99"/>
      <c r="J85" s="100"/>
      <c r="K85" s="313">
        <v>0.05</v>
      </c>
      <c r="L85" s="856">
        <f>N78*K85</f>
        <v>3837.6788306995027</v>
      </c>
      <c r="M85" s="857"/>
      <c r="N85" s="57"/>
    </row>
    <row r="86" spans="1:14" ht="15.75" thickBot="1">
      <c r="B86" s="820" t="s">
        <v>1037</v>
      </c>
      <c r="C86" s="821"/>
      <c r="D86" s="821"/>
      <c r="E86" s="821"/>
      <c r="F86" s="821"/>
      <c r="G86" s="821"/>
      <c r="H86" s="821"/>
      <c r="I86" s="821"/>
      <c r="J86" s="821"/>
      <c r="K86" s="821"/>
      <c r="L86" s="821"/>
      <c r="M86" s="822"/>
      <c r="N86" s="58">
        <f>L83+L84+L85</f>
        <v>23026.072984197017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99779.649598187068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875</v>
      </c>
      <c r="B48" s="49" t="str">
        <f>VLOOKUP(A48,MATERIALES!A4:D372,3,FALSE)</f>
        <v xml:space="preserve">Cemento gris
</v>
      </c>
      <c r="C48" s="289"/>
      <c r="D48" s="289"/>
      <c r="E48" s="289"/>
      <c r="F48" s="289"/>
      <c r="G48" s="289"/>
      <c r="H48" s="289"/>
      <c r="I48" s="276"/>
      <c r="J48" s="232" t="str">
        <f>VLOOKUP(A48,MATERIALES!A4:D372,2,FALSE)</f>
        <v>kg</v>
      </c>
      <c r="K48" s="290">
        <v>1</v>
      </c>
      <c r="L48" s="275"/>
      <c r="M48" s="410">
        <f>VLOOKUP(A48,MATERIALES!A4:D394,4,FALSE)</f>
        <v>448</v>
      </c>
      <c r="N48" s="280">
        <f>K48*M48</f>
        <v>448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448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448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89.600000000000009</v>
      </c>
      <c r="M83" s="855"/>
      <c r="N83" s="57"/>
    </row>
    <row r="84" spans="1:14">
      <c r="B84" s="95" t="s">
        <v>1057</v>
      </c>
      <c r="C84" s="96"/>
      <c r="D84" s="96"/>
      <c r="E84" s="96"/>
      <c r="F84" s="96"/>
      <c r="G84" s="96"/>
      <c r="H84" s="96"/>
      <c r="I84" s="93"/>
      <c r="J84" s="94"/>
      <c r="K84" s="312">
        <v>0.05</v>
      </c>
      <c r="L84" s="854">
        <f>N78*K84</f>
        <v>22.400000000000002</v>
      </c>
      <c r="M84" s="855"/>
      <c r="N84" s="57"/>
    </row>
    <row r="85" spans="1:14" ht="15.75" thickBot="1">
      <c r="B85" s="97" t="s">
        <v>1058</v>
      </c>
      <c r="C85" s="98"/>
      <c r="D85" s="98"/>
      <c r="E85" s="98"/>
      <c r="F85" s="98"/>
      <c r="G85" s="98"/>
      <c r="H85" s="98"/>
      <c r="I85" s="99"/>
      <c r="J85" s="100"/>
      <c r="K85" s="313">
        <v>0.05</v>
      </c>
      <c r="L85" s="856">
        <f>N78*K85</f>
        <v>22.400000000000002</v>
      </c>
      <c r="M85" s="857"/>
      <c r="N85" s="57"/>
    </row>
    <row r="86" spans="1:14" ht="15.75" thickBot="1">
      <c r="B86" s="820" t="s">
        <v>1037</v>
      </c>
      <c r="C86" s="821"/>
      <c r="D86" s="821"/>
      <c r="E86" s="821"/>
      <c r="F86" s="821"/>
      <c r="G86" s="821"/>
      <c r="H86" s="821"/>
      <c r="I86" s="821"/>
      <c r="J86" s="821"/>
      <c r="K86" s="821"/>
      <c r="L86" s="821"/>
      <c r="M86" s="822"/>
      <c r="N86" s="58">
        <f>L83+L84+L85</f>
        <v>134.4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582.4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460"/>
      <c r="L30" s="831" t="s">
        <v>1029</v>
      </c>
      <c r="M30" s="832"/>
      <c r="N30" s="77" t="s">
        <v>1030</v>
      </c>
    </row>
    <row r="31" spans="1:14" ht="15.7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882</v>
      </c>
      <c r="B48" s="49" t="str">
        <f>VLOOKUP(A48,MATERIALES!A4:D372,3,FALSE)</f>
        <v>Cemento Asfaltico 40-50</v>
      </c>
      <c r="C48" s="289"/>
      <c r="D48" s="289"/>
      <c r="E48" s="289"/>
      <c r="F48" s="289"/>
      <c r="G48" s="289"/>
      <c r="H48" s="289"/>
      <c r="I48" s="276"/>
      <c r="J48" s="232" t="str">
        <f>VLOOKUP(A48,MATERIALES!A4:D372,2,FALSE)</f>
        <v>kg</v>
      </c>
      <c r="K48" s="290">
        <v>1</v>
      </c>
      <c r="L48" s="275"/>
      <c r="M48" s="410">
        <f>VLOOKUP(A48,MATERIALES!A4:D394,4,FALSE)</f>
        <v>1504.633038028084</v>
      </c>
      <c r="N48" s="280">
        <f>K48*M48</f>
        <v>1504.633038028084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1504.633038028084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1504.633038028084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300.92660760561682</v>
      </c>
      <c r="M83" s="855"/>
      <c r="N83" s="57"/>
    </row>
    <row r="84" spans="1:14">
      <c r="B84" s="95" t="s">
        <v>1057</v>
      </c>
      <c r="C84" s="96"/>
      <c r="D84" s="96"/>
      <c r="E84" s="96"/>
      <c r="F84" s="96"/>
      <c r="G84" s="96"/>
      <c r="H84" s="96"/>
      <c r="I84" s="93"/>
      <c r="J84" s="94"/>
      <c r="K84" s="312">
        <v>0.05</v>
      </c>
      <c r="L84" s="854">
        <f>N78*K84</f>
        <v>75.231651901404206</v>
      </c>
      <c r="M84" s="855"/>
      <c r="N84" s="57"/>
    </row>
    <row r="85" spans="1:14" ht="15.75" thickBot="1">
      <c r="B85" s="97" t="s">
        <v>1058</v>
      </c>
      <c r="C85" s="98"/>
      <c r="D85" s="98"/>
      <c r="E85" s="98"/>
      <c r="F85" s="98"/>
      <c r="G85" s="98"/>
      <c r="H85" s="98"/>
      <c r="I85" s="99"/>
      <c r="J85" s="100"/>
      <c r="K85" s="313">
        <v>0.05</v>
      </c>
      <c r="L85" s="856">
        <f>N78*K85</f>
        <v>75.231651901404206</v>
      </c>
      <c r="M85" s="857"/>
      <c r="N85" s="57"/>
    </row>
    <row r="86" spans="1:14" ht="15.75" thickBot="1">
      <c r="B86" s="820" t="s">
        <v>1037</v>
      </c>
      <c r="C86" s="821"/>
      <c r="D86" s="821"/>
      <c r="E86" s="821"/>
      <c r="F86" s="821"/>
      <c r="G86" s="821"/>
      <c r="H86" s="821"/>
      <c r="I86" s="821"/>
      <c r="J86" s="821"/>
      <c r="K86" s="821"/>
      <c r="L86" s="821"/>
      <c r="M86" s="822"/>
      <c r="N86" s="58">
        <f>L83+L84+L85</f>
        <v>451.38991140842529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1956.0229494365094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877</v>
      </c>
      <c r="B48" s="49" t="str">
        <f>VLOOKUP(A48,MATERIALES!A4:D372,3,FALSE)</f>
        <v>Cemento Asfaltico 60-70</v>
      </c>
      <c r="C48" s="289"/>
      <c r="D48" s="289"/>
      <c r="E48" s="289"/>
      <c r="F48" s="289"/>
      <c r="G48" s="289"/>
      <c r="H48" s="289"/>
      <c r="I48" s="276"/>
      <c r="J48" s="232" t="str">
        <f>VLOOKUP(A48,MATERIALES!A4:D372,2,FALSE)</f>
        <v>kg</v>
      </c>
      <c r="K48" s="290">
        <v>1</v>
      </c>
      <c r="L48" s="275"/>
      <c r="M48" s="410">
        <f>VLOOKUP(A48,MATERIALES!A4:D394,4,FALSE)</f>
        <v>1492.4168022660156</v>
      </c>
      <c r="N48" s="280">
        <f>K48*M48</f>
        <v>1492.4168022660156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1492.4168022660156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1492.4168022660156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298.48336045320315</v>
      </c>
      <c r="M83" s="855"/>
      <c r="N83" s="57"/>
    </row>
    <row r="84" spans="1:14">
      <c r="B84" s="95" t="s">
        <v>1057</v>
      </c>
      <c r="C84" s="96"/>
      <c r="D84" s="96"/>
      <c r="E84" s="96"/>
      <c r="F84" s="96"/>
      <c r="G84" s="96"/>
      <c r="H84" s="96"/>
      <c r="I84" s="93"/>
      <c r="J84" s="94"/>
      <c r="K84" s="312">
        <v>0.05</v>
      </c>
      <c r="L84" s="854">
        <f>N78*K84</f>
        <v>74.620840113300787</v>
      </c>
      <c r="M84" s="855"/>
      <c r="N84" s="57"/>
    </row>
    <row r="85" spans="1:14" ht="15.75" thickBot="1">
      <c r="B85" s="97" t="s">
        <v>1058</v>
      </c>
      <c r="C85" s="98"/>
      <c r="D85" s="98"/>
      <c r="E85" s="98"/>
      <c r="F85" s="98"/>
      <c r="G85" s="98"/>
      <c r="H85" s="98"/>
      <c r="I85" s="99"/>
      <c r="J85" s="100"/>
      <c r="K85" s="313">
        <v>0.05</v>
      </c>
      <c r="L85" s="856">
        <f>N78*K85</f>
        <v>74.620840113300787</v>
      </c>
      <c r="M85" s="857"/>
      <c r="N85" s="57"/>
    </row>
    <row r="86" spans="1:14" ht="15.75" thickBot="1">
      <c r="B86" s="820" t="s">
        <v>1037</v>
      </c>
      <c r="C86" s="821"/>
      <c r="D86" s="821"/>
      <c r="E86" s="821"/>
      <c r="F86" s="821"/>
      <c r="G86" s="821"/>
      <c r="H86" s="821"/>
      <c r="I86" s="821"/>
      <c r="J86" s="821"/>
      <c r="K86" s="821"/>
      <c r="L86" s="821"/>
      <c r="M86" s="822"/>
      <c r="N86" s="58">
        <f>L83+L84+L85</f>
        <v>447.72504067980475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1940.1418429458204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880</v>
      </c>
      <c r="B48" s="49" t="str">
        <f>VLOOKUP(A48,MATERIALES!A4:D372,3,FALSE)</f>
        <v>Cemento Asfaltico 80-100</v>
      </c>
      <c r="C48" s="289"/>
      <c r="D48" s="289"/>
      <c r="E48" s="289"/>
      <c r="F48" s="289"/>
      <c r="G48" s="289"/>
      <c r="H48" s="289"/>
      <c r="I48" s="276"/>
      <c r="J48" s="232" t="str">
        <f>VLOOKUP(A48,MATERIALES!A4:D372,2,FALSE)</f>
        <v>kg</v>
      </c>
      <c r="K48" s="290">
        <v>1</v>
      </c>
      <c r="L48" s="275"/>
      <c r="M48" s="410">
        <f>VLOOKUP(A48,MATERIALES!A4:D394,4,FALSE)</f>
        <v>1480.2005665039471</v>
      </c>
      <c r="N48" s="280">
        <f>K48*M48</f>
        <v>1480.2005665039471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1480.2005665039471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1480.2005665039471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296.04011330078941</v>
      </c>
      <c r="M83" s="855"/>
      <c r="N83" s="57"/>
    </row>
    <row r="84" spans="1:14">
      <c r="B84" s="95" t="s">
        <v>1057</v>
      </c>
      <c r="C84" s="96"/>
      <c r="D84" s="96"/>
      <c r="E84" s="96"/>
      <c r="F84" s="96"/>
      <c r="G84" s="96"/>
      <c r="H84" s="96"/>
      <c r="I84" s="93"/>
      <c r="J84" s="94"/>
      <c r="K84" s="312">
        <v>0.05</v>
      </c>
      <c r="L84" s="854">
        <f>N78*K84</f>
        <v>74.010028325197354</v>
      </c>
      <c r="M84" s="855"/>
      <c r="N84" s="57"/>
    </row>
    <row r="85" spans="1:14" ht="15.75" thickBot="1">
      <c r="B85" s="97" t="s">
        <v>1058</v>
      </c>
      <c r="C85" s="98"/>
      <c r="D85" s="98"/>
      <c r="E85" s="98"/>
      <c r="F85" s="98"/>
      <c r="G85" s="98"/>
      <c r="H85" s="98"/>
      <c r="I85" s="99"/>
      <c r="J85" s="100"/>
      <c r="K85" s="313">
        <v>0.05</v>
      </c>
      <c r="L85" s="856">
        <f>N78*K85</f>
        <v>74.010028325197354</v>
      </c>
      <c r="M85" s="857"/>
      <c r="N85" s="57"/>
    </row>
    <row r="86" spans="1:14" ht="15.75" thickBot="1">
      <c r="B86" s="820" t="s">
        <v>1037</v>
      </c>
      <c r="C86" s="821"/>
      <c r="D86" s="821"/>
      <c r="E86" s="821"/>
      <c r="F86" s="821"/>
      <c r="G86" s="821"/>
      <c r="H86" s="821"/>
      <c r="I86" s="821"/>
      <c r="J86" s="821"/>
      <c r="K86" s="821"/>
      <c r="L86" s="821"/>
      <c r="M86" s="822"/>
      <c r="N86" s="58">
        <f>L83+L84+L85</f>
        <v>444.06016995118415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1924.2607364551313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928</v>
      </c>
      <c r="B48" s="49" t="str">
        <f>VLOOKUP(A48,MATERIALES!A4:D372,3,FALSE)</f>
        <v>Emulsión CRM</v>
      </c>
      <c r="C48" s="289"/>
      <c r="D48" s="289"/>
      <c r="E48" s="289"/>
      <c r="F48" s="289"/>
      <c r="G48" s="289"/>
      <c r="H48" s="289"/>
      <c r="I48" s="276"/>
      <c r="J48" s="232" t="str">
        <f>VLOOKUP(A48,MATERIALES!A4:D372,2,FALSE)</f>
        <v>lt</v>
      </c>
      <c r="K48" s="290">
        <v>1</v>
      </c>
      <c r="L48" s="275"/>
      <c r="M48" s="410">
        <f>VLOOKUP(A48,MATERIALES!A4:D394,4,FALSE)</f>
        <v>1767.2821069125532</v>
      </c>
      <c r="N48" s="280">
        <f>K48*M48</f>
        <v>1767.2821069125532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1767.2821069125532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1767.2821069125532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353.45642138251065</v>
      </c>
      <c r="M83" s="855"/>
      <c r="N83" s="57"/>
    </row>
    <row r="84" spans="1:14">
      <c r="B84" s="95" t="s">
        <v>1057</v>
      </c>
      <c r="C84" s="96"/>
      <c r="D84" s="96"/>
      <c r="E84" s="96"/>
      <c r="F84" s="96"/>
      <c r="G84" s="96"/>
      <c r="H84" s="96"/>
      <c r="I84" s="93"/>
      <c r="J84" s="94"/>
      <c r="K84" s="312">
        <v>0.05</v>
      </c>
      <c r="L84" s="854">
        <f>N78*K84</f>
        <v>88.364105345627664</v>
      </c>
      <c r="M84" s="855"/>
      <c r="N84" s="57"/>
    </row>
    <row r="85" spans="1:14" ht="15.75" thickBot="1">
      <c r="B85" s="97" t="s">
        <v>1058</v>
      </c>
      <c r="C85" s="98"/>
      <c r="D85" s="98"/>
      <c r="E85" s="98"/>
      <c r="F85" s="98"/>
      <c r="G85" s="98"/>
      <c r="H85" s="98"/>
      <c r="I85" s="99"/>
      <c r="J85" s="100"/>
      <c r="K85" s="313">
        <v>0.05</v>
      </c>
      <c r="L85" s="856">
        <f>N78*K85</f>
        <v>88.364105345627664</v>
      </c>
      <c r="M85" s="857"/>
      <c r="N85" s="57"/>
    </row>
    <row r="86" spans="1:14" ht="15.75" thickBot="1">
      <c r="B86" s="820" t="s">
        <v>1037</v>
      </c>
      <c r="C86" s="821"/>
      <c r="D86" s="821"/>
      <c r="E86" s="821"/>
      <c r="F86" s="821"/>
      <c r="G86" s="821"/>
      <c r="H86" s="821"/>
      <c r="I86" s="821"/>
      <c r="J86" s="821"/>
      <c r="K86" s="821"/>
      <c r="L86" s="821"/>
      <c r="M86" s="822"/>
      <c r="N86" s="58">
        <f>L83+L84+L85</f>
        <v>530.18463207376601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2297.4667389863193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939</v>
      </c>
      <c r="B48" s="49" t="str">
        <f>VLOOKUP(A48,MATERIALES!A4:D372,3,FALSE)</f>
        <v>Emulsión Asfáltica de Rotura Lenta CRL</v>
      </c>
      <c r="C48" s="289"/>
      <c r="D48" s="289"/>
      <c r="E48" s="289"/>
      <c r="F48" s="289"/>
      <c r="G48" s="289"/>
      <c r="H48" s="289"/>
      <c r="I48" s="276"/>
      <c r="J48" s="232" t="str">
        <f>VLOOKUP(A48,MATERIALES!A4:D372,2,FALSE)</f>
        <v>lt</v>
      </c>
      <c r="K48" s="290">
        <v>1</v>
      </c>
      <c r="L48" s="275"/>
      <c r="M48" s="410">
        <f>VLOOKUP(A48,MATERIALES!A4:D394,4,FALSE)</f>
        <v>2109.3367082504669</v>
      </c>
      <c r="N48" s="280">
        <f>K48*M48</f>
        <v>2109.3367082504669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2109.3367082504669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2109.3367082504669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421.86734165009341</v>
      </c>
      <c r="M83" s="855"/>
      <c r="N83" s="57"/>
    </row>
    <row r="84" spans="1:14">
      <c r="B84" s="95" t="s">
        <v>1057</v>
      </c>
      <c r="C84" s="96"/>
      <c r="D84" s="96"/>
      <c r="E84" s="96"/>
      <c r="F84" s="96"/>
      <c r="G84" s="96"/>
      <c r="H84" s="96"/>
      <c r="I84" s="93"/>
      <c r="J84" s="94"/>
      <c r="K84" s="312">
        <v>0.05</v>
      </c>
      <c r="L84" s="854">
        <f>N78*K84</f>
        <v>105.46683541252335</v>
      </c>
      <c r="M84" s="855"/>
      <c r="N84" s="57"/>
    </row>
    <row r="85" spans="1:14" ht="15.75" thickBot="1">
      <c r="B85" s="97" t="s">
        <v>1058</v>
      </c>
      <c r="C85" s="98"/>
      <c r="D85" s="98"/>
      <c r="E85" s="98"/>
      <c r="F85" s="98"/>
      <c r="G85" s="98"/>
      <c r="H85" s="98"/>
      <c r="I85" s="99"/>
      <c r="J85" s="100"/>
      <c r="K85" s="313">
        <v>0.05</v>
      </c>
      <c r="L85" s="856">
        <f>N78*K85</f>
        <v>105.46683541252335</v>
      </c>
      <c r="M85" s="857"/>
      <c r="N85" s="57"/>
    </row>
    <row r="86" spans="1:14" ht="15.75" thickBot="1">
      <c r="B86" s="820" t="s">
        <v>1037</v>
      </c>
      <c r="C86" s="821"/>
      <c r="D86" s="821"/>
      <c r="E86" s="821"/>
      <c r="F86" s="821"/>
      <c r="G86" s="821"/>
      <c r="H86" s="821"/>
      <c r="I86" s="821"/>
      <c r="J86" s="821"/>
      <c r="K86" s="821"/>
      <c r="L86" s="821"/>
      <c r="M86" s="822"/>
      <c r="N86" s="58">
        <f>L83+L84+L85</f>
        <v>632.80101247514006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2742.1377207256069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926</v>
      </c>
      <c r="B48" s="49" t="str">
        <f>VLOOKUP(A48,MATERIALES!A4:D372,3,FALSE)</f>
        <v>Emulsión CRL-1hm</v>
      </c>
      <c r="C48" s="289"/>
      <c r="D48" s="289"/>
      <c r="E48" s="289"/>
      <c r="F48" s="289"/>
      <c r="G48" s="289"/>
      <c r="H48" s="289"/>
      <c r="I48" s="276"/>
      <c r="J48" s="232" t="str">
        <f>VLOOKUP(A48,MATERIALES!A4:D372,2,FALSE)</f>
        <v>lt</v>
      </c>
      <c r="K48" s="290">
        <v>1</v>
      </c>
      <c r="L48" s="275"/>
      <c r="M48" s="410">
        <f>VLOOKUP(A48,MATERIALES!A4:D394,4,FALSE)</f>
        <v>1883.3363466522023</v>
      </c>
      <c r="N48" s="280">
        <f>K48*M48</f>
        <v>1883.3363466522023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1883.3363466522023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1883.3363466522023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376.66726933044049</v>
      </c>
      <c r="M83" s="855"/>
      <c r="N83" s="57"/>
    </row>
    <row r="84" spans="1:14">
      <c r="B84" s="95" t="s">
        <v>1057</v>
      </c>
      <c r="C84" s="96"/>
      <c r="D84" s="96"/>
      <c r="E84" s="96"/>
      <c r="F84" s="96"/>
      <c r="G84" s="96"/>
      <c r="H84" s="96"/>
      <c r="I84" s="93"/>
      <c r="J84" s="94"/>
      <c r="K84" s="312">
        <v>0.05</v>
      </c>
      <c r="L84" s="854">
        <f>N78*K84</f>
        <v>94.166817332610123</v>
      </c>
      <c r="M84" s="855"/>
      <c r="N84" s="57"/>
    </row>
    <row r="85" spans="1:14" ht="15.75" thickBot="1">
      <c r="B85" s="97" t="s">
        <v>1058</v>
      </c>
      <c r="C85" s="98"/>
      <c r="D85" s="98"/>
      <c r="E85" s="98"/>
      <c r="F85" s="98"/>
      <c r="G85" s="98"/>
      <c r="H85" s="98"/>
      <c r="I85" s="99"/>
      <c r="J85" s="100"/>
      <c r="K85" s="313">
        <v>0.05</v>
      </c>
      <c r="L85" s="856">
        <f>N78*K85</f>
        <v>94.166817332610123</v>
      </c>
      <c r="M85" s="857"/>
      <c r="N85" s="57"/>
    </row>
    <row r="86" spans="1:14" ht="15.75" thickBot="1">
      <c r="B86" s="820" t="s">
        <v>1037</v>
      </c>
      <c r="C86" s="821"/>
      <c r="D86" s="821"/>
      <c r="E86" s="821"/>
      <c r="F86" s="821"/>
      <c r="G86" s="821"/>
      <c r="H86" s="821"/>
      <c r="I86" s="821"/>
      <c r="J86" s="821"/>
      <c r="K86" s="821"/>
      <c r="L86" s="821"/>
      <c r="M86" s="822"/>
      <c r="N86" s="58">
        <f>L83+L84+L85</f>
        <v>565.00090399566068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2448.3372506478631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924</v>
      </c>
      <c r="B48" s="49" t="str">
        <f>VLOOKUP(A48,MATERIALES!A4:D372,3,FALSE)</f>
        <v>Emulsión CRL-1h</v>
      </c>
      <c r="C48" s="289"/>
      <c r="D48" s="289"/>
      <c r="E48" s="289"/>
      <c r="F48" s="289"/>
      <c r="G48" s="289"/>
      <c r="H48" s="289"/>
      <c r="I48" s="276"/>
      <c r="J48" s="232" t="str">
        <f>VLOOKUP(A48,MATERIALES!A4:D372,2,FALSE)</f>
        <v>lt</v>
      </c>
      <c r="K48" s="290">
        <v>1</v>
      </c>
      <c r="L48" s="275"/>
      <c r="M48" s="410">
        <f>VLOOKUP(A48,MATERIALES!A4:D394,4,FALSE)</f>
        <v>1729.6153799795093</v>
      </c>
      <c r="N48" s="280">
        <f>K48*M48</f>
        <v>1729.6153799795093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1729.6153799795093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1729.6153799795093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345.92307599590185</v>
      </c>
      <c r="M83" s="855"/>
      <c r="N83" s="57"/>
    </row>
    <row r="84" spans="1:14">
      <c r="B84" s="95" t="s">
        <v>1057</v>
      </c>
      <c r="C84" s="96"/>
      <c r="D84" s="96"/>
      <c r="E84" s="96"/>
      <c r="F84" s="96"/>
      <c r="G84" s="96"/>
      <c r="H84" s="96"/>
      <c r="I84" s="93"/>
      <c r="J84" s="94"/>
      <c r="K84" s="312">
        <v>0.05</v>
      </c>
      <c r="L84" s="854">
        <f>N78*K84</f>
        <v>86.480768998975464</v>
      </c>
      <c r="M84" s="855"/>
      <c r="N84" s="57"/>
    </row>
    <row r="85" spans="1:14" ht="15.75" thickBot="1">
      <c r="B85" s="97" t="s">
        <v>1058</v>
      </c>
      <c r="C85" s="98"/>
      <c r="D85" s="98"/>
      <c r="E85" s="98"/>
      <c r="F85" s="98"/>
      <c r="G85" s="98"/>
      <c r="H85" s="98"/>
      <c r="I85" s="99"/>
      <c r="J85" s="100"/>
      <c r="K85" s="313">
        <v>0.05</v>
      </c>
      <c r="L85" s="856">
        <f>N78*K85</f>
        <v>86.480768998975464</v>
      </c>
      <c r="M85" s="857"/>
      <c r="N85" s="57"/>
    </row>
    <row r="86" spans="1:14" ht="15.75" thickBot="1">
      <c r="B86" s="820" t="s">
        <v>1037</v>
      </c>
      <c r="C86" s="821"/>
      <c r="D86" s="821"/>
      <c r="E86" s="821"/>
      <c r="F86" s="821"/>
      <c r="G86" s="821"/>
      <c r="H86" s="821"/>
      <c r="I86" s="821"/>
      <c r="J86" s="821"/>
      <c r="K86" s="821"/>
      <c r="L86" s="821"/>
      <c r="M86" s="822"/>
      <c r="N86" s="58">
        <f>L83+L84+L85</f>
        <v>518.88461399385278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2248.4999939733621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889</v>
      </c>
      <c r="B48" s="49" t="str">
        <f>VLOOKUP(A48,MATERIALES!A4:D372,3,FALSE)</f>
        <v>Cemento Asfáltico Modificado Con Grano De Caucho Reciclado Tipo I</v>
      </c>
      <c r="C48" s="289"/>
      <c r="D48" s="289"/>
      <c r="E48" s="289"/>
      <c r="F48" s="289"/>
      <c r="G48" s="289"/>
      <c r="H48" s="289"/>
      <c r="I48" s="276"/>
      <c r="J48" s="232" t="str">
        <f>VLOOKUP(A48,MATERIALES!A4:D372,2,FALSE)</f>
        <v>kg</v>
      </c>
      <c r="K48" s="290">
        <v>1</v>
      </c>
      <c r="L48" s="275"/>
      <c r="M48" s="410">
        <f>VLOOKUP(A48,MATERIALES!A4:D394,4,FALSE)</f>
        <v>2036.0392936780568</v>
      </c>
      <c r="N48" s="280">
        <f>K48*M48</f>
        <v>2036.0392936780568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2036.0392936780568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456"/>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2036.0392936780568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407.20785873561135</v>
      </c>
      <c r="M83" s="855"/>
      <c r="N83" s="57"/>
    </row>
    <row r="84" spans="1:14">
      <c r="B84" s="95" t="s">
        <v>1057</v>
      </c>
      <c r="C84" s="96"/>
      <c r="D84" s="96"/>
      <c r="E84" s="96"/>
      <c r="F84" s="96"/>
      <c r="G84" s="96"/>
      <c r="H84" s="96"/>
      <c r="I84" s="93"/>
      <c r="J84" s="94"/>
      <c r="K84" s="312">
        <v>0.05</v>
      </c>
      <c r="L84" s="854">
        <f>N78*K84</f>
        <v>101.80196468390284</v>
      </c>
      <c r="M84" s="855"/>
      <c r="N84" s="57"/>
    </row>
    <row r="85" spans="1:14" ht="15.75" thickBot="1">
      <c r="B85" s="97" t="s">
        <v>1058</v>
      </c>
      <c r="C85" s="98"/>
      <c r="D85" s="98"/>
      <c r="E85" s="98"/>
      <c r="F85" s="98"/>
      <c r="G85" s="98"/>
      <c r="H85" s="98"/>
      <c r="I85" s="99"/>
      <c r="J85" s="100"/>
      <c r="K85" s="313">
        <v>0.05</v>
      </c>
      <c r="L85" s="856">
        <f>N78*K85</f>
        <v>101.80196468390284</v>
      </c>
      <c r="M85" s="857"/>
      <c r="N85" s="57"/>
    </row>
    <row r="86" spans="1:14" ht="15.75" thickBot="1">
      <c r="B86" s="820" t="s">
        <v>1037</v>
      </c>
      <c r="C86" s="821"/>
      <c r="D86" s="821"/>
      <c r="E86" s="821"/>
      <c r="F86" s="821"/>
      <c r="G86" s="821"/>
      <c r="H86" s="821"/>
      <c r="I86" s="821"/>
      <c r="J86" s="821"/>
      <c r="K86" s="821"/>
      <c r="L86" s="821"/>
      <c r="M86" s="822"/>
      <c r="N86" s="58">
        <f>L83+L84+L85</f>
        <v>610.81178810341703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2646.851081781474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891</v>
      </c>
      <c r="B48" s="49" t="str">
        <f>VLOOKUP(A48,MATERIALES!A4:D372,3,FALSE)</f>
        <v>Cemento Asfáltico Modificado Con Grano De Caucho Reciclado Tipo Il</v>
      </c>
      <c r="C48" s="289"/>
      <c r="D48" s="289"/>
      <c r="E48" s="289"/>
      <c r="F48" s="289"/>
      <c r="G48" s="289"/>
      <c r="H48" s="289"/>
      <c r="I48" s="276"/>
      <c r="J48" s="232" t="str">
        <f>VLOOKUP(A48,MATERIALES!A4:D372,2,FALSE)</f>
        <v>kg</v>
      </c>
      <c r="K48" s="290">
        <v>1</v>
      </c>
      <c r="L48" s="275"/>
      <c r="M48" s="410">
        <f>VLOOKUP(A48,MATERIALES!A4:D394,4,FALSE)</f>
        <v>2442.229132766829</v>
      </c>
      <c r="N48" s="280">
        <f>K48*M48</f>
        <v>2442.229132766829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2442.229132766829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2442.229132766829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488.44582655336581</v>
      </c>
      <c r="M83" s="855"/>
      <c r="N83" s="57"/>
    </row>
    <row r="84" spans="1:14">
      <c r="B84" s="95" t="s">
        <v>1057</v>
      </c>
      <c r="C84" s="96"/>
      <c r="D84" s="96"/>
      <c r="E84" s="96"/>
      <c r="F84" s="96"/>
      <c r="G84" s="96"/>
      <c r="H84" s="96"/>
      <c r="I84" s="93"/>
      <c r="J84" s="94"/>
      <c r="K84" s="312">
        <v>0.05</v>
      </c>
      <c r="L84" s="854">
        <f>N78*K84</f>
        <v>122.11145663834145</v>
      </c>
      <c r="M84" s="855"/>
      <c r="N84" s="57"/>
    </row>
    <row r="85" spans="1:14" ht="15.75" thickBot="1">
      <c r="B85" s="97" t="s">
        <v>1058</v>
      </c>
      <c r="C85" s="98"/>
      <c r="D85" s="98"/>
      <c r="E85" s="98"/>
      <c r="F85" s="98"/>
      <c r="G85" s="98"/>
      <c r="H85" s="98"/>
      <c r="I85" s="99"/>
      <c r="J85" s="100"/>
      <c r="K85" s="313">
        <v>0.05</v>
      </c>
      <c r="L85" s="856">
        <f>N78*K85</f>
        <v>122.11145663834145</v>
      </c>
      <c r="M85" s="857"/>
      <c r="N85" s="57"/>
    </row>
    <row r="86" spans="1:14" ht="15.75" thickBot="1">
      <c r="B86" s="820" t="s">
        <v>1037</v>
      </c>
      <c r="C86" s="821"/>
      <c r="D86" s="821"/>
      <c r="E86" s="821"/>
      <c r="F86" s="821"/>
      <c r="G86" s="821"/>
      <c r="H86" s="821"/>
      <c r="I86" s="821"/>
      <c r="J86" s="821"/>
      <c r="K86" s="821"/>
      <c r="L86" s="821"/>
      <c r="M86" s="822"/>
      <c r="N86" s="58">
        <f>L83+L84+L85</f>
        <v>732.66873983004871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3174.8978725968777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892</v>
      </c>
      <c r="B48" s="49" t="str">
        <f>VLOOKUP(A48,MATERIALES!A4:D372,3,FALSE)</f>
        <v>Cemento Asfáltico Modificado Con Grano De Caucho Reciclado Tipo lll</v>
      </c>
      <c r="C48" s="289"/>
      <c r="D48" s="289"/>
      <c r="E48" s="289"/>
      <c r="F48" s="289"/>
      <c r="G48" s="289"/>
      <c r="H48" s="289"/>
      <c r="I48" s="276"/>
      <c r="J48" s="232" t="str">
        <f>VLOOKUP(A48,MATERIALES!A4:D372,2,FALSE)</f>
        <v>kg</v>
      </c>
      <c r="K48" s="290">
        <v>1</v>
      </c>
      <c r="L48" s="275"/>
      <c r="M48" s="410">
        <f>VLOOKUP(A48,MATERIALES!A4:D394,4,FALSE)</f>
        <v>2532.8328813355024</v>
      </c>
      <c r="N48" s="280">
        <f>K48*M48</f>
        <v>2532.8328813355024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2532.8328813355024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2532.8328813355024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506.56657626710052</v>
      </c>
      <c r="M83" s="855"/>
      <c r="N83" s="57"/>
    </row>
    <row r="84" spans="1:14">
      <c r="B84" s="95" t="s">
        <v>1057</v>
      </c>
      <c r="C84" s="96"/>
      <c r="D84" s="96"/>
      <c r="E84" s="96"/>
      <c r="F84" s="96"/>
      <c r="G84" s="96"/>
      <c r="H84" s="96"/>
      <c r="I84" s="93"/>
      <c r="J84" s="94"/>
      <c r="K84" s="312">
        <v>0.05</v>
      </c>
      <c r="L84" s="854">
        <f>N78*K84</f>
        <v>126.64164406677513</v>
      </c>
      <c r="M84" s="855"/>
      <c r="N84" s="57"/>
    </row>
    <row r="85" spans="1:14" ht="15.75" thickBot="1">
      <c r="B85" s="97" t="s">
        <v>1058</v>
      </c>
      <c r="C85" s="98"/>
      <c r="D85" s="98"/>
      <c r="E85" s="98"/>
      <c r="F85" s="98"/>
      <c r="G85" s="98"/>
      <c r="H85" s="98"/>
      <c r="I85" s="99"/>
      <c r="J85" s="100"/>
      <c r="K85" s="313">
        <v>0.05</v>
      </c>
      <c r="L85" s="856">
        <f>N78*K85</f>
        <v>126.64164406677513</v>
      </c>
      <c r="M85" s="857"/>
      <c r="N85" s="57"/>
    </row>
    <row r="86" spans="1:14" ht="15.75" thickBot="1">
      <c r="B86" s="820" t="s">
        <v>1037</v>
      </c>
      <c r="C86" s="821"/>
      <c r="D86" s="821"/>
      <c r="E86" s="821"/>
      <c r="F86" s="821"/>
      <c r="G86" s="821"/>
      <c r="H86" s="821"/>
      <c r="I86" s="821"/>
      <c r="J86" s="821"/>
      <c r="K86" s="821"/>
      <c r="L86" s="821"/>
      <c r="M86" s="822"/>
      <c r="N86" s="58">
        <f>L83+L84+L85</f>
        <v>759.84986440065074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3292.6827457361533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884</v>
      </c>
      <c r="B48" s="49" t="str">
        <f>VLOOKUP(A48,MATERIALES!A4:D372,3,FALSE)</f>
        <v xml:space="preserve">Cemento asfaltico modificado con polímeros tipo I
</v>
      </c>
      <c r="C48" s="289"/>
      <c r="D48" s="289"/>
      <c r="E48" s="289"/>
      <c r="F48" s="289"/>
      <c r="G48" s="289"/>
      <c r="H48" s="289"/>
      <c r="I48" s="276"/>
      <c r="J48" s="232" t="str">
        <f>VLOOKUP(A48,MATERIALES!A4:D372,2,FALSE)</f>
        <v>kg</v>
      </c>
      <c r="K48" s="290">
        <v>1</v>
      </c>
      <c r="L48" s="275"/>
      <c r="M48" s="410">
        <f>VLOOKUP(A48,MATERIALES!A4:D394,4,FALSE)</f>
        <v>2558.2833725064784</v>
      </c>
      <c r="N48" s="280">
        <f>K48*M48</f>
        <v>2558.2833725064784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2558.2833725064784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2558.2833725064784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511.6566745012957</v>
      </c>
      <c r="M83" s="855"/>
      <c r="N83" s="57"/>
    </row>
    <row r="84" spans="1:14">
      <c r="B84" s="95" t="s">
        <v>1057</v>
      </c>
      <c r="C84" s="96"/>
      <c r="D84" s="96"/>
      <c r="E84" s="96"/>
      <c r="F84" s="96"/>
      <c r="G84" s="96"/>
      <c r="H84" s="96"/>
      <c r="I84" s="93"/>
      <c r="J84" s="94"/>
      <c r="K84" s="312">
        <v>0.05</v>
      </c>
      <c r="L84" s="854">
        <f>N78*K84</f>
        <v>127.91416862532392</v>
      </c>
      <c r="M84" s="855"/>
      <c r="N84" s="57"/>
    </row>
    <row r="85" spans="1:14" ht="15.75" thickBot="1">
      <c r="B85" s="97" t="s">
        <v>1058</v>
      </c>
      <c r="C85" s="98"/>
      <c r="D85" s="98"/>
      <c r="E85" s="98"/>
      <c r="F85" s="98"/>
      <c r="G85" s="98"/>
      <c r="H85" s="98"/>
      <c r="I85" s="99"/>
      <c r="J85" s="100"/>
      <c r="K85" s="313">
        <v>0.05</v>
      </c>
      <c r="L85" s="856">
        <f>N78*K85</f>
        <v>127.91416862532392</v>
      </c>
      <c r="M85" s="857"/>
      <c r="N85" s="57"/>
    </row>
    <row r="86" spans="1:14" ht="15.75" thickBot="1">
      <c r="B86" s="820" t="s">
        <v>1037</v>
      </c>
      <c r="C86" s="821"/>
      <c r="D86" s="821"/>
      <c r="E86" s="821"/>
      <c r="F86" s="821"/>
      <c r="G86" s="821"/>
      <c r="H86" s="821"/>
      <c r="I86" s="821"/>
      <c r="J86" s="821"/>
      <c r="K86" s="821"/>
      <c r="L86" s="821"/>
      <c r="M86" s="822"/>
      <c r="N86" s="58">
        <f>L83+L84+L85</f>
        <v>767.48501175194349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3325.768384258422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885</v>
      </c>
      <c r="B48" s="49" t="str">
        <f>VLOOKUP(A48,MATERIALES!A4:D372,3,FALSE)</f>
        <v xml:space="preserve">Cemento asfaltico modificado con polímeros tipo II
</v>
      </c>
      <c r="C48" s="289"/>
      <c r="D48" s="289"/>
      <c r="E48" s="289"/>
      <c r="F48" s="289"/>
      <c r="G48" s="289"/>
      <c r="H48" s="289"/>
      <c r="I48" s="276"/>
      <c r="J48" s="232" t="str">
        <f>VLOOKUP(A48,MATERIALES!A4:D372,2,FALSE)</f>
        <v>kg</v>
      </c>
      <c r="K48" s="290">
        <v>1</v>
      </c>
      <c r="L48" s="275"/>
      <c r="M48" s="410">
        <f>VLOOKUP(A48,MATERIALES!A4:D394,4,FALSE)</f>
        <v>2558.2833725064784</v>
      </c>
      <c r="N48" s="280">
        <f>K48*M48</f>
        <v>2558.2833725064784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2558.2833725064784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2558.2833725064784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511.6566745012957</v>
      </c>
      <c r="M83" s="855"/>
      <c r="N83" s="57"/>
    </row>
    <row r="84" spans="1:14">
      <c r="B84" s="95" t="s">
        <v>1057</v>
      </c>
      <c r="C84" s="96"/>
      <c r="D84" s="96"/>
      <c r="E84" s="96"/>
      <c r="F84" s="96"/>
      <c r="G84" s="96"/>
      <c r="H84" s="96"/>
      <c r="I84" s="93"/>
      <c r="J84" s="94"/>
      <c r="K84" s="312">
        <v>0.05</v>
      </c>
      <c r="L84" s="854">
        <f>N78*K84</f>
        <v>127.91416862532392</v>
      </c>
      <c r="M84" s="855"/>
      <c r="N84" s="57"/>
    </row>
    <row r="85" spans="1:14" ht="15.75" thickBot="1">
      <c r="B85" s="97" t="s">
        <v>1058</v>
      </c>
      <c r="C85" s="98"/>
      <c r="D85" s="98"/>
      <c r="E85" s="98"/>
      <c r="F85" s="98"/>
      <c r="G85" s="98"/>
      <c r="H85" s="98"/>
      <c r="I85" s="99"/>
      <c r="J85" s="100"/>
      <c r="K85" s="313">
        <v>0.05</v>
      </c>
      <c r="L85" s="856">
        <f>N78*K85</f>
        <v>127.91416862532392</v>
      </c>
      <c r="M85" s="857"/>
      <c r="N85" s="57"/>
    </row>
    <row r="86" spans="1:14" ht="15.75" thickBot="1">
      <c r="B86" s="820" t="s">
        <v>1037</v>
      </c>
      <c r="C86" s="821"/>
      <c r="D86" s="821"/>
      <c r="E86" s="821"/>
      <c r="F86" s="821"/>
      <c r="G86" s="821"/>
      <c r="H86" s="821"/>
      <c r="I86" s="821"/>
      <c r="J86" s="821"/>
      <c r="K86" s="821"/>
      <c r="L86" s="821"/>
      <c r="M86" s="822"/>
      <c r="N86" s="58">
        <f>L83+L84+L85</f>
        <v>767.48501175194349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3325.768384258422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885</v>
      </c>
      <c r="B48" s="49" t="str">
        <f>VLOOKUP(A48,MATERIALES!A4:D372,3,FALSE)</f>
        <v xml:space="preserve">Cemento asfaltico modificado con polímeros tipo II
</v>
      </c>
      <c r="C48" s="289"/>
      <c r="D48" s="289"/>
      <c r="E48" s="289"/>
      <c r="F48" s="289"/>
      <c r="G48" s="289"/>
      <c r="H48" s="289"/>
      <c r="I48" s="276"/>
      <c r="J48" s="232" t="str">
        <f>VLOOKUP(A48,MATERIALES!A4:D372,2,FALSE)</f>
        <v>kg</v>
      </c>
      <c r="K48" s="290">
        <v>1</v>
      </c>
      <c r="L48" s="275"/>
      <c r="M48" s="410">
        <f>VLOOKUP(A48,MATERIALES!A4:D394,4,FALSE)</f>
        <v>2558.2833725064784</v>
      </c>
      <c r="N48" s="280">
        <f>K48*M48</f>
        <v>2558.2833725064784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2558.2833725064784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2558.2833725064784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511.6566745012957</v>
      </c>
      <c r="M83" s="855"/>
      <c r="N83" s="57"/>
    </row>
    <row r="84" spans="1:14">
      <c r="B84" s="95" t="s">
        <v>1057</v>
      </c>
      <c r="C84" s="96"/>
      <c r="D84" s="96"/>
      <c r="E84" s="96"/>
      <c r="F84" s="96"/>
      <c r="G84" s="96"/>
      <c r="H84" s="96"/>
      <c r="I84" s="93"/>
      <c r="J84" s="94"/>
      <c r="K84" s="312">
        <v>0.05</v>
      </c>
      <c r="L84" s="854">
        <f>N78*K84</f>
        <v>127.91416862532392</v>
      </c>
      <c r="M84" s="855"/>
      <c r="N84" s="57"/>
    </row>
    <row r="85" spans="1:14" ht="15.75" thickBot="1">
      <c r="B85" s="97" t="s">
        <v>1058</v>
      </c>
      <c r="C85" s="98"/>
      <c r="D85" s="98"/>
      <c r="E85" s="98"/>
      <c r="F85" s="98"/>
      <c r="G85" s="98"/>
      <c r="H85" s="98"/>
      <c r="I85" s="99"/>
      <c r="J85" s="100"/>
      <c r="K85" s="313">
        <v>0.05</v>
      </c>
      <c r="L85" s="856">
        <f>N78*K85</f>
        <v>127.91416862532392</v>
      </c>
      <c r="M85" s="857"/>
      <c r="N85" s="57"/>
    </row>
    <row r="86" spans="1:14" ht="15.75" thickBot="1">
      <c r="B86" s="820" t="s">
        <v>1037</v>
      </c>
      <c r="C86" s="821"/>
      <c r="D86" s="821"/>
      <c r="E86" s="821"/>
      <c r="F86" s="821"/>
      <c r="G86" s="821"/>
      <c r="H86" s="821"/>
      <c r="I86" s="821"/>
      <c r="J86" s="821"/>
      <c r="K86" s="821"/>
      <c r="L86" s="821"/>
      <c r="M86" s="822"/>
      <c r="N86" s="58">
        <f>L83+L84+L85</f>
        <v>767.48501175194349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3325.768384258422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886</v>
      </c>
      <c r="B48" s="49" t="str">
        <f>VLOOKUP(A48,MATERIALES!A4:D372,3,FALSE)</f>
        <v xml:space="preserve">Cemento asfaltico modificado con polímeros tipo III
</v>
      </c>
      <c r="C48" s="289"/>
      <c r="D48" s="289"/>
      <c r="E48" s="289"/>
      <c r="F48" s="289"/>
      <c r="G48" s="289"/>
      <c r="H48" s="289"/>
      <c r="I48" s="276"/>
      <c r="J48" s="232" t="str">
        <f>VLOOKUP(A48,MATERIALES!A4:D372,2,FALSE)</f>
        <v>kg</v>
      </c>
      <c r="K48" s="290">
        <v>1</v>
      </c>
      <c r="L48" s="275"/>
      <c r="M48" s="410">
        <f>VLOOKUP(A48,MATERIALES!A4:D394,4,FALSE)</f>
        <v>2449.3552702947022</v>
      </c>
      <c r="N48" s="280">
        <f>K48*M48</f>
        <v>2449.3552702947022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2449.3552702947022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2449.3552702947022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489.87105405894044</v>
      </c>
      <c r="M83" s="855"/>
      <c r="N83" s="57"/>
    </row>
    <row r="84" spans="1:14">
      <c r="B84" s="95" t="s">
        <v>1057</v>
      </c>
      <c r="C84" s="96"/>
      <c r="D84" s="96"/>
      <c r="E84" s="96"/>
      <c r="F84" s="96"/>
      <c r="G84" s="96"/>
      <c r="H84" s="96"/>
      <c r="I84" s="93"/>
      <c r="J84" s="94"/>
      <c r="K84" s="312">
        <v>0.05</v>
      </c>
      <c r="L84" s="854">
        <f>N78*K84</f>
        <v>122.46776351473511</v>
      </c>
      <c r="M84" s="855"/>
      <c r="N84" s="57"/>
    </row>
    <row r="85" spans="1:14" ht="15.75" thickBot="1">
      <c r="B85" s="97" t="s">
        <v>1058</v>
      </c>
      <c r="C85" s="98"/>
      <c r="D85" s="98"/>
      <c r="E85" s="98"/>
      <c r="F85" s="98"/>
      <c r="G85" s="98"/>
      <c r="H85" s="98"/>
      <c r="I85" s="99"/>
      <c r="J85" s="100"/>
      <c r="K85" s="313">
        <v>0.05</v>
      </c>
      <c r="L85" s="856">
        <f>N78*K85</f>
        <v>122.46776351473511</v>
      </c>
      <c r="M85" s="857"/>
      <c r="N85" s="57"/>
    </row>
    <row r="86" spans="1:14" ht="15.75" thickBot="1">
      <c r="B86" s="820" t="s">
        <v>1037</v>
      </c>
      <c r="C86" s="821"/>
      <c r="D86" s="821"/>
      <c r="E86" s="821"/>
      <c r="F86" s="821"/>
      <c r="G86" s="821"/>
      <c r="H86" s="821"/>
      <c r="I86" s="821"/>
      <c r="J86" s="821"/>
      <c r="K86" s="821"/>
      <c r="L86" s="821"/>
      <c r="M86" s="822"/>
      <c r="N86" s="58">
        <f>L83+L84+L85</f>
        <v>734.80658108841067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3184.1618513831127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887</v>
      </c>
      <c r="B48" s="49" t="str">
        <f>VLOOKUP(A48,MATERIALES!A4:D372,3,FALSE)</f>
        <v xml:space="preserve">Cemento asfaltico modificado con polímeros tipo IV
</v>
      </c>
      <c r="C48" s="289"/>
      <c r="D48" s="289"/>
      <c r="E48" s="289"/>
      <c r="F48" s="289"/>
      <c r="G48" s="289"/>
      <c r="H48" s="289"/>
      <c r="I48" s="276"/>
      <c r="J48" s="232" t="str">
        <f>VLOOKUP(A48,MATERIALES!A4:D372,2,FALSE)</f>
        <v>kg</v>
      </c>
      <c r="K48" s="290">
        <v>1</v>
      </c>
      <c r="L48" s="275"/>
      <c r="M48" s="410">
        <f>VLOOKUP(A48,MATERIALES!A4:D394,4,FALSE)</f>
        <v>2345.5172663171215</v>
      </c>
      <c r="N48" s="280">
        <f>K48*M48</f>
        <v>2345.5172663171215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2345.5172663171215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2345.5172663171215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469.10345326342434</v>
      </c>
      <c r="M83" s="855"/>
      <c r="N83" s="57"/>
    </row>
    <row r="84" spans="1:14">
      <c r="B84" s="95" t="s">
        <v>1057</v>
      </c>
      <c r="C84" s="96"/>
      <c r="D84" s="96"/>
      <c r="E84" s="96"/>
      <c r="F84" s="96"/>
      <c r="G84" s="96"/>
      <c r="H84" s="96"/>
      <c r="I84" s="93"/>
      <c r="J84" s="94"/>
      <c r="K84" s="312">
        <v>0.05</v>
      </c>
      <c r="L84" s="854">
        <f>N78*K84</f>
        <v>117.27586331585609</v>
      </c>
      <c r="M84" s="855"/>
      <c r="N84" s="57"/>
    </row>
    <row r="85" spans="1:14" ht="15.75" thickBot="1">
      <c r="B85" s="97" t="s">
        <v>1058</v>
      </c>
      <c r="C85" s="98"/>
      <c r="D85" s="98"/>
      <c r="E85" s="98"/>
      <c r="F85" s="98"/>
      <c r="G85" s="98"/>
      <c r="H85" s="98"/>
      <c r="I85" s="99"/>
      <c r="J85" s="100"/>
      <c r="K85" s="313">
        <v>0.05</v>
      </c>
      <c r="L85" s="856">
        <f>N78*K85</f>
        <v>117.27586331585609</v>
      </c>
      <c r="M85" s="857"/>
      <c r="N85" s="57"/>
    </row>
    <row r="86" spans="1:14" ht="15.75" thickBot="1">
      <c r="B86" s="820" t="s">
        <v>1037</v>
      </c>
      <c r="C86" s="821"/>
      <c r="D86" s="821"/>
      <c r="E86" s="821"/>
      <c r="F86" s="821"/>
      <c r="G86" s="821"/>
      <c r="H86" s="821"/>
      <c r="I86" s="821"/>
      <c r="J86" s="821"/>
      <c r="K86" s="821"/>
      <c r="L86" s="821"/>
      <c r="M86" s="822"/>
      <c r="N86" s="58">
        <f>L83+L84+L85</f>
        <v>703.65517989513648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3049.1724462122579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888</v>
      </c>
      <c r="B48" s="49" t="str">
        <f>VLOOKUP(A48,MATERIALES!A4:D372,3,FALSE)</f>
        <v xml:space="preserve">Cemento asfaltico modificado con polímeros tipo V
</v>
      </c>
      <c r="C48" s="289"/>
      <c r="D48" s="289"/>
      <c r="E48" s="289"/>
      <c r="F48" s="289"/>
      <c r="G48" s="289"/>
      <c r="H48" s="289"/>
      <c r="I48" s="276"/>
      <c r="J48" s="232" t="str">
        <f>VLOOKUP(A48,MATERIALES!A4:D372,2,FALSE)</f>
        <v>kg</v>
      </c>
      <c r="K48" s="290">
        <v>1</v>
      </c>
      <c r="L48" s="275"/>
      <c r="M48" s="410">
        <f>VLOOKUP(A48,MATERIALES!A4:D394,4,FALSE)</f>
        <v>2866.7433254987036</v>
      </c>
      <c r="N48" s="280">
        <f>K48*M48</f>
        <v>2866.7433254987036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2866.7433254987036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2866.7433254987036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573.34866509974074</v>
      </c>
      <c r="M83" s="855"/>
      <c r="N83" s="57"/>
    </row>
    <row r="84" spans="1:14">
      <c r="B84" s="95" t="s">
        <v>1057</v>
      </c>
      <c r="C84" s="96"/>
      <c r="D84" s="96"/>
      <c r="E84" s="96"/>
      <c r="F84" s="96"/>
      <c r="G84" s="96"/>
      <c r="H84" s="96"/>
      <c r="I84" s="93"/>
      <c r="J84" s="94"/>
      <c r="K84" s="312">
        <v>0.05</v>
      </c>
      <c r="L84" s="854">
        <f>N78*K84</f>
        <v>143.33716627493519</v>
      </c>
      <c r="M84" s="855"/>
      <c r="N84" s="57"/>
    </row>
    <row r="85" spans="1:14" ht="15.75" thickBot="1">
      <c r="B85" s="97" t="s">
        <v>1058</v>
      </c>
      <c r="C85" s="98"/>
      <c r="D85" s="98"/>
      <c r="E85" s="98"/>
      <c r="F85" s="98"/>
      <c r="G85" s="98"/>
      <c r="H85" s="98"/>
      <c r="I85" s="99"/>
      <c r="J85" s="100"/>
      <c r="K85" s="313">
        <v>0.05</v>
      </c>
      <c r="L85" s="856">
        <f>N78*K85</f>
        <v>143.33716627493519</v>
      </c>
      <c r="M85" s="857"/>
      <c r="N85" s="57"/>
    </row>
    <row r="86" spans="1:14" ht="15.75" thickBot="1">
      <c r="B86" s="820" t="s">
        <v>1037</v>
      </c>
      <c r="C86" s="821"/>
      <c r="D86" s="821"/>
      <c r="E86" s="821"/>
      <c r="F86" s="821"/>
      <c r="G86" s="821"/>
      <c r="H86" s="821"/>
      <c r="I86" s="821"/>
      <c r="J86" s="821"/>
      <c r="K86" s="821"/>
      <c r="L86" s="821"/>
      <c r="M86" s="822"/>
      <c r="N86" s="58">
        <f>L83+L84+L85</f>
        <v>860.02299764961106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3726.7663231483148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940</v>
      </c>
      <c r="B48" s="49" t="str">
        <f>VLOOKUP(A48,MATERIALES!A4:D372,3,FALSE)</f>
        <v>Emulsión Asfáltica de Rotura Media Modificada Con Polímeros CRM-m</v>
      </c>
      <c r="C48" s="289"/>
      <c r="D48" s="289"/>
      <c r="E48" s="289"/>
      <c r="F48" s="289"/>
      <c r="G48" s="289"/>
      <c r="H48" s="289"/>
      <c r="I48" s="276"/>
      <c r="J48" s="232" t="str">
        <f>VLOOKUP(A48,MATERIALES!A4:D372,2,FALSE)</f>
        <v>lt</v>
      </c>
      <c r="K48" s="290">
        <v>1</v>
      </c>
      <c r="L48" s="275"/>
      <c r="M48" s="410">
        <f>VLOOKUP(A48,MATERIALES!A4:D394,4,FALSE)</f>
        <v>2558.2833725064784</v>
      </c>
      <c r="N48" s="280">
        <f>K48*M48</f>
        <v>2558.2833725064784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2558.2833725064784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2558.2833725064784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511.6566745012957</v>
      </c>
      <c r="M83" s="855"/>
      <c r="N83" s="57"/>
    </row>
    <row r="84" spans="1:14">
      <c r="B84" s="95" t="s">
        <v>1057</v>
      </c>
      <c r="C84" s="96"/>
      <c r="D84" s="96"/>
      <c r="E84" s="96"/>
      <c r="F84" s="96"/>
      <c r="G84" s="96"/>
      <c r="H84" s="96"/>
      <c r="I84" s="93"/>
      <c r="J84" s="94"/>
      <c r="K84" s="312">
        <v>0.05</v>
      </c>
      <c r="L84" s="854">
        <f>N78*K84</f>
        <v>127.91416862532392</v>
      </c>
      <c r="M84" s="855"/>
      <c r="N84" s="57"/>
    </row>
    <row r="85" spans="1:14" ht="15.75" thickBot="1">
      <c r="B85" s="97" t="s">
        <v>1058</v>
      </c>
      <c r="C85" s="98"/>
      <c r="D85" s="98"/>
      <c r="E85" s="98"/>
      <c r="F85" s="98"/>
      <c r="G85" s="98"/>
      <c r="H85" s="98"/>
      <c r="I85" s="99"/>
      <c r="J85" s="100"/>
      <c r="K85" s="313">
        <v>0.05</v>
      </c>
      <c r="L85" s="856">
        <f>N78*K85</f>
        <v>127.91416862532392</v>
      </c>
      <c r="M85" s="857"/>
      <c r="N85" s="57"/>
    </row>
    <row r="86" spans="1:14" ht="15.75" thickBot="1">
      <c r="B86" s="820" t="s">
        <v>1037</v>
      </c>
      <c r="C86" s="821"/>
      <c r="D86" s="821"/>
      <c r="E86" s="821"/>
      <c r="F86" s="821"/>
      <c r="G86" s="821"/>
      <c r="H86" s="821"/>
      <c r="I86" s="821"/>
      <c r="J86" s="821"/>
      <c r="K86" s="821"/>
      <c r="L86" s="821"/>
      <c r="M86" s="822"/>
      <c r="N86" s="58">
        <f>L83+L84+L85</f>
        <v>767.48501175194349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3325.768384258422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500</v>
      </c>
      <c r="N36" s="280">
        <f>K36/M36</f>
        <v>172.370932311622</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500</v>
      </c>
      <c r="N37" s="280">
        <f>K37/M37</f>
        <v>135.80520221370799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N75*M41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308.686806577391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920</v>
      </c>
      <c r="B48" s="49" t="str">
        <f>VLOOKUP(A48,MATERIALES!A4:D372,3,FALSE)</f>
        <v>Emulsión CRL-0</v>
      </c>
      <c r="C48" s="289"/>
      <c r="D48" s="289"/>
      <c r="E48" s="289"/>
      <c r="F48" s="289"/>
      <c r="G48" s="289"/>
      <c r="H48" s="289"/>
      <c r="I48" s="276"/>
      <c r="J48" s="232" t="str">
        <f>VLOOKUP(A48,MATERIALES!A4:D372,2,FALSE)</f>
        <v>lt</v>
      </c>
      <c r="K48" s="290">
        <v>1</v>
      </c>
      <c r="L48" s="275"/>
      <c r="M48" s="410">
        <f>VLOOKUP(A48,MATERIALES!A4:D394,4,FALSE)</f>
        <v>1748.9577532694507</v>
      </c>
      <c r="N48" s="280">
        <f>K48*M48</f>
        <v>1748.9577532694507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1748.9577532694507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9"/>
      <c r="M64" s="810"/>
      <c r="N64" s="133"/>
    </row>
    <row r="65" spans="1:14" ht="15.75" thickBot="1">
      <c r="B65" s="826" t="s">
        <v>1037</v>
      </c>
      <c r="C65" s="827"/>
      <c r="D65" s="827"/>
      <c r="E65" s="827"/>
      <c r="F65" s="827"/>
      <c r="G65" s="827"/>
      <c r="H65" s="827"/>
      <c r="I65" s="827"/>
      <c r="J65" s="827"/>
      <c r="K65" s="827"/>
      <c r="L65" s="827"/>
      <c r="M65" s="828"/>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6" t="s">
        <v>1047</v>
      </c>
      <c r="C69" s="847"/>
      <c r="D69" s="847"/>
      <c r="E69" s="847"/>
      <c r="F69" s="847"/>
      <c r="G69" s="847"/>
      <c r="H69" s="847"/>
      <c r="I69" s="79" t="s">
        <v>1048</v>
      </c>
      <c r="J69" s="81" t="s">
        <v>1494</v>
      </c>
      <c r="K69" s="80" t="s">
        <v>1050</v>
      </c>
      <c r="L69" s="848" t="s">
        <v>1034</v>
      </c>
      <c r="M69" s="849"/>
      <c r="N69" s="104" t="s">
        <v>1035</v>
      </c>
    </row>
    <row r="70" spans="1:14">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4000</v>
      </c>
      <c r="N70" s="403">
        <f>K70/M70</f>
        <v>51.067205206099999</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75" thickBot="1">
      <c r="B74" s="807"/>
      <c r="C74" s="808"/>
      <c r="D74" s="808"/>
      <c r="E74" s="808"/>
      <c r="F74" s="808"/>
      <c r="G74" s="808"/>
      <c r="H74" s="808"/>
      <c r="I74" s="132"/>
      <c r="J74" s="132"/>
      <c r="K74" s="132"/>
      <c r="L74" s="908"/>
      <c r="M74" s="908"/>
      <c r="N74" s="51"/>
    </row>
    <row r="75" spans="1:14" ht="15.75" thickBot="1">
      <c r="B75" s="826" t="s">
        <v>1037</v>
      </c>
      <c r="C75" s="827"/>
      <c r="D75" s="827"/>
      <c r="E75" s="827"/>
      <c r="F75" s="827"/>
      <c r="G75" s="827"/>
      <c r="H75" s="827"/>
      <c r="I75" s="827"/>
      <c r="J75" s="827"/>
      <c r="K75" s="827"/>
      <c r="L75" s="827"/>
      <c r="M75" s="828"/>
      <c r="N75" s="309">
        <f>SUM(N70:N74)</f>
        <v>51.067205206099999</v>
      </c>
    </row>
    <row r="76" spans="1:14" ht="15.75" thickBot="1">
      <c r="B76" s="39"/>
      <c r="C76" s="40"/>
      <c r="D76" s="40"/>
      <c r="E76" s="40"/>
      <c r="F76" s="40"/>
      <c r="G76" s="40"/>
      <c r="H76" s="40"/>
      <c r="I76" s="40"/>
      <c r="J76" s="40"/>
      <c r="K76" s="40"/>
      <c r="L76" s="40"/>
      <c r="M76" s="40"/>
      <c r="N76" s="41"/>
    </row>
    <row r="77" spans="1:14" ht="15.75" thickBot="1">
      <c r="B77" s="820" t="s">
        <v>1051</v>
      </c>
      <c r="C77" s="821"/>
      <c r="D77" s="821"/>
      <c r="E77" s="821"/>
      <c r="F77" s="821"/>
      <c r="G77" s="821"/>
      <c r="H77" s="821"/>
      <c r="I77" s="821"/>
      <c r="J77" s="821"/>
      <c r="K77" s="821"/>
      <c r="L77" s="821"/>
      <c r="M77" s="822"/>
      <c r="N77" s="105">
        <f>N43+N54+N65+N75</f>
        <v>2108.7117650529417</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421.74235301058837</v>
      </c>
      <c r="M82" s="855"/>
      <c r="N82" s="57"/>
    </row>
    <row r="83" spans="1:14">
      <c r="B83" s="95" t="s">
        <v>1057</v>
      </c>
      <c r="C83" s="96"/>
      <c r="D83" s="96"/>
      <c r="E83" s="96"/>
      <c r="F83" s="96"/>
      <c r="G83" s="96"/>
      <c r="H83" s="96"/>
      <c r="I83" s="93"/>
      <c r="J83" s="94"/>
      <c r="K83" s="312">
        <v>0.05</v>
      </c>
      <c r="L83" s="854">
        <f>N77*K83</f>
        <v>105.43558825264709</v>
      </c>
      <c r="M83" s="855"/>
      <c r="N83" s="57"/>
    </row>
    <row r="84" spans="1:14" ht="15.75" thickBot="1">
      <c r="B84" s="97" t="s">
        <v>1058</v>
      </c>
      <c r="C84" s="98"/>
      <c r="D84" s="98"/>
      <c r="E84" s="98"/>
      <c r="F84" s="98"/>
      <c r="G84" s="98"/>
      <c r="H84" s="98"/>
      <c r="I84" s="99"/>
      <c r="J84" s="100"/>
      <c r="K84" s="313">
        <v>0.05</v>
      </c>
      <c r="L84" s="856">
        <f>N77*K84</f>
        <v>105.43558825264709</v>
      </c>
      <c r="M84" s="857"/>
      <c r="N84" s="57"/>
    </row>
    <row r="85" spans="1:14" ht="15.75" thickBot="1">
      <c r="B85" s="820" t="s">
        <v>1037</v>
      </c>
      <c r="C85" s="821"/>
      <c r="D85" s="821"/>
      <c r="E85" s="821"/>
      <c r="F85" s="821"/>
      <c r="G85" s="821"/>
      <c r="H85" s="821"/>
      <c r="I85" s="821"/>
      <c r="J85" s="821"/>
      <c r="K85" s="821"/>
      <c r="L85" s="821"/>
      <c r="M85" s="822"/>
      <c r="N85" s="58">
        <f>L82+L83+L84</f>
        <v>632.61352951588253</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2741.3252945688241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500</v>
      </c>
      <c r="N36" s="280">
        <f>K36/M36</f>
        <v>172.370932311622</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500</v>
      </c>
      <c r="N37" s="280">
        <f>K37/M37</f>
        <v>135.80520221370799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308.686806577391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922</v>
      </c>
      <c r="B48" s="49" t="str">
        <f>VLOOKUP(A48,MATERIALES!A4:D372,3,FALSE)</f>
        <v>Emulsión CRL-1</v>
      </c>
      <c r="C48" s="289"/>
      <c r="D48" s="289"/>
      <c r="E48" s="289"/>
      <c r="F48" s="289"/>
      <c r="G48" s="289"/>
      <c r="H48" s="289"/>
      <c r="I48" s="276"/>
      <c r="J48" s="232" t="str">
        <f>VLOOKUP(A48,MATERIALES!A4:D372,2,FALSE)</f>
        <v>lt</v>
      </c>
      <c r="K48" s="290">
        <v>1</v>
      </c>
      <c r="L48" s="275"/>
      <c r="M48" s="410">
        <f>VLOOKUP(A48,MATERIALES!A4:D394,4,FALSE)</f>
        <v>1692.9666726933042</v>
      </c>
      <c r="N48" s="280">
        <f>K48*M48</f>
        <v>1692.9666726933042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1692.9666726933042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2052.7206844767952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410.54413689535909</v>
      </c>
      <c r="M83" s="855"/>
      <c r="N83" s="57"/>
    </row>
    <row r="84" spans="1:14">
      <c r="B84" s="95" t="s">
        <v>1057</v>
      </c>
      <c r="C84" s="96"/>
      <c r="D84" s="96"/>
      <c r="E84" s="96"/>
      <c r="F84" s="96"/>
      <c r="G84" s="96"/>
      <c r="H84" s="96"/>
      <c r="I84" s="93"/>
      <c r="J84" s="94"/>
      <c r="K84" s="312">
        <v>0.05</v>
      </c>
      <c r="L84" s="854">
        <f>N78*K84</f>
        <v>102.63603422383977</v>
      </c>
      <c r="M84" s="855"/>
      <c r="N84" s="57"/>
    </row>
    <row r="85" spans="1:14" ht="15.75" thickBot="1">
      <c r="B85" s="97" t="s">
        <v>1058</v>
      </c>
      <c r="C85" s="98"/>
      <c r="D85" s="98"/>
      <c r="E85" s="98"/>
      <c r="F85" s="98"/>
      <c r="G85" s="98"/>
      <c r="H85" s="98"/>
      <c r="I85" s="99"/>
      <c r="J85" s="100"/>
      <c r="K85" s="313">
        <v>0.05</v>
      </c>
      <c r="L85" s="856">
        <f>N78*K85</f>
        <v>102.63603422383977</v>
      </c>
      <c r="M85" s="857"/>
      <c r="N85" s="57"/>
    </row>
    <row r="86" spans="1:14" ht="15.75" thickBot="1">
      <c r="B86" s="820" t="s">
        <v>1037</v>
      </c>
      <c r="C86" s="821"/>
      <c r="D86" s="821"/>
      <c r="E86" s="821"/>
      <c r="F86" s="821"/>
      <c r="G86" s="821"/>
      <c r="H86" s="821"/>
      <c r="I86" s="821"/>
      <c r="J86" s="821"/>
      <c r="K86" s="821"/>
      <c r="L86" s="821"/>
      <c r="M86" s="822"/>
      <c r="N86" s="58">
        <f>L83+L84+L85</f>
        <v>615.81620534303852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2668.536889819834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500</v>
      </c>
      <c r="N36" s="280">
        <f>K36/M36</f>
        <v>172.370932311622</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500</v>
      </c>
      <c r="N37" s="280">
        <f>K37/M37</f>
        <v>135.80520221370799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308.686806577391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863</v>
      </c>
      <c r="B48" s="49" t="str">
        <f>VLOOKUP(A48,MATERIALES!A4:D372,3,FALSE)</f>
        <v>Asfalto liquido RC 250</v>
      </c>
      <c r="C48" s="289"/>
      <c r="D48" s="289"/>
      <c r="E48" s="289"/>
      <c r="F48" s="289"/>
      <c r="G48" s="289"/>
      <c r="H48" s="289"/>
      <c r="I48" s="276"/>
      <c r="J48" s="232" t="str">
        <f>VLOOKUP(A48,MATERIALES!A4:D372,2,FALSE)</f>
        <v>gal</v>
      </c>
      <c r="K48" s="290">
        <v>0.3</v>
      </c>
      <c r="L48" s="275"/>
      <c r="M48" s="410">
        <f>VLOOKUP(A48,MATERIALES!A4:D394,4,FALSE)</f>
        <v>3884</v>
      </c>
      <c r="N48" s="280">
        <f>K48*M48</f>
        <v>1165.2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1165.2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1524.9540117834911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304.99080235669823</v>
      </c>
      <c r="M83" s="855"/>
      <c r="N83" s="57"/>
    </row>
    <row r="84" spans="1:14">
      <c r="B84" s="95" t="s">
        <v>1057</v>
      </c>
      <c r="C84" s="96"/>
      <c r="D84" s="96"/>
      <c r="E84" s="96"/>
      <c r="F84" s="96"/>
      <c r="G84" s="96"/>
      <c r="H84" s="96"/>
      <c r="I84" s="93"/>
      <c r="J84" s="94"/>
      <c r="K84" s="312">
        <v>0.05</v>
      </c>
      <c r="L84" s="854">
        <f>N78*K84</f>
        <v>76.247700589174556</v>
      </c>
      <c r="M84" s="855"/>
      <c r="N84" s="57"/>
    </row>
    <row r="85" spans="1:14" ht="15.75" thickBot="1">
      <c r="B85" s="97" t="s">
        <v>1058</v>
      </c>
      <c r="C85" s="98"/>
      <c r="D85" s="98"/>
      <c r="E85" s="98"/>
      <c r="F85" s="98"/>
      <c r="G85" s="98"/>
      <c r="H85" s="98"/>
      <c r="I85" s="99"/>
      <c r="J85" s="100"/>
      <c r="K85" s="313">
        <v>0.05</v>
      </c>
      <c r="L85" s="856">
        <f>N78*K85</f>
        <v>76.247700589174556</v>
      </c>
      <c r="M85" s="857"/>
      <c r="N85" s="57"/>
    </row>
    <row r="86" spans="1:14" ht="15.75" thickBot="1">
      <c r="B86" s="820" t="s">
        <v>1037</v>
      </c>
      <c r="C86" s="821"/>
      <c r="D86" s="821"/>
      <c r="E86" s="821"/>
      <c r="F86" s="821"/>
      <c r="G86" s="821"/>
      <c r="H86" s="821"/>
      <c r="I86" s="821"/>
      <c r="J86" s="821"/>
      <c r="K86" s="821"/>
      <c r="L86" s="821"/>
      <c r="M86" s="822"/>
      <c r="N86" s="58">
        <f>L83+L84+L85</f>
        <v>457.48620353504731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1982.4402153185383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950" t="str">
        <f>VLOOKUP(A36,EQUIPOS!A6:D154,3,FALSE)</f>
        <v>Carrotanque Irrigador de asfalto, 1000 GALONES DE CAPACIDAD</v>
      </c>
      <c r="C36" s="951"/>
      <c r="D36" s="951"/>
      <c r="E36" s="951"/>
      <c r="F36" s="951"/>
      <c r="G36" s="951"/>
      <c r="H36" s="952"/>
      <c r="I36" s="275"/>
      <c r="J36" s="276"/>
      <c r="K36" s="277">
        <f>VLOOKUP(A36,EQUIPOS!A6:D163,4,FALSE)</f>
        <v>86185.466155810995</v>
      </c>
      <c r="L36" s="278"/>
      <c r="M36" s="279">
        <v>500</v>
      </c>
      <c r="N36" s="280">
        <f>K36/M36</f>
        <v>172.370932311622</v>
      </c>
    </row>
    <row r="37" spans="1:14">
      <c r="A37" s="119" t="s">
        <v>176</v>
      </c>
      <c r="B37" s="950" t="str">
        <f>VLOOKUP(A37,EQUIPOS!A7:D154,3,FALSE)</f>
        <v xml:space="preserve">Compresor (barrido y soplado)
</v>
      </c>
      <c r="C37" s="951"/>
      <c r="D37" s="951"/>
      <c r="E37" s="951"/>
      <c r="F37" s="951"/>
      <c r="G37" s="951"/>
      <c r="H37" s="952"/>
      <c r="I37" s="275"/>
      <c r="J37" s="276"/>
      <c r="K37" s="277">
        <f>VLOOKUP(A37,EQUIPOS!A7:D164,4,FALSE)</f>
        <v>67902.601106853996</v>
      </c>
      <c r="L37" s="278"/>
      <c r="M37" s="279">
        <v>500</v>
      </c>
      <c r="N37" s="280">
        <f>K37/M37</f>
        <v>135.80520221370799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308.686806577391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932</v>
      </c>
      <c r="B48" s="49" t="str">
        <f>VLOOKUP(A48,MATERIALES!A4:D372,3,FALSE)</f>
        <v>Emulsión CRR-1</v>
      </c>
      <c r="C48" s="289"/>
      <c r="D48" s="289"/>
      <c r="E48" s="289"/>
      <c r="F48" s="289"/>
      <c r="G48" s="289"/>
      <c r="H48" s="289"/>
      <c r="I48" s="276"/>
      <c r="J48" s="232" t="str">
        <f>VLOOKUP(A48,MATERIALES!A4:D372,2,FALSE)</f>
        <v>lt</v>
      </c>
      <c r="K48" s="290">
        <v>0.45</v>
      </c>
      <c r="L48" s="275"/>
      <c r="M48" s="410">
        <f>VLOOKUP(A48,MATERIALES!A4:D394,4,FALSE)</f>
        <v>2357</v>
      </c>
      <c r="N48" s="280">
        <f>K48*M48</f>
        <v>1060.6500000000001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1060.6500000000001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1420.4040117834911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284.08080235669826</v>
      </c>
      <c r="M83" s="855"/>
      <c r="N83" s="57"/>
    </row>
    <row r="84" spans="1:14">
      <c r="B84" s="95" t="s">
        <v>1057</v>
      </c>
      <c r="C84" s="96"/>
      <c r="D84" s="96"/>
      <c r="E84" s="96"/>
      <c r="F84" s="96"/>
      <c r="G84" s="96"/>
      <c r="H84" s="96"/>
      <c r="I84" s="93"/>
      <c r="J84" s="94"/>
      <c r="K84" s="312">
        <v>0.05</v>
      </c>
      <c r="L84" s="854">
        <f>N78*K84</f>
        <v>71.020200589174564</v>
      </c>
      <c r="M84" s="855"/>
      <c r="N84" s="57"/>
    </row>
    <row r="85" spans="1:14" ht="15.75" thickBot="1">
      <c r="B85" s="97" t="s">
        <v>1058</v>
      </c>
      <c r="C85" s="98"/>
      <c r="D85" s="98"/>
      <c r="E85" s="98"/>
      <c r="F85" s="98"/>
      <c r="G85" s="98"/>
      <c r="H85" s="98"/>
      <c r="I85" s="99"/>
      <c r="J85" s="100"/>
      <c r="K85" s="313">
        <v>0.05</v>
      </c>
      <c r="L85" s="856">
        <f>N78*K85</f>
        <v>71.020200589174564</v>
      </c>
      <c r="M85" s="857"/>
      <c r="N85" s="57"/>
    </row>
    <row r="86" spans="1:14" ht="15.75" thickBot="1">
      <c r="B86" s="820" t="s">
        <v>1037</v>
      </c>
      <c r="C86" s="821"/>
      <c r="D86" s="821"/>
      <c r="E86" s="821"/>
      <c r="F86" s="821"/>
      <c r="G86" s="821"/>
      <c r="H86" s="821"/>
      <c r="I86" s="821"/>
      <c r="J86" s="821"/>
      <c r="K86" s="821"/>
      <c r="L86" s="821"/>
      <c r="M86" s="822"/>
      <c r="N86" s="58">
        <f>L83+L84+L85</f>
        <v>426.12120353504741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1846.5252153185386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4"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500</v>
      </c>
      <c r="N36" s="280">
        <f>K36/M36</f>
        <v>172.370932311622</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500</v>
      </c>
      <c r="N37" s="280">
        <f>K37/M37</f>
        <v>135.80520221370799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308.686806577391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934</v>
      </c>
      <c r="B48" s="49" t="str">
        <f>VLOOKUP(A48,MATERIALES!A4:D372,3,FALSE)</f>
        <v>Emulsión CRR-2</v>
      </c>
      <c r="C48" s="289"/>
      <c r="D48" s="289"/>
      <c r="E48" s="289"/>
      <c r="F48" s="289"/>
      <c r="G48" s="289"/>
      <c r="H48" s="289"/>
      <c r="I48" s="276"/>
      <c r="J48" s="232" t="str">
        <f>VLOOKUP(A48,MATERIALES!A4:D372,2,FALSE)</f>
        <v>lt</v>
      </c>
      <c r="K48" s="290">
        <v>0.45</v>
      </c>
      <c r="L48" s="275"/>
      <c r="M48" s="410">
        <f>VLOOKUP(A48,MATERIALES!A4:D394,4,FALSE)</f>
        <v>1736.7415175073825</v>
      </c>
      <c r="N48" s="280">
        <f>K48*M48</f>
        <v>781.53368287832211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781.53368287832211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1141.287694661813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228.25753893236262</v>
      </c>
      <c r="M83" s="855"/>
      <c r="N83" s="57"/>
    </row>
    <row r="84" spans="1:14">
      <c r="B84" s="95" t="s">
        <v>1057</v>
      </c>
      <c r="C84" s="96"/>
      <c r="D84" s="96"/>
      <c r="E84" s="96"/>
      <c r="F84" s="96"/>
      <c r="G84" s="96"/>
      <c r="H84" s="96"/>
      <c r="I84" s="93"/>
      <c r="J84" s="94"/>
      <c r="K84" s="312">
        <v>0.05</v>
      </c>
      <c r="L84" s="854">
        <f>N78*K84</f>
        <v>57.064384733090655</v>
      </c>
      <c r="M84" s="855"/>
      <c r="N84" s="57"/>
    </row>
    <row r="85" spans="1:14" ht="15.75" thickBot="1">
      <c r="B85" s="97" t="s">
        <v>1058</v>
      </c>
      <c r="C85" s="98"/>
      <c r="D85" s="98"/>
      <c r="E85" s="98"/>
      <c r="F85" s="98"/>
      <c r="G85" s="98"/>
      <c r="H85" s="98"/>
      <c r="I85" s="99"/>
      <c r="J85" s="100"/>
      <c r="K85" s="313">
        <v>0.05</v>
      </c>
      <c r="L85" s="856">
        <f>N78*K85</f>
        <v>57.064384733090655</v>
      </c>
      <c r="M85" s="857"/>
      <c r="N85" s="57"/>
    </row>
    <row r="86" spans="1:14" ht="15.75" thickBot="1">
      <c r="B86" s="820" t="s">
        <v>1037</v>
      </c>
      <c r="C86" s="821"/>
      <c r="D86" s="821"/>
      <c r="E86" s="821"/>
      <c r="F86" s="821"/>
      <c r="G86" s="821"/>
      <c r="H86" s="821"/>
      <c r="I86" s="821"/>
      <c r="J86" s="821"/>
      <c r="K86" s="821"/>
      <c r="L86" s="821"/>
      <c r="M86" s="822"/>
      <c r="N86" s="58">
        <f>L83+L84+L85</f>
        <v>342.38630839854392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1483.6740030603569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500</v>
      </c>
      <c r="N36" s="280">
        <f>K36/M36</f>
        <v>172.370932311622</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500</v>
      </c>
      <c r="N37" s="280">
        <f>K37/M37</f>
        <v>135.80520221370799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308.686806577391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930</v>
      </c>
      <c r="B48" s="49" t="str">
        <f>VLOOKUP(A48,MATERIALES!A4:D372,3,FALSE)</f>
        <v>Emulsión CRR-1m</v>
      </c>
      <c r="C48" s="289"/>
      <c r="D48" s="289"/>
      <c r="E48" s="289"/>
      <c r="F48" s="289"/>
      <c r="G48" s="289"/>
      <c r="H48" s="289"/>
      <c r="I48" s="276"/>
      <c r="J48" s="232" t="str">
        <f>VLOOKUP(A48,MATERIALES!A4:D372,2,FALSE)</f>
        <v>lt</v>
      </c>
      <c r="K48" s="290">
        <v>0.45</v>
      </c>
      <c r="L48" s="275"/>
      <c r="M48" s="410">
        <f>VLOOKUP(A48,MATERIALES!A4:D394,4,FALSE)</f>
        <v>1767.2821069125532</v>
      </c>
      <c r="N48" s="280">
        <f>K48*M48</f>
        <v>795.27694811064896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795.27694811064896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1155.0309598941399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231.00619197882799</v>
      </c>
      <c r="M83" s="855"/>
      <c r="N83" s="57"/>
    </row>
    <row r="84" spans="1:14">
      <c r="B84" s="95" t="s">
        <v>1057</v>
      </c>
      <c r="C84" s="96"/>
      <c r="D84" s="96"/>
      <c r="E84" s="96"/>
      <c r="F84" s="96"/>
      <c r="G84" s="96"/>
      <c r="H84" s="96"/>
      <c r="I84" s="93"/>
      <c r="J84" s="94"/>
      <c r="K84" s="312">
        <v>0.05</v>
      </c>
      <c r="L84" s="854">
        <f>N78*K84</f>
        <v>57.751547994706996</v>
      </c>
      <c r="M84" s="855"/>
      <c r="N84" s="57"/>
    </row>
    <row r="85" spans="1:14" ht="15.75" thickBot="1">
      <c r="B85" s="97" t="s">
        <v>1058</v>
      </c>
      <c r="C85" s="98"/>
      <c r="D85" s="98"/>
      <c r="E85" s="98"/>
      <c r="F85" s="98"/>
      <c r="G85" s="98"/>
      <c r="H85" s="98"/>
      <c r="I85" s="99"/>
      <c r="J85" s="100"/>
      <c r="K85" s="313">
        <v>0.05</v>
      </c>
      <c r="L85" s="856">
        <f>N78*K85</f>
        <v>57.751547994706996</v>
      </c>
      <c r="M85" s="857"/>
      <c r="N85" s="57"/>
    </row>
    <row r="86" spans="1:14" ht="15.75" thickBot="1">
      <c r="B86" s="820" t="s">
        <v>1037</v>
      </c>
      <c r="C86" s="821"/>
      <c r="D86" s="821"/>
      <c r="E86" s="821"/>
      <c r="F86" s="821"/>
      <c r="G86" s="821"/>
      <c r="H86" s="821"/>
      <c r="I86" s="821"/>
      <c r="J86" s="821"/>
      <c r="K86" s="821"/>
      <c r="L86" s="821"/>
      <c r="M86" s="822"/>
      <c r="N86" s="58">
        <f>L83+L84+L85</f>
        <v>346.50928796824195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1501.5402478623819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500</v>
      </c>
      <c r="N36" s="280">
        <f>K36/M36</f>
        <v>172.370932311622</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500</v>
      </c>
      <c r="N37" s="280">
        <f>K37/M37</f>
        <v>135.80520221370799</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308.686806577391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936</v>
      </c>
      <c r="B48" s="49" t="str">
        <f>VLOOKUP(A48,MATERIALES!A4:D372,3,FALSE)</f>
        <v>Emulsión CRR-2m</v>
      </c>
      <c r="C48" s="289"/>
      <c r="D48" s="289"/>
      <c r="E48" s="289"/>
      <c r="F48" s="289"/>
      <c r="G48" s="289"/>
      <c r="H48" s="289"/>
      <c r="I48" s="276"/>
      <c r="J48" s="232" t="str">
        <f>VLOOKUP(A48,MATERIALES!A4:D372,2,FALSE)</f>
        <v>lt</v>
      </c>
      <c r="K48" s="290">
        <v>0.45</v>
      </c>
      <c r="L48" s="275"/>
      <c r="M48" s="410">
        <f>VLOOKUP(A48,MATERIALES!A4:D394,4,FALSE)</f>
        <v>1809.0209124329533</v>
      </c>
      <c r="N48" s="280">
        <f>K48*M48</f>
        <v>814.05941059482905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814.05941059482905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1173.81342237832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234.762684475664</v>
      </c>
      <c r="M83" s="855"/>
      <c r="N83" s="57"/>
    </row>
    <row r="84" spans="1:14">
      <c r="B84" s="95" t="s">
        <v>1057</v>
      </c>
      <c r="C84" s="96"/>
      <c r="D84" s="96"/>
      <c r="E84" s="96"/>
      <c r="F84" s="96"/>
      <c r="G84" s="96"/>
      <c r="H84" s="96"/>
      <c r="I84" s="93"/>
      <c r="J84" s="94"/>
      <c r="K84" s="312">
        <v>0.05</v>
      </c>
      <c r="L84" s="854">
        <f>N78*K84</f>
        <v>58.690671118916001</v>
      </c>
      <c r="M84" s="855"/>
      <c r="N84" s="57"/>
    </row>
    <row r="85" spans="1:14" ht="15.75" thickBot="1">
      <c r="B85" s="97" t="s">
        <v>1058</v>
      </c>
      <c r="C85" s="98"/>
      <c r="D85" s="98"/>
      <c r="E85" s="98"/>
      <c r="F85" s="98"/>
      <c r="G85" s="98"/>
      <c r="H85" s="98"/>
      <c r="I85" s="99"/>
      <c r="J85" s="100"/>
      <c r="K85" s="313">
        <v>0.05</v>
      </c>
      <c r="L85" s="856">
        <f>N78*K85</f>
        <v>58.690671118916001</v>
      </c>
      <c r="M85" s="857"/>
      <c r="N85" s="57"/>
    </row>
    <row r="86" spans="1:14" ht="15.75" thickBot="1">
      <c r="B86" s="820" t="s">
        <v>1037</v>
      </c>
      <c r="C86" s="821"/>
      <c r="D86" s="821"/>
      <c r="E86" s="821"/>
      <c r="F86" s="821"/>
      <c r="G86" s="821"/>
      <c r="H86" s="821"/>
      <c r="I86" s="821"/>
      <c r="J86" s="821"/>
      <c r="K86" s="821"/>
      <c r="L86" s="821"/>
      <c r="M86" s="822"/>
      <c r="N86" s="58">
        <f>L83+L84+L85</f>
        <v>352.14402671349598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1525.957449091816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400</v>
      </c>
      <c r="N36" s="280">
        <f>K36/M36</f>
        <v>215.46366538952748</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400</v>
      </c>
      <c r="N37" s="280">
        <f>K37/M37</f>
        <v>310.54665815240531</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67902.601106853996</v>
      </c>
      <c r="L38" s="278"/>
      <c r="M38" s="279">
        <v>400</v>
      </c>
      <c r="N38" s="280">
        <f>K38/M38</f>
        <v>169.75650276713498</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88313.09174116647</v>
      </c>
      <c r="L39" s="837">
        <v>400</v>
      </c>
      <c r="M39" s="838"/>
      <c r="N39" s="280">
        <f>K39/L39</f>
        <v>220.78272935291616</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N75*M41</f>
        <v>0.957510097614375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917.50706575959839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934</v>
      </c>
      <c r="B48" s="49" t="str">
        <f>VLOOKUP(A48,MATERIALES!A5:D372,3,FALSE)</f>
        <v>Emulsión CRR-2</v>
      </c>
      <c r="C48" s="289"/>
      <c r="D48" s="289"/>
      <c r="E48" s="289"/>
      <c r="F48" s="289"/>
      <c r="G48" s="289"/>
      <c r="H48" s="289"/>
      <c r="I48" s="276"/>
      <c r="J48" s="232" t="str">
        <f>VLOOKUP(A48,MATERIALES!A4:D372,2,FALSE)</f>
        <v>lt</v>
      </c>
      <c r="K48" s="290">
        <v>1.83</v>
      </c>
      <c r="L48" s="275"/>
      <c r="M48" s="410">
        <f>VLOOKUP(A48,MATERIALES!A5:D395,4,FALSE)</f>
        <v>1736.7415175073825</v>
      </c>
      <c r="N48" s="280">
        <f>K48*M48</f>
        <v>3178.2369770385098</v>
      </c>
    </row>
    <row r="49" spans="1:14">
      <c r="A49" s="114" t="s">
        <v>831</v>
      </c>
      <c r="B49" s="49" t="str">
        <f>VLOOKUP(A49,MATERIALES!A6:D372,3,FALSE)</f>
        <v>Agregado para tratamiento superf. Simple</v>
      </c>
      <c r="C49" s="289"/>
      <c r="D49" s="289"/>
      <c r="E49" s="289"/>
      <c r="F49" s="289"/>
      <c r="G49" s="289"/>
      <c r="H49" s="289"/>
      <c r="I49" s="276"/>
      <c r="J49" s="232" t="str">
        <f>VLOOKUP(A49,MATERIALES!A5:D372,2,FALSE)</f>
        <v>m3</v>
      </c>
      <c r="K49" s="290">
        <v>1.9E-2</v>
      </c>
      <c r="L49" s="275"/>
      <c r="M49" s="410">
        <f>VLOOKUP(A49,MATERIALES!A6:D396,4,FALSE)</f>
        <v>55595.070933526178</v>
      </c>
      <c r="N49" s="280">
        <f>K49*M49</f>
        <v>1056.3063477369974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4234.5433247755072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824">
        <f>VLOOKUP(A58,TRANSPORTE!A5:D117,4,FALSE)</f>
        <v>1121.0689501116901</v>
      </c>
      <c r="M58" s="825"/>
      <c r="N58" s="295">
        <f>K58*L58</f>
        <v>21.300310052122111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21.300310052122111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95.751009761437501</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5269.1017103486647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1053.820342069733</v>
      </c>
      <c r="M82" s="855"/>
      <c r="N82" s="57"/>
    </row>
    <row r="83" spans="1:14">
      <c r="B83" s="95" t="s">
        <v>1057</v>
      </c>
      <c r="C83" s="96"/>
      <c r="D83" s="96"/>
      <c r="E83" s="96"/>
      <c r="F83" s="96"/>
      <c r="G83" s="96"/>
      <c r="H83" s="96"/>
      <c r="I83" s="93"/>
      <c r="J83" s="94"/>
      <c r="K83" s="312">
        <v>0.05</v>
      </c>
      <c r="L83" s="854">
        <f>N77*K83</f>
        <v>263.45508551743325</v>
      </c>
      <c r="M83" s="855"/>
      <c r="N83" s="57"/>
    </row>
    <row r="84" spans="1:14" ht="15.75" thickBot="1">
      <c r="B84" s="97" t="s">
        <v>1058</v>
      </c>
      <c r="C84" s="98"/>
      <c r="D84" s="98"/>
      <c r="E84" s="98"/>
      <c r="F84" s="98"/>
      <c r="G84" s="98"/>
      <c r="H84" s="98"/>
      <c r="I84" s="99"/>
      <c r="J84" s="100"/>
      <c r="K84" s="313">
        <v>0.05</v>
      </c>
      <c r="L84" s="856">
        <f>N77*K84</f>
        <v>263.45508551743325</v>
      </c>
      <c r="M84" s="857"/>
      <c r="N84" s="57"/>
    </row>
    <row r="85" spans="1:14" ht="15.75" thickBot="1">
      <c r="B85" s="820" t="s">
        <v>1037</v>
      </c>
      <c r="C85" s="821"/>
      <c r="D85" s="821"/>
      <c r="E85" s="821"/>
      <c r="F85" s="821"/>
      <c r="G85" s="821"/>
      <c r="H85" s="821"/>
      <c r="I85" s="821"/>
      <c r="J85" s="821"/>
      <c r="K85" s="821"/>
      <c r="L85" s="821"/>
      <c r="M85" s="822"/>
      <c r="N85" s="58">
        <f>L82+L83+L84</f>
        <v>1580.7305131045994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6849.8322234532643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400</v>
      </c>
      <c r="N36" s="280">
        <f>K36/M36</f>
        <v>215.46366538952748</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400</v>
      </c>
      <c r="N37" s="280">
        <f>K37/M37</f>
        <v>310.54665815240531</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67902.601106853996</v>
      </c>
      <c r="L38" s="278"/>
      <c r="M38" s="279">
        <v>400</v>
      </c>
      <c r="N38" s="280">
        <f>K38/M38</f>
        <v>169.75650276713498</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88313.09174116647</v>
      </c>
      <c r="L39" s="837">
        <v>400</v>
      </c>
      <c r="M39" s="838"/>
      <c r="N39" s="280">
        <f>K39/L39</f>
        <v>220.78272935291616</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0.957510097614375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917.50706575959839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934</v>
      </c>
      <c r="B48" s="49" t="str">
        <f>VLOOKUP(A48,MATERIALES!A5:D372,3,FALSE)</f>
        <v>Emulsión CRR-2</v>
      </c>
      <c r="C48" s="289"/>
      <c r="D48" s="289"/>
      <c r="E48" s="289"/>
      <c r="F48" s="289"/>
      <c r="G48" s="289"/>
      <c r="H48" s="289"/>
      <c r="I48" s="276"/>
      <c r="J48" s="232" t="str">
        <f>VLOOKUP(A48,MATERIALES!A4:D372,2,FALSE)</f>
        <v>lt</v>
      </c>
      <c r="K48" s="290">
        <v>1.5</v>
      </c>
      <c r="L48" s="275"/>
      <c r="M48" s="410">
        <f>VLOOKUP(A48,MATERIALES!A5:D395,4,FALSE)</f>
        <v>1736.7415175073825</v>
      </c>
      <c r="N48" s="280">
        <f>K48*M48</f>
        <v>2605.1122762610739</v>
      </c>
    </row>
    <row r="49" spans="1:14">
      <c r="A49" s="114" t="s">
        <v>831</v>
      </c>
      <c r="B49" s="49" t="str">
        <f>VLOOKUP(A49,MATERIALES!A6:D372,3,FALSE)</f>
        <v>Agregado para tratamiento superf. Simple</v>
      </c>
      <c r="C49" s="289"/>
      <c r="D49" s="289"/>
      <c r="E49" s="289"/>
      <c r="F49" s="289"/>
      <c r="G49" s="289"/>
      <c r="H49" s="289"/>
      <c r="I49" s="276"/>
      <c r="J49" s="232" t="str">
        <f>VLOOKUP(A49,MATERIALES!A5:D372,2,FALSE)</f>
        <v>m3</v>
      </c>
      <c r="K49" s="290">
        <v>1.2999999999999999E-2</v>
      </c>
      <c r="L49" s="275"/>
      <c r="M49" s="410">
        <f>VLOOKUP(A49,MATERIALES!A6:D396,4,FALSE)</f>
        <v>55595.070933526178</v>
      </c>
      <c r="N49" s="280">
        <f>K49*M49</f>
        <v>722.73592213584027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3327.8481983969141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824">
        <f>VLOOKUP(A58,TRANSPORTE!A5:D117,4,FALSE)</f>
        <v>1121.0689501116901</v>
      </c>
      <c r="M58" s="825"/>
      <c r="N58" s="295">
        <f>K58*L58</f>
        <v>14.573896351451971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14.573896351451971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SUM(N69:N75)</f>
        <v>95.751009761437501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4355.6801702694029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871.13603405388062</v>
      </c>
      <c r="M83" s="855"/>
      <c r="N83" s="57"/>
    </row>
    <row r="84" spans="1:14">
      <c r="B84" s="95" t="s">
        <v>1057</v>
      </c>
      <c r="C84" s="96"/>
      <c r="D84" s="96"/>
      <c r="E84" s="96"/>
      <c r="F84" s="96"/>
      <c r="G84" s="96"/>
      <c r="H84" s="96"/>
      <c r="I84" s="93"/>
      <c r="J84" s="94"/>
      <c r="K84" s="312">
        <v>0.05</v>
      </c>
      <c r="L84" s="854">
        <f>N78*K84</f>
        <v>217.78400851347016</v>
      </c>
      <c r="M84" s="855"/>
      <c r="N84" s="57"/>
    </row>
    <row r="85" spans="1:14" ht="15.75" thickBot="1">
      <c r="B85" s="97" t="s">
        <v>1058</v>
      </c>
      <c r="C85" s="98"/>
      <c r="D85" s="98"/>
      <c r="E85" s="98"/>
      <c r="F85" s="98"/>
      <c r="G85" s="98"/>
      <c r="H85" s="98"/>
      <c r="I85" s="99"/>
      <c r="J85" s="100"/>
      <c r="K85" s="313">
        <v>0.05</v>
      </c>
      <c r="L85" s="856">
        <f>N78*K85</f>
        <v>217.78400851347016</v>
      </c>
      <c r="M85" s="857"/>
      <c r="N85" s="57"/>
    </row>
    <row r="86" spans="1:14" ht="15.75" thickBot="1">
      <c r="B86" s="820" t="s">
        <v>1037</v>
      </c>
      <c r="C86" s="821"/>
      <c r="D86" s="821"/>
      <c r="E86" s="821"/>
      <c r="F86" s="821"/>
      <c r="G86" s="821"/>
      <c r="H86" s="821"/>
      <c r="I86" s="821"/>
      <c r="J86" s="821"/>
      <c r="K86" s="821"/>
      <c r="L86" s="821"/>
      <c r="M86" s="822"/>
      <c r="N86" s="58">
        <f>L83+L84+L85</f>
        <v>1306.7040510808208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5662.3842213502239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400</v>
      </c>
      <c r="N36" s="280">
        <f>K36/M36</f>
        <v>215.46366538952748</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400</v>
      </c>
      <c r="N37" s="280">
        <f>K37/M37</f>
        <v>310.54665815240531</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67902.601106853996</v>
      </c>
      <c r="L38" s="278"/>
      <c r="M38" s="279">
        <v>400</v>
      </c>
      <c r="N38" s="280">
        <f>K38/M38</f>
        <v>169.75650276713498</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88313.09174116647</v>
      </c>
      <c r="L39" s="837">
        <v>400</v>
      </c>
      <c r="M39" s="838"/>
      <c r="N39" s="280">
        <f>K39/L39</f>
        <v>220.78272935291616</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0.957510097614375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917.50706575959839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934</v>
      </c>
      <c r="B48" s="49" t="str">
        <f>VLOOKUP(A48,MATERIALES!A5:D372,3,FALSE)</f>
        <v>Emulsión CRR-2</v>
      </c>
      <c r="C48" s="289"/>
      <c r="D48" s="289"/>
      <c r="E48" s="289"/>
      <c r="F48" s="289"/>
      <c r="G48" s="289"/>
      <c r="H48" s="289"/>
      <c r="I48" s="276"/>
      <c r="J48" s="232" t="str">
        <f>VLOOKUP(A48,MATERIALES!A4:D372,2,FALSE)</f>
        <v>lt</v>
      </c>
      <c r="K48" s="290">
        <v>1.83</v>
      </c>
      <c r="L48" s="275"/>
      <c r="M48" s="410">
        <f>VLOOKUP(A48,MATERIALES!A5:D395,4,FALSE)</f>
        <v>1736.7415175073825</v>
      </c>
      <c r="N48" s="280">
        <f>K48*M48</f>
        <v>3178.2369770385098</v>
      </c>
    </row>
    <row r="49" spans="1:14">
      <c r="A49" s="114" t="s">
        <v>831</v>
      </c>
      <c r="B49" s="49" t="str">
        <f>VLOOKUP(A49,MATERIALES!A6:D372,3,FALSE)</f>
        <v>Agregado para tratamiento superf. Simple</v>
      </c>
      <c r="C49" s="289"/>
      <c r="D49" s="289"/>
      <c r="E49" s="289"/>
      <c r="F49" s="289"/>
      <c r="G49" s="289"/>
      <c r="H49" s="289"/>
      <c r="I49" s="276"/>
      <c r="J49" s="232" t="str">
        <f>VLOOKUP(A49,MATERIALES!A5:D372,2,FALSE)</f>
        <v>m3</v>
      </c>
      <c r="K49" s="290">
        <v>1.9E-2</v>
      </c>
      <c r="L49" s="275"/>
      <c r="M49" s="410">
        <f>VLOOKUP(A49,MATERIALES!A6:D396,4,FALSE)</f>
        <v>55595.070933526178</v>
      </c>
      <c r="N49" s="280">
        <f>K49*M49</f>
        <v>1056.3063477369974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4234.5433247755072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824">
        <f>VLOOKUP(A58,TRANSPORTE!A5:D117,4,FALSE)</f>
        <v>1121.0689501116901</v>
      </c>
      <c r="M58" s="825"/>
      <c r="N58" s="295">
        <f>K58*L58</f>
        <v>21.300310052122111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21.300310052122111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74">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75">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SUM(N69:N75)</f>
        <v>95.751009761437501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5269.1017103486647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1053.820342069733</v>
      </c>
      <c r="M83" s="855"/>
      <c r="N83" s="57"/>
    </row>
    <row r="84" spans="1:14">
      <c r="B84" s="95" t="s">
        <v>1057</v>
      </c>
      <c r="C84" s="96"/>
      <c r="D84" s="96"/>
      <c r="E84" s="96"/>
      <c r="F84" s="96"/>
      <c r="G84" s="96"/>
      <c r="H84" s="96"/>
      <c r="I84" s="93"/>
      <c r="J84" s="94"/>
      <c r="K84" s="312">
        <v>0.05</v>
      </c>
      <c r="L84" s="854">
        <f>N78*K84</f>
        <v>263.45508551743325</v>
      </c>
      <c r="M84" s="855"/>
      <c r="N84" s="57"/>
    </row>
    <row r="85" spans="1:14" ht="15.75" thickBot="1">
      <c r="B85" s="97" t="s">
        <v>1058</v>
      </c>
      <c r="C85" s="98"/>
      <c r="D85" s="98"/>
      <c r="E85" s="98"/>
      <c r="F85" s="98"/>
      <c r="G85" s="98"/>
      <c r="H85" s="98"/>
      <c r="I85" s="99"/>
      <c r="J85" s="100"/>
      <c r="K85" s="313">
        <v>0.05</v>
      </c>
      <c r="L85" s="856">
        <f>N78*K85</f>
        <v>263.45508551743325</v>
      </c>
      <c r="M85" s="857"/>
      <c r="N85" s="57"/>
    </row>
    <row r="86" spans="1:14" ht="15.75" thickBot="1">
      <c r="B86" s="820" t="s">
        <v>1037</v>
      </c>
      <c r="C86" s="821"/>
      <c r="D86" s="821"/>
      <c r="E86" s="821"/>
      <c r="F86" s="821"/>
      <c r="G86" s="821"/>
      <c r="H86" s="821"/>
      <c r="I86" s="821"/>
      <c r="J86" s="821"/>
      <c r="K86" s="821"/>
      <c r="L86" s="821"/>
      <c r="M86" s="822"/>
      <c r="N86" s="58">
        <f>L83+L84+L85</f>
        <v>1580.7305131045994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6849.8322234532643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400</v>
      </c>
      <c r="N36" s="280">
        <f>K36/M36</f>
        <v>215.46366538952748</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400</v>
      </c>
      <c r="N37" s="280">
        <f>K37/M37</f>
        <v>310.54665815240531</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67902.601106853996</v>
      </c>
      <c r="L38" s="278"/>
      <c r="M38" s="279">
        <v>400</v>
      </c>
      <c r="N38" s="280">
        <f>K38/M38</f>
        <v>169.75650276713498</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88313.09174116647</v>
      </c>
      <c r="L39" s="837">
        <v>400</v>
      </c>
      <c r="M39" s="838"/>
      <c r="N39" s="280">
        <f>K39/L39</f>
        <v>220.78272935291616</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0.957510097614375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917.50706575959839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831</v>
      </c>
      <c r="B48" s="49" t="str">
        <f>VLOOKUP(A48,MATERIALES!A5:D372,3,FALSE)</f>
        <v>Agregado para tratamiento superf. Simple</v>
      </c>
      <c r="C48" s="289"/>
      <c r="D48" s="289"/>
      <c r="E48" s="289"/>
      <c r="F48" s="289"/>
      <c r="G48" s="289"/>
      <c r="H48" s="289"/>
      <c r="I48" s="276"/>
      <c r="J48" s="232" t="str">
        <f>VLOOKUP(A48,MATERIALES!A4:D372,2,FALSE)</f>
        <v>m3</v>
      </c>
      <c r="K48" s="290">
        <v>1.2999999999999999E-2</v>
      </c>
      <c r="L48" s="275"/>
      <c r="M48" s="410">
        <f>VLOOKUP(A48,MATERIALES!A5:D395,4,FALSE)</f>
        <v>55595.070933526178</v>
      </c>
      <c r="N48" s="280">
        <f>K48*M48</f>
        <v>722.73592213584027</v>
      </c>
    </row>
    <row r="49" spans="1:14">
      <c r="A49" s="114" t="s">
        <v>934</v>
      </c>
      <c r="B49" s="49" t="str">
        <f>VLOOKUP(A49,MATERIALES!A6:D372,3,FALSE)</f>
        <v>Emulsión CRR-2</v>
      </c>
      <c r="C49" s="289"/>
      <c r="D49" s="289"/>
      <c r="E49" s="289"/>
      <c r="F49" s="289"/>
      <c r="G49" s="289"/>
      <c r="H49" s="289"/>
      <c r="I49" s="276"/>
      <c r="J49" s="232" t="str">
        <f>VLOOKUP(A49,MATERIALES!A5:D372,2,FALSE)</f>
        <v>lt</v>
      </c>
      <c r="K49" s="290">
        <v>1.5</v>
      </c>
      <c r="L49" s="275"/>
      <c r="M49" s="410">
        <f>VLOOKUP(A49,MATERIALES!A6:D396,4,FALSE)</f>
        <v>1736.7415175073825</v>
      </c>
      <c r="N49" s="280">
        <f>K49*M49</f>
        <v>2605.1122762610739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3327.8481983969141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824">
        <f>VLOOKUP(A58,TRANSPORTE!A5:D117,4,FALSE)</f>
        <v>1121.0689501116901</v>
      </c>
      <c r="M58" s="825"/>
      <c r="N58" s="295">
        <f>K58*L58</f>
        <v>14.573896351451971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14.573896351451971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3">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SUM(N69:N75)</f>
        <v>95.751009761437501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4355.6801702694029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871.13603405388062</v>
      </c>
      <c r="M83" s="855"/>
      <c r="N83" s="57"/>
    </row>
    <row r="84" spans="1:14">
      <c r="B84" s="95" t="s">
        <v>1057</v>
      </c>
      <c r="C84" s="96"/>
      <c r="D84" s="96"/>
      <c r="E84" s="96"/>
      <c r="F84" s="96"/>
      <c r="G84" s="96"/>
      <c r="H84" s="96"/>
      <c r="I84" s="93"/>
      <c r="J84" s="94"/>
      <c r="K84" s="312">
        <v>0.05</v>
      </c>
      <c r="L84" s="854">
        <f>N78*K84</f>
        <v>217.78400851347016</v>
      </c>
      <c r="M84" s="855"/>
      <c r="N84" s="57"/>
    </row>
    <row r="85" spans="1:14" ht="15.75" thickBot="1">
      <c r="B85" s="97" t="s">
        <v>1058</v>
      </c>
      <c r="C85" s="98"/>
      <c r="D85" s="98"/>
      <c r="E85" s="98"/>
      <c r="F85" s="98"/>
      <c r="G85" s="98"/>
      <c r="H85" s="98"/>
      <c r="I85" s="99"/>
      <c r="J85" s="100"/>
      <c r="K85" s="313">
        <v>0.05</v>
      </c>
      <c r="L85" s="856">
        <f>N78*K85</f>
        <v>217.78400851347016</v>
      </c>
      <c r="M85" s="857"/>
      <c r="N85" s="57"/>
    </row>
    <row r="86" spans="1:14" ht="15.75" thickBot="1">
      <c r="B86" s="820" t="s">
        <v>1037</v>
      </c>
      <c r="C86" s="821"/>
      <c r="D86" s="821"/>
      <c r="E86" s="821"/>
      <c r="F86" s="821"/>
      <c r="G86" s="821"/>
      <c r="H86" s="821"/>
      <c r="I86" s="821"/>
      <c r="J86" s="821"/>
      <c r="K86" s="821"/>
      <c r="L86" s="821"/>
      <c r="M86" s="822"/>
      <c r="N86" s="58">
        <f>L83+L84+L85</f>
        <v>1306.7040510808208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5662.3842213502239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91">
        <v>275</v>
      </c>
      <c r="N36" s="280">
        <f>K36/M36</f>
        <v>313.40169511203999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91">
        <f>M36</f>
        <v>275</v>
      </c>
      <c r="N37" s="280">
        <f>K37/M37</f>
        <v>451.7042300398623</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67902.601106853996</v>
      </c>
      <c r="L38" s="278"/>
      <c r="M38" s="291">
        <v>275</v>
      </c>
      <c r="N38" s="280">
        <f>K38/M38</f>
        <v>246.91854947946908</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88313.09174116647</v>
      </c>
      <c r="L39" s="948">
        <v>275</v>
      </c>
      <c r="M39" s="949"/>
      <c r="N39" s="280">
        <f>K39/L39</f>
        <v>321.13851542242355</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1.3927419601663635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1334.5557320139615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827</v>
      </c>
      <c r="B48" s="49" t="str">
        <f>VLOOKUP(A48,MATERIALES!A5:D372,3,FALSE)</f>
        <v xml:space="preserve">Agregado para tratamiento superficial doble (primer riego)
</v>
      </c>
      <c r="C48" s="289"/>
      <c r="D48" s="289"/>
      <c r="E48" s="289"/>
      <c r="F48" s="289"/>
      <c r="G48" s="289"/>
      <c r="H48" s="289"/>
      <c r="I48" s="276"/>
      <c r="J48" s="232" t="str">
        <f>VLOOKUP(A48,MATERIALES!A4:D372,2,FALSE)</f>
        <v>m3</v>
      </c>
      <c r="K48" s="290">
        <v>2.5000000000000001E-2</v>
      </c>
      <c r="L48" s="275"/>
      <c r="M48" s="410">
        <f>VLOOKUP(A48,MATERIALES!A5:D395,4,FALSE)</f>
        <v>55706.035075031628</v>
      </c>
      <c r="N48" s="280">
        <f>K48*M48</f>
        <v>1392.6508768757908</v>
      </c>
    </row>
    <row r="49" spans="1:14">
      <c r="A49" s="114" t="s">
        <v>829</v>
      </c>
      <c r="B49" s="49" t="str">
        <f>VLOOKUP(A49,MATERIALES!A6:D372,3,FALSE)</f>
        <v xml:space="preserve">Agregado para tratamiento superficial doble (segundo riego)
</v>
      </c>
      <c r="C49" s="289"/>
      <c r="D49" s="289"/>
      <c r="E49" s="289"/>
      <c r="F49" s="289"/>
      <c r="G49" s="289"/>
      <c r="H49" s="289"/>
      <c r="I49" s="276"/>
      <c r="J49" s="232" t="str">
        <f>VLOOKUP(A49,MATERIALES!A5:D372,2,FALSE)</f>
        <v>m3</v>
      </c>
      <c r="K49" s="290">
        <v>1.2999999999999999E-2</v>
      </c>
      <c r="L49" s="275"/>
      <c r="M49" s="410">
        <f>VLOOKUP(A49,MATERIALES!A6:D396,4,FALSE)</f>
        <v>56480.748026276131</v>
      </c>
      <c r="N49" s="280">
        <f>K49*M49</f>
        <v>734.24972434158963</v>
      </c>
    </row>
    <row r="50" spans="1:14">
      <c r="A50" t="s">
        <v>934</v>
      </c>
      <c r="B50" s="49" t="str">
        <f>VLOOKUP(A50,MATERIALES!A6:D372,3,FALSE)</f>
        <v>Emulsión CRR-2</v>
      </c>
      <c r="C50" s="289"/>
      <c r="D50" s="289"/>
      <c r="E50" s="289"/>
      <c r="F50" s="289"/>
      <c r="G50" s="289"/>
      <c r="H50" s="289"/>
      <c r="I50" s="276"/>
      <c r="J50" s="232" t="str">
        <f>VLOOKUP(A50,MATERIALES!A6:D372,2,FALSE)</f>
        <v>lt</v>
      </c>
      <c r="K50" s="290">
        <v>4.24</v>
      </c>
      <c r="L50" s="275"/>
      <c r="M50" s="410">
        <f>VLOOKUP(A50,MATERIALES!A6:D397,4,FALSE)</f>
        <v>1736.7415175073825</v>
      </c>
      <c r="N50" s="280">
        <f>K50*M50</f>
        <v>7363.784034231302</v>
      </c>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9490.6846354486825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824">
        <f>VLOOKUP(A58,TRANSPORTE!A5:D117,4,FALSE)</f>
        <v>1121.0689501116901</v>
      </c>
      <c r="M58" s="825"/>
      <c r="N58" s="295">
        <f>K58*L58</f>
        <v>42.600620104244221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42.600620104244221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12">
        <v>2200</v>
      </c>
      <c r="N69" s="403">
        <f>K69/M69</f>
        <v>46.424732005545451</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13">
        <v>2200</v>
      </c>
      <c r="N70" s="403">
        <f>K70/M70</f>
        <v>92.849464011090902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8">
        <f>SUM(N69:N75)</f>
        <v>139.27419601663635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11007.115183583524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2201.4230367167052</v>
      </c>
      <c r="M83" s="855"/>
      <c r="N83" s="57"/>
    </row>
    <row r="84" spans="1:14">
      <c r="B84" s="95" t="s">
        <v>1057</v>
      </c>
      <c r="C84" s="96"/>
      <c r="D84" s="96"/>
      <c r="E84" s="96"/>
      <c r="F84" s="96"/>
      <c r="G84" s="96"/>
      <c r="H84" s="96"/>
      <c r="I84" s="93"/>
      <c r="J84" s="94"/>
      <c r="K84" s="312">
        <v>0.05</v>
      </c>
      <c r="L84" s="854">
        <f>N78*K84</f>
        <v>550.35575917917629</v>
      </c>
      <c r="M84" s="855"/>
      <c r="N84" s="57"/>
    </row>
    <row r="85" spans="1:14" ht="15.75" thickBot="1">
      <c r="B85" s="97" t="s">
        <v>1058</v>
      </c>
      <c r="C85" s="98"/>
      <c r="D85" s="98"/>
      <c r="E85" s="98"/>
      <c r="F85" s="98"/>
      <c r="G85" s="98"/>
      <c r="H85" s="98"/>
      <c r="I85" s="99"/>
      <c r="J85" s="100"/>
      <c r="K85" s="313">
        <v>0.05</v>
      </c>
      <c r="L85" s="856">
        <f>N78*K85</f>
        <v>550.35575917917629</v>
      </c>
      <c r="M85" s="857"/>
      <c r="N85" s="57"/>
    </row>
    <row r="86" spans="1:14" ht="15.75" thickBot="1">
      <c r="B86" s="820" t="s">
        <v>1037</v>
      </c>
      <c r="C86" s="821"/>
      <c r="D86" s="821"/>
      <c r="E86" s="821"/>
      <c r="F86" s="821"/>
      <c r="G86" s="821"/>
      <c r="H86" s="821"/>
      <c r="I86" s="821"/>
      <c r="J86" s="821"/>
      <c r="K86" s="821"/>
      <c r="L86" s="821"/>
      <c r="M86" s="822"/>
      <c r="N86" s="58">
        <f>L83+L84+L85</f>
        <v>3302.134555075058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14309.249738658582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91">
        <v>275</v>
      </c>
      <c r="N36" s="280">
        <f>K36/M36</f>
        <v>313.40169511203999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91">
        <v>275</v>
      </c>
      <c r="N37" s="280">
        <f>K37/M37</f>
        <v>451.7042300398623</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67902.601106853996</v>
      </c>
      <c r="L38" s="278"/>
      <c r="M38" s="291">
        <v>275</v>
      </c>
      <c r="N38" s="280">
        <f>K38/M38</f>
        <v>246.91854947946908</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88313.09174116647</v>
      </c>
      <c r="L39" s="948">
        <v>275</v>
      </c>
      <c r="M39" s="949"/>
      <c r="N39" s="280">
        <f>K39/L39</f>
        <v>321.13851542242355</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1.3927419601663635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1334.5557320139615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827</v>
      </c>
      <c r="B48" s="49" t="str">
        <f>VLOOKUP(A48,MATERIALES!A5:D372,3,FALSE)</f>
        <v xml:space="preserve">Agregado para tratamiento superficial doble (primer riego)
</v>
      </c>
      <c r="C48" s="289"/>
      <c r="D48" s="289"/>
      <c r="E48" s="289"/>
      <c r="F48" s="289"/>
      <c r="G48" s="289"/>
      <c r="H48" s="289"/>
      <c r="I48" s="276"/>
      <c r="J48" s="232" t="str">
        <f>VLOOKUP(A48,MATERIALES!A4:D372,2,FALSE)</f>
        <v>m3</v>
      </c>
      <c r="K48" s="290">
        <v>1.9E-2</v>
      </c>
      <c r="L48" s="275"/>
      <c r="M48" s="410">
        <f>VLOOKUP(A48,MATERIALES!A5:D395,4,FALSE)</f>
        <v>55706.035075031628</v>
      </c>
      <c r="N48" s="280">
        <f>K48*M48</f>
        <v>1058.4146664256009</v>
      </c>
    </row>
    <row r="49" spans="1:14">
      <c r="A49" s="114" t="s">
        <v>829</v>
      </c>
      <c r="B49" s="49" t="str">
        <f>VLOOKUP(A49,MATERIALES!A6:D372,3,FALSE)</f>
        <v xml:space="preserve">Agregado para tratamiento superficial doble (segundo riego)
</v>
      </c>
      <c r="C49" s="289"/>
      <c r="D49" s="289"/>
      <c r="E49" s="289"/>
      <c r="F49" s="289"/>
      <c r="G49" s="289"/>
      <c r="H49" s="289"/>
      <c r="I49" s="276"/>
      <c r="J49" s="232" t="str">
        <f>VLOOKUP(A49,MATERIALES!A5:D372,2,FALSE)</f>
        <v>m3</v>
      </c>
      <c r="K49" s="290">
        <v>0.01</v>
      </c>
      <c r="L49" s="275"/>
      <c r="M49" s="410">
        <f>VLOOKUP(A49,MATERIALES!A6:D396,4,FALSE)</f>
        <v>56480.748026276131</v>
      </c>
      <c r="N49" s="280">
        <f>K49*M49</f>
        <v>564.80748026276137</v>
      </c>
    </row>
    <row r="50" spans="1:14">
      <c r="A50" t="s">
        <v>934</v>
      </c>
      <c r="B50" s="49" t="str">
        <f>VLOOKUP(A50,MATERIALES!A6:D372,3,FALSE)</f>
        <v>Emulsión CRR-2</v>
      </c>
      <c r="C50" s="289"/>
      <c r="D50" s="289"/>
      <c r="E50" s="289"/>
      <c r="F50" s="289"/>
      <c r="G50" s="289"/>
      <c r="H50" s="289"/>
      <c r="I50" s="276"/>
      <c r="J50" s="232" t="str">
        <f>VLOOKUP(A50,MATERIALES!A6:D372,2,FALSE)</f>
        <v>lt</v>
      </c>
      <c r="K50" s="290">
        <v>3.24</v>
      </c>
      <c r="L50" s="275"/>
      <c r="M50" s="410">
        <f>VLOOKUP(A50,MATERIALES!A6:D397,4,FALSE)</f>
        <v>1736.7415175073825</v>
      </c>
      <c r="N50" s="280">
        <f>K50*M50</f>
        <v>5627.04251672392</v>
      </c>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7250.2646634122821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824">
        <f>VLOOKUP(A58,TRANSPORTE!A5:D117,4,FALSE)</f>
        <v>1121.0689501116901</v>
      </c>
      <c r="M58" s="825"/>
      <c r="N58" s="295">
        <f>K58*L58</f>
        <v>32.510999553239017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32.510999553239017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14">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SUM(N69:N75)</f>
        <v>139.27419601663635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8756.6055909961178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1751.3211181992237</v>
      </c>
      <c r="M83" s="855"/>
      <c r="N83" s="57"/>
    </row>
    <row r="84" spans="1:14">
      <c r="B84" s="95" t="s">
        <v>1057</v>
      </c>
      <c r="C84" s="96"/>
      <c r="D84" s="96"/>
      <c r="E84" s="96"/>
      <c r="F84" s="96"/>
      <c r="G84" s="96"/>
      <c r="H84" s="96"/>
      <c r="I84" s="93"/>
      <c r="J84" s="94"/>
      <c r="K84" s="312">
        <v>0.05</v>
      </c>
      <c r="L84" s="854">
        <f>N78*K84</f>
        <v>437.83027954980594</v>
      </c>
      <c r="M84" s="855"/>
      <c r="N84" s="57"/>
    </row>
    <row r="85" spans="1:14" ht="15.75" thickBot="1">
      <c r="B85" s="97" t="s">
        <v>1058</v>
      </c>
      <c r="C85" s="98"/>
      <c r="D85" s="98"/>
      <c r="E85" s="98"/>
      <c r="F85" s="98"/>
      <c r="G85" s="98"/>
      <c r="H85" s="98"/>
      <c r="I85" s="99"/>
      <c r="J85" s="100"/>
      <c r="K85" s="313">
        <v>0.05</v>
      </c>
      <c r="L85" s="856">
        <f>N78*K85</f>
        <v>437.83027954980594</v>
      </c>
      <c r="M85" s="857"/>
      <c r="N85" s="57"/>
    </row>
    <row r="86" spans="1:14" ht="15.75" thickBot="1">
      <c r="B86" s="820" t="s">
        <v>1037</v>
      </c>
      <c r="C86" s="821"/>
      <c r="D86" s="821"/>
      <c r="E86" s="821"/>
      <c r="F86" s="821"/>
      <c r="G86" s="821"/>
      <c r="H86" s="821"/>
      <c r="I86" s="821"/>
      <c r="J86" s="821"/>
      <c r="K86" s="821"/>
      <c r="L86" s="821"/>
      <c r="M86" s="822"/>
      <c r="N86" s="58">
        <f>L83+L84+L85</f>
        <v>2626.9816772988352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11383.587268294952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275</v>
      </c>
      <c r="N36" s="280">
        <f>K36/M36</f>
        <v>313.40169511203999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275</v>
      </c>
      <c r="N37" s="280">
        <f>K37/M37</f>
        <v>451.7042300398623</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67902.601106853996</v>
      </c>
      <c r="L38" s="278"/>
      <c r="M38" s="279">
        <v>275</v>
      </c>
      <c r="N38" s="280">
        <f>K38/M38</f>
        <v>246.91854947946908</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88313.09174116647</v>
      </c>
      <c r="L39" s="837">
        <v>275</v>
      </c>
      <c r="M39" s="838"/>
      <c r="N39" s="280">
        <f>K39/L39</f>
        <v>321.13851542242355</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1.3927419601663635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1334.5557320139615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827</v>
      </c>
      <c r="B48" s="49" t="str">
        <f>VLOOKUP(A48,MATERIALES!A5:D372,3,FALSE)</f>
        <v xml:space="preserve">Agregado para tratamiento superficial doble (primer riego)
</v>
      </c>
      <c r="C48" s="289"/>
      <c r="D48" s="289"/>
      <c r="E48" s="289"/>
      <c r="F48" s="289"/>
      <c r="G48" s="289"/>
      <c r="H48" s="289"/>
      <c r="I48" s="276"/>
      <c r="J48" s="232" t="str">
        <f>VLOOKUP(A48,MATERIALES!A4:D639,2,FALSE)</f>
        <v>m3</v>
      </c>
      <c r="K48" s="290">
        <v>2.5000000000000001E-2</v>
      </c>
      <c r="L48" s="275"/>
      <c r="M48" s="410">
        <f>VLOOKUP(A48,MATERIALES!A5:D395,4,FALSE)</f>
        <v>55706.035075031628</v>
      </c>
      <c r="N48" s="280">
        <f>K48*M48</f>
        <v>1392.6508768757908</v>
      </c>
    </row>
    <row r="49" spans="1:14">
      <c r="A49" s="114" t="s">
        <v>829</v>
      </c>
      <c r="B49" s="49" t="str">
        <f>VLOOKUP(A49,MATERIALES!A6:D372,3,FALSE)</f>
        <v xml:space="preserve">Agregado para tratamiento superficial doble (segundo riego)
</v>
      </c>
      <c r="C49" s="289"/>
      <c r="D49" s="289"/>
      <c r="E49" s="289"/>
      <c r="F49" s="289"/>
      <c r="G49" s="289"/>
      <c r="H49" s="289"/>
      <c r="I49" s="276"/>
      <c r="J49" s="232" t="str">
        <f>VLOOKUP(A49,MATERIALES!A5:D640,2,FALSE)</f>
        <v>m3</v>
      </c>
      <c r="K49" s="290">
        <v>1.2999999999999999E-2</v>
      </c>
      <c r="L49" s="275"/>
      <c r="M49" s="410">
        <f>VLOOKUP(A49,MATERIALES!A6:D396,4,FALSE)</f>
        <v>56480.748026276131</v>
      </c>
      <c r="N49" s="280">
        <f>K49*M49</f>
        <v>734.24972434158963</v>
      </c>
    </row>
    <row r="50" spans="1:14">
      <c r="A50" t="s">
        <v>936</v>
      </c>
      <c r="B50" s="49" t="str">
        <f>VLOOKUP(A50,MATERIALES!A6:D372,3,FALSE)</f>
        <v>Emulsión CRR-2m</v>
      </c>
      <c r="C50" s="289"/>
      <c r="D50" s="289"/>
      <c r="E50" s="289"/>
      <c r="F50" s="289"/>
      <c r="G50" s="289"/>
      <c r="H50" s="289"/>
      <c r="I50" s="276"/>
      <c r="J50" s="232" t="str">
        <f>VLOOKUP(A50,MATERIALES!A6:D641,2,FALSE)</f>
        <v>lt</v>
      </c>
      <c r="K50" s="290">
        <v>4.24</v>
      </c>
      <c r="L50" s="275"/>
      <c r="M50" s="410">
        <f>VLOOKUP(A50,MATERIALES!A6:D397,4,FALSE)</f>
        <v>1809.0209124329533</v>
      </c>
      <c r="N50" s="280">
        <f>K50*M50</f>
        <v>7670.2486687157225</v>
      </c>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9797.1492699331029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824">
        <f>VLOOKUP(A58,TRANSPORTE!A5:D117,4,FALSE)</f>
        <v>1121.0689501116901</v>
      </c>
      <c r="M58" s="825"/>
      <c r="N58" s="295">
        <f>K58*L58</f>
        <v>42.600620104244221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42.600620104244221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SUM(N69:N75)</f>
        <v>139.27419601663635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11313.579818067945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2262.7159636135889</v>
      </c>
      <c r="M83" s="855"/>
      <c r="N83" s="57"/>
    </row>
    <row r="84" spans="1:14">
      <c r="B84" s="95" t="s">
        <v>1057</v>
      </c>
      <c r="C84" s="96"/>
      <c r="D84" s="96"/>
      <c r="E84" s="96"/>
      <c r="F84" s="96"/>
      <c r="G84" s="96"/>
      <c r="H84" s="96"/>
      <c r="I84" s="93"/>
      <c r="J84" s="94"/>
      <c r="K84" s="312">
        <v>0.05</v>
      </c>
      <c r="L84" s="854">
        <f>N78*K84</f>
        <v>565.67899090339722</v>
      </c>
      <c r="M84" s="855"/>
      <c r="N84" s="57"/>
    </row>
    <row r="85" spans="1:14" ht="15.75" thickBot="1">
      <c r="B85" s="97" t="s">
        <v>1058</v>
      </c>
      <c r="C85" s="98"/>
      <c r="D85" s="98"/>
      <c r="E85" s="98"/>
      <c r="F85" s="98"/>
      <c r="G85" s="98"/>
      <c r="H85" s="98"/>
      <c r="I85" s="99"/>
      <c r="J85" s="100"/>
      <c r="K85" s="313">
        <v>0.05</v>
      </c>
      <c r="L85" s="856">
        <f>N78*K85</f>
        <v>565.67899090339722</v>
      </c>
      <c r="M85" s="857"/>
      <c r="N85" s="57"/>
    </row>
    <row r="86" spans="1:14" ht="15.75" thickBot="1">
      <c r="B86" s="820" t="s">
        <v>1037</v>
      </c>
      <c r="C86" s="821"/>
      <c r="D86" s="821"/>
      <c r="E86" s="821"/>
      <c r="F86" s="821"/>
      <c r="G86" s="821"/>
      <c r="H86" s="821"/>
      <c r="I86" s="821"/>
      <c r="J86" s="821"/>
      <c r="K86" s="821"/>
      <c r="L86" s="821"/>
      <c r="M86" s="822"/>
      <c r="N86" s="58">
        <f>L83+L84+L85</f>
        <v>3394.0739454203836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14707.653763488328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275</v>
      </c>
      <c r="N36" s="280">
        <f>K36/M36</f>
        <v>313.40169511203999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275</v>
      </c>
      <c r="N37" s="280">
        <f>K37/M37</f>
        <v>451.7042300398623</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67902.601106853996</v>
      </c>
      <c r="L38" s="278"/>
      <c r="M38" s="279">
        <v>275</v>
      </c>
      <c r="N38" s="280">
        <f>K38/M38</f>
        <v>246.91854947946908</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7">
        <f>VLOOKUP(A39,EQUIPOS!A9:D166,4,FALSE)</f>
        <v>88313.09174116647</v>
      </c>
      <c r="L39" s="837">
        <v>275</v>
      </c>
      <c r="M39" s="838"/>
      <c r="N39" s="280">
        <f>K39/L39</f>
        <v>321.13851542242355</v>
      </c>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1.3927419601663635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1334.5557320139615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827</v>
      </c>
      <c r="B48" s="49" t="str">
        <f>VLOOKUP(A48,MATERIALES!A5:D372,3,FALSE)</f>
        <v xml:space="preserve">Agregado para tratamiento superficial doble (primer riego)
</v>
      </c>
      <c r="C48" s="289"/>
      <c r="D48" s="289"/>
      <c r="E48" s="289"/>
      <c r="F48" s="289"/>
      <c r="G48" s="289"/>
      <c r="H48" s="289"/>
      <c r="I48" s="276"/>
      <c r="J48" s="232" t="str">
        <f>VLOOKUP(A48,MATERIALES!A4:D639,2,FALSE)</f>
        <v>m3</v>
      </c>
      <c r="K48" s="290">
        <v>1.9E-2</v>
      </c>
      <c r="L48" s="275"/>
      <c r="M48" s="410">
        <f>VLOOKUP(A48,MATERIALES!A5:D395,4,FALSE)</f>
        <v>55706.035075031628</v>
      </c>
      <c r="N48" s="280">
        <f>K48*M48</f>
        <v>1058.4146664256009</v>
      </c>
    </row>
    <row r="49" spans="1:14">
      <c r="A49" s="114" t="s">
        <v>829</v>
      </c>
      <c r="B49" s="49" t="str">
        <f>VLOOKUP(A49,MATERIALES!A6:D372,3,FALSE)</f>
        <v xml:space="preserve">Agregado para tratamiento superficial doble (segundo riego)
</v>
      </c>
      <c r="C49" s="289"/>
      <c r="D49" s="289"/>
      <c r="E49" s="289"/>
      <c r="F49" s="289"/>
      <c r="G49" s="289"/>
      <c r="H49" s="289"/>
      <c r="I49" s="276"/>
      <c r="J49" s="232" t="str">
        <f>VLOOKUP(A49,MATERIALES!A5:D640,2,FALSE)</f>
        <v>m3</v>
      </c>
      <c r="K49" s="290">
        <v>0.01</v>
      </c>
      <c r="L49" s="275"/>
      <c r="M49" s="410">
        <f>VLOOKUP(A49,MATERIALES!A6:D396,4,FALSE)</f>
        <v>56480.748026276131</v>
      </c>
      <c r="N49" s="280">
        <f>K49*M49</f>
        <v>564.80748026276137</v>
      </c>
    </row>
    <row r="50" spans="1:14">
      <c r="A50" t="s">
        <v>936</v>
      </c>
      <c r="B50" s="49" t="str">
        <f>VLOOKUP(A50,MATERIALES!A6:D372,3,FALSE)</f>
        <v>Emulsión CRR-2m</v>
      </c>
      <c r="C50" s="289"/>
      <c r="D50" s="289"/>
      <c r="E50" s="289"/>
      <c r="F50" s="289"/>
      <c r="G50" s="289"/>
      <c r="H50" s="289"/>
      <c r="I50" s="276"/>
      <c r="J50" s="232" t="str">
        <f>VLOOKUP(A50,MATERIALES!A6:D641,2,FALSE)</f>
        <v>lt</v>
      </c>
      <c r="K50" s="290">
        <v>3.24</v>
      </c>
      <c r="L50" s="275"/>
      <c r="M50" s="410">
        <f>VLOOKUP(A50,MATERIALES!A6:D397,4,FALSE)</f>
        <v>1809.0209124329533</v>
      </c>
      <c r="N50" s="280">
        <f>K50*M50</f>
        <v>5861.2277562827694</v>
      </c>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7484.4499029711315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824">
        <f>VLOOKUP(A58,TRANSPORTE!A5:D117,4,FALSE)</f>
        <v>1121.0689501116901</v>
      </c>
      <c r="M58" s="825"/>
      <c r="N58" s="295">
        <f>K58*L58</f>
        <v>32.510999553239017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32.510999553239017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SUM(N69:N75)</f>
        <v>139.27419601663635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8990.7908305549681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1798.1581661109938</v>
      </c>
      <c r="M83" s="855"/>
      <c r="N83" s="57"/>
    </row>
    <row r="84" spans="1:14">
      <c r="B84" s="95" t="s">
        <v>1057</v>
      </c>
      <c r="C84" s="96"/>
      <c r="D84" s="96"/>
      <c r="E84" s="96"/>
      <c r="F84" s="96"/>
      <c r="G84" s="96"/>
      <c r="H84" s="96"/>
      <c r="I84" s="93"/>
      <c r="J84" s="94"/>
      <c r="K84" s="312">
        <v>0.05</v>
      </c>
      <c r="L84" s="854">
        <f>N78*K84</f>
        <v>449.53954152774844</v>
      </c>
      <c r="M84" s="855"/>
      <c r="N84" s="57"/>
    </row>
    <row r="85" spans="1:14" ht="15.75" thickBot="1">
      <c r="B85" s="97" t="s">
        <v>1058</v>
      </c>
      <c r="C85" s="98"/>
      <c r="D85" s="98"/>
      <c r="E85" s="98"/>
      <c r="F85" s="98"/>
      <c r="G85" s="98"/>
      <c r="H85" s="98"/>
      <c r="I85" s="99"/>
      <c r="J85" s="100"/>
      <c r="K85" s="313">
        <v>0.05</v>
      </c>
      <c r="L85" s="856">
        <f>N78*K85</f>
        <v>449.53954152774844</v>
      </c>
      <c r="M85" s="857"/>
      <c r="N85" s="57"/>
    </row>
    <row r="86" spans="1:14" ht="15.75" thickBot="1">
      <c r="B86" s="820" t="s">
        <v>1037</v>
      </c>
      <c r="C86" s="821"/>
      <c r="D86" s="821"/>
      <c r="E86" s="821"/>
      <c r="F86" s="821"/>
      <c r="G86" s="821"/>
      <c r="H86" s="821"/>
      <c r="I86" s="821"/>
      <c r="J86" s="821"/>
      <c r="K86" s="821"/>
      <c r="L86" s="821"/>
      <c r="M86" s="822"/>
      <c r="N86" s="58">
        <f>L83+L84+L85</f>
        <v>2697.2372491664905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11688.028079721458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418</v>
      </c>
      <c r="N36" s="280">
        <f>K36/M36</f>
        <v>206.18532573160525</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418</v>
      </c>
      <c r="N37" s="280">
        <f>K37/M37</f>
        <v>297.17383555254099</v>
      </c>
    </row>
    <row r="38" spans="1:14">
      <c r="A38" t="s">
        <v>225</v>
      </c>
      <c r="B38" s="833" t="str">
        <f>VLOOKUP(A38,EQUIPOS!A8:D154,3,FALSE)</f>
        <v>Esparcidor de gravilla, Ancho de esparcimiento 3100mm, Velocidad de trabajo 10—20km2/h</v>
      </c>
      <c r="C38" s="834"/>
      <c r="D38" s="834"/>
      <c r="E38" s="834"/>
      <c r="F38" s="834"/>
      <c r="G38" s="834"/>
      <c r="H38" s="835"/>
      <c r="I38" s="275"/>
      <c r="J38" s="276"/>
      <c r="K38" s="277">
        <f>VLOOKUP(A38,EQUIPOS!A8:D165,4,FALSE)</f>
        <v>88313.09174116647</v>
      </c>
      <c r="L38" s="278"/>
      <c r="M38" s="279">
        <v>418</v>
      </c>
      <c r="N38" s="280">
        <f>K38/M38</f>
        <v>211.2753390936997</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0.91627760537260772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715.5507779832185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867</v>
      </c>
      <c r="B48" s="49" t="str">
        <f>VLOOKUP(A48,MATERIALES!A5:D372,3,FALSE)</f>
        <v>Arena de trituración (sellos de arena-afalto)</v>
      </c>
      <c r="C48" s="289"/>
      <c r="D48" s="289"/>
      <c r="E48" s="289"/>
      <c r="F48" s="289"/>
      <c r="G48" s="289"/>
      <c r="H48" s="289"/>
      <c r="I48" s="276"/>
      <c r="J48" s="232" t="str">
        <f>VLOOKUP(A48,MATERIALES!A4:D639,2,FALSE)</f>
        <v>m3</v>
      </c>
      <c r="K48" s="290">
        <v>0.01</v>
      </c>
      <c r="L48" s="275"/>
      <c r="M48" s="410">
        <f>VLOOKUP(A48,MATERIALES!A5:D395,4,FALSE)</f>
        <v>45063.657686976432</v>
      </c>
      <c r="N48" s="280">
        <f>K48*M48</f>
        <v>450.63657686976433</v>
      </c>
    </row>
    <row r="49" spans="1:14">
      <c r="A49" s="114" t="s">
        <v>934</v>
      </c>
      <c r="B49" s="49" t="str">
        <f>VLOOKUP(A49,MATERIALES!A6:D372,3,FALSE)</f>
        <v>Emulsión CRR-2</v>
      </c>
      <c r="C49" s="289"/>
      <c r="D49" s="289"/>
      <c r="E49" s="289"/>
      <c r="F49" s="289"/>
      <c r="G49" s="289"/>
      <c r="H49" s="289"/>
      <c r="I49" s="276"/>
      <c r="J49" s="232" t="str">
        <f>VLOOKUP(A49,MATERIALES!A5:D640,2,FALSE)</f>
        <v>lt</v>
      </c>
      <c r="K49" s="290">
        <v>1.25</v>
      </c>
      <c r="L49" s="275"/>
      <c r="M49" s="410">
        <f>VLOOKUP(A49,MATERIALES!A6:D396,4,FALSE)</f>
        <v>1736.7415175073825</v>
      </c>
      <c r="N49" s="280">
        <f>K49*M49</f>
        <v>2170.926896884228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2621.5634737539922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824">
        <f>VLOOKUP(A58,TRANSPORTE!A5:D117,4,FALSE)</f>
        <v>1121.0689501116901</v>
      </c>
      <c r="M58" s="825"/>
      <c r="N58" s="295">
        <f>K58*L58</f>
        <v>11.210689501116901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11.210689501116901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SUM(N69:N75)</f>
        <v>91.62776053726077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3439.9527017755886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687.99054035511779</v>
      </c>
      <c r="M83" s="855"/>
      <c r="N83" s="57"/>
    </row>
    <row r="84" spans="1:14">
      <c r="B84" s="95" t="s">
        <v>1057</v>
      </c>
      <c r="C84" s="96"/>
      <c r="D84" s="96"/>
      <c r="E84" s="96"/>
      <c r="F84" s="96"/>
      <c r="G84" s="96"/>
      <c r="H84" s="96"/>
      <c r="I84" s="93"/>
      <c r="J84" s="94"/>
      <c r="K84" s="312">
        <v>0.05</v>
      </c>
      <c r="L84" s="854">
        <f>N78*K84</f>
        <v>171.99763508877945</v>
      </c>
      <c r="M84" s="855"/>
      <c r="N84" s="57"/>
    </row>
    <row r="85" spans="1:14" ht="15.75" thickBot="1">
      <c r="B85" s="97" t="s">
        <v>1058</v>
      </c>
      <c r="C85" s="98"/>
      <c r="D85" s="98"/>
      <c r="E85" s="98"/>
      <c r="F85" s="98"/>
      <c r="G85" s="98"/>
      <c r="H85" s="98"/>
      <c r="I85" s="99"/>
      <c r="J85" s="100"/>
      <c r="K85" s="313">
        <v>0.05</v>
      </c>
      <c r="L85" s="856">
        <f>N78*K85</f>
        <v>171.99763508877945</v>
      </c>
      <c r="M85" s="857"/>
      <c r="N85" s="57"/>
    </row>
    <row r="86" spans="1:14" ht="15.75" thickBot="1">
      <c r="B86" s="820" t="s">
        <v>1037</v>
      </c>
      <c r="C86" s="821"/>
      <c r="D86" s="821"/>
      <c r="E86" s="821"/>
      <c r="F86" s="821"/>
      <c r="G86" s="821"/>
      <c r="H86" s="821"/>
      <c r="I86" s="821"/>
      <c r="J86" s="821"/>
      <c r="K86" s="821"/>
      <c r="L86" s="821"/>
      <c r="M86" s="822"/>
      <c r="N86" s="58">
        <f>L83+L84+L85</f>
        <v>1031.9858105326766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4471.9385123082648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5"/>
      <c r="J36" s="276"/>
      <c r="K36" s="277">
        <f>VLOOKUP(A36,EQUIPOS!A6:D163,4,FALSE)</f>
        <v>86185.466155810995</v>
      </c>
      <c r="L36" s="278"/>
      <c r="M36" s="279">
        <v>418</v>
      </c>
      <c r="N36" s="280">
        <f>K36/M36</f>
        <v>206.18532573160525</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418</v>
      </c>
      <c r="N37" s="280">
        <f>K37/M37</f>
        <v>297.17383555254099</v>
      </c>
    </row>
    <row r="38" spans="1:14">
      <c r="A38" t="s">
        <v>225</v>
      </c>
      <c r="B38" s="833" t="str">
        <f>VLOOKUP(A38,EQUIPOS!A8:D154,3,FALSE)</f>
        <v>Esparcidor de gravilla, Ancho de esparcimiento 3100mm, Velocidad de trabajo 10—20km2/h</v>
      </c>
      <c r="C38" s="834"/>
      <c r="D38" s="834"/>
      <c r="E38" s="834"/>
      <c r="F38" s="834"/>
      <c r="G38" s="834"/>
      <c r="H38" s="835"/>
      <c r="I38" s="275"/>
      <c r="J38" s="276"/>
      <c r="K38" s="277">
        <f>VLOOKUP(A38,EQUIPOS!A8:D165,4,FALSE)</f>
        <v>88313.09174116647</v>
      </c>
      <c r="L38" s="278"/>
      <c r="M38" s="279">
        <v>418</v>
      </c>
      <c r="N38" s="280">
        <f>K38/M38</f>
        <v>211.2753390936997</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0.91627760537260772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715.5507779832185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867</v>
      </c>
      <c r="B48" s="49" t="str">
        <f>VLOOKUP(A48,MATERIALES!A5:D372,3,FALSE)</f>
        <v>Arena de trituración (sellos de arena-afalto)</v>
      </c>
      <c r="C48" s="289"/>
      <c r="D48" s="289"/>
      <c r="E48" s="289"/>
      <c r="F48" s="289"/>
      <c r="G48" s="289"/>
      <c r="H48" s="289"/>
      <c r="I48" s="276"/>
      <c r="J48" s="232" t="str">
        <f>VLOOKUP(A48,MATERIALES!A4:D639,2,FALSE)</f>
        <v>m3</v>
      </c>
      <c r="K48" s="290">
        <v>0.01</v>
      </c>
      <c r="L48" s="275"/>
      <c r="M48" s="410">
        <f>VLOOKUP(A48,MATERIALES!A5:D395,4,FALSE)</f>
        <v>45063.657686976432</v>
      </c>
      <c r="N48" s="280">
        <f>K48*M48</f>
        <v>450.63657686976433</v>
      </c>
    </row>
    <row r="49" spans="1:72">
      <c r="A49" s="114" t="s">
        <v>932</v>
      </c>
      <c r="B49" s="49" t="str">
        <f>VLOOKUP(A49,MATERIALES!A6:D372,3,FALSE)</f>
        <v>Emulsión CRR-1</v>
      </c>
      <c r="C49" s="289"/>
      <c r="D49" s="289"/>
      <c r="E49" s="289"/>
      <c r="F49" s="289"/>
      <c r="G49" s="289"/>
      <c r="H49" s="289"/>
      <c r="I49" s="276"/>
      <c r="J49" s="276" t="s">
        <v>1064</v>
      </c>
      <c r="K49" s="290">
        <v>1.25</v>
      </c>
      <c r="L49" s="275"/>
      <c r="M49" s="410">
        <f>VLOOKUP(A49,MATERIALES!A6:D396,4,FALSE)</f>
        <v>2357</v>
      </c>
      <c r="N49" s="280">
        <f>K49*M49</f>
        <v>2946.25</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75" thickBot="1">
      <c r="B52" s="815"/>
      <c r="C52" s="816"/>
      <c r="D52" s="816"/>
      <c r="E52" s="816"/>
      <c r="F52" s="816"/>
      <c r="G52" s="816"/>
      <c r="H52" s="816"/>
      <c r="I52" s="817"/>
      <c r="J52" s="48"/>
      <c r="K52" s="50"/>
      <c r="L52" s="818"/>
      <c r="M52" s="819"/>
      <c r="N52" s="51"/>
    </row>
    <row r="53" spans="1:72" ht="15.75" thickBot="1">
      <c r="B53" s="820" t="s">
        <v>1037</v>
      </c>
      <c r="C53" s="821"/>
      <c r="D53" s="821"/>
      <c r="E53" s="821"/>
      <c r="F53" s="821"/>
      <c r="G53" s="821"/>
      <c r="H53" s="821"/>
      <c r="I53" s="821"/>
      <c r="J53" s="821"/>
      <c r="K53" s="821"/>
      <c r="L53" s="821"/>
      <c r="M53" s="822"/>
      <c r="N53" s="402">
        <f>SUM(N48:N52)</f>
        <v>3396.8865768697642</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1" t="s">
        <v>1041</v>
      </c>
      <c r="C57" s="322"/>
      <c r="D57" s="322"/>
      <c r="E57" s="322"/>
      <c r="F57" s="322"/>
      <c r="G57" s="322"/>
      <c r="H57" s="79" t="s">
        <v>1029</v>
      </c>
      <c r="I57" s="80" t="s">
        <v>1042</v>
      </c>
      <c r="J57" s="81" t="s">
        <v>1043</v>
      </c>
      <c r="K57" s="79" t="s">
        <v>1044</v>
      </c>
      <c r="L57" s="823" t="s">
        <v>1045</v>
      </c>
      <c r="M57" s="796"/>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824">
        <f>VLOOKUP(A58,TRANSPORTE!A5:D117,4,FALSE)</f>
        <v>1121.0689501116901</v>
      </c>
      <c r="M58" s="825"/>
      <c r="N58" s="295">
        <f>K58*L58</f>
        <v>11.210689501116901</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75" thickBot="1">
      <c r="B63" s="455"/>
      <c r="C63" s="456"/>
      <c r="D63" s="456"/>
      <c r="E63" s="456"/>
      <c r="F63" s="456"/>
      <c r="G63" s="456"/>
      <c r="H63" s="54"/>
      <c r="I63" s="132"/>
      <c r="J63" s="132"/>
      <c r="K63" s="132"/>
      <c r="L63" s="809"/>
      <c r="M63" s="810"/>
      <c r="N63" s="133"/>
    </row>
    <row r="64" spans="1:72" ht="15.75" thickBot="1">
      <c r="B64" s="826" t="s">
        <v>1037</v>
      </c>
      <c r="C64" s="827"/>
      <c r="D64" s="827"/>
      <c r="E64" s="827"/>
      <c r="F64" s="827"/>
      <c r="G64" s="827"/>
      <c r="H64" s="827"/>
      <c r="I64" s="827"/>
      <c r="J64" s="827"/>
      <c r="K64" s="827"/>
      <c r="L64" s="827"/>
      <c r="M64" s="828"/>
      <c r="N64" s="110">
        <f>N58+N59+N60+N61+N62</f>
        <v>11.210689501116901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SUM(N69:N75)</f>
        <v>91.62776053726077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4215.2758048913602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843.05516097827206</v>
      </c>
      <c r="M83" s="855"/>
      <c r="N83" s="57"/>
    </row>
    <row r="84" spans="1:14">
      <c r="B84" s="95" t="s">
        <v>1057</v>
      </c>
      <c r="C84" s="96"/>
      <c r="D84" s="96"/>
      <c r="E84" s="96"/>
      <c r="F84" s="96"/>
      <c r="G84" s="96"/>
      <c r="H84" s="96"/>
      <c r="I84" s="93"/>
      <c r="J84" s="94"/>
      <c r="K84" s="312">
        <v>0.05</v>
      </c>
      <c r="L84" s="854">
        <f>N78*K84</f>
        <v>210.76379024456801</v>
      </c>
      <c r="M84" s="855"/>
      <c r="N84" s="57"/>
    </row>
    <row r="85" spans="1:14" ht="15.75" thickBot="1">
      <c r="B85" s="97" t="s">
        <v>1058</v>
      </c>
      <c r="C85" s="98"/>
      <c r="D85" s="98"/>
      <c r="E85" s="98"/>
      <c r="F85" s="98"/>
      <c r="G85" s="98"/>
      <c r="H85" s="98"/>
      <c r="I85" s="99"/>
      <c r="J85" s="100"/>
      <c r="K85" s="313">
        <v>0.05</v>
      </c>
      <c r="L85" s="856">
        <f>N78*K85</f>
        <v>210.76379024456801</v>
      </c>
      <c r="M85" s="857"/>
      <c r="N85" s="57"/>
    </row>
    <row r="86" spans="1:14" ht="15.75" thickBot="1">
      <c r="B86" s="820" t="s">
        <v>1037</v>
      </c>
      <c r="C86" s="821"/>
      <c r="D86" s="821"/>
      <c r="E86" s="821"/>
      <c r="F86" s="821"/>
      <c r="G86" s="821"/>
      <c r="H86" s="821"/>
      <c r="I86" s="821"/>
      <c r="J86" s="821"/>
      <c r="K86" s="821"/>
      <c r="L86" s="821"/>
      <c r="M86" s="822"/>
      <c r="N86" s="58">
        <f>L83+L84+L85</f>
        <v>1264.5827414674081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5479.8585463587679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152245.67049808431</v>
      </c>
      <c r="L36" s="278"/>
      <c r="M36" s="279">
        <v>600</v>
      </c>
      <c r="N36" s="280">
        <f>K36/M36</f>
        <v>253.74278416347386</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600</v>
      </c>
      <c r="N37" s="280">
        <f>K37/M37</f>
        <v>113.17100184475666</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367.55212607330679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837</v>
      </c>
      <c r="B48" s="49" t="str">
        <f>VLOOKUP(A48,MATERIALES!A5:D372,3,FALSE)</f>
        <v>Agregado tipo LA 13 (lechadas)</v>
      </c>
      <c r="C48" s="289"/>
      <c r="D48" s="289"/>
      <c r="E48" s="289"/>
      <c r="F48" s="289"/>
      <c r="G48" s="289"/>
      <c r="H48" s="289"/>
      <c r="I48" s="276"/>
      <c r="J48" s="232" t="str">
        <f>VLOOKUP(A48,MATERIALES!A4:D639,2,FALSE)</f>
        <v>m3</v>
      </c>
      <c r="K48" s="415">
        <v>1.2500000000000001E-2</v>
      </c>
      <c r="L48" s="275"/>
      <c r="M48" s="410">
        <f>VLOOKUP(A48,MATERIALES!A5:D395,4,FALSE)</f>
        <v>46858.426324353633</v>
      </c>
      <c r="N48" s="280">
        <f>K48*M48</f>
        <v>585.73032905442039</v>
      </c>
    </row>
    <row r="49" spans="1:14">
      <c r="A49" s="114" t="s">
        <v>924</v>
      </c>
      <c r="B49" s="49" t="str">
        <f>VLOOKUP(A49,MATERIALES!A6:D372,3,FALSE)</f>
        <v>Emulsión CRL-1h</v>
      </c>
      <c r="C49" s="289"/>
      <c r="D49" s="289"/>
      <c r="E49" s="289"/>
      <c r="F49" s="289"/>
      <c r="G49" s="289"/>
      <c r="H49" s="289"/>
      <c r="I49" s="276"/>
      <c r="J49" s="232" t="str">
        <f>VLOOKUP(A49,MATERIALES!A5:D640,2,FALSE)</f>
        <v>lt</v>
      </c>
      <c r="K49" s="415">
        <v>1.4625000000000001</v>
      </c>
      <c r="L49" s="275"/>
      <c r="M49" s="410">
        <f>VLOOKUP(A49,MATERIALES!A6:D396,4,FALSE)</f>
        <v>1729.6153799795093</v>
      </c>
      <c r="N49" s="280">
        <f>K49*M49</f>
        <v>2529.5624932200326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3115.2928222744531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824">
        <f>VLOOKUP(A58,TRANSPORTE!A5:D117,4,FALSE)</f>
        <v>1121.0689501116901</v>
      </c>
      <c r="M58" s="825"/>
      <c r="N58" s="295">
        <f>K58*L58</f>
        <v>14.013361876396127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14.013361876396127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3560.6923167317809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712.13846334635627</v>
      </c>
      <c r="M83" s="855"/>
      <c r="N83" s="57"/>
    </row>
    <row r="84" spans="1:14">
      <c r="B84" s="95" t="s">
        <v>1057</v>
      </c>
      <c r="C84" s="96"/>
      <c r="D84" s="96"/>
      <c r="E84" s="96"/>
      <c r="F84" s="96"/>
      <c r="G84" s="96"/>
      <c r="H84" s="96"/>
      <c r="I84" s="93"/>
      <c r="J84" s="94"/>
      <c r="K84" s="312">
        <v>0.05</v>
      </c>
      <c r="L84" s="854">
        <f>N78*K84</f>
        <v>178.03461583658907</v>
      </c>
      <c r="M84" s="855"/>
      <c r="N84" s="57"/>
    </row>
    <row r="85" spans="1:14" ht="15.75" thickBot="1">
      <c r="B85" s="97" t="s">
        <v>1058</v>
      </c>
      <c r="C85" s="98"/>
      <c r="D85" s="98"/>
      <c r="E85" s="98"/>
      <c r="F85" s="98"/>
      <c r="G85" s="98"/>
      <c r="H85" s="98"/>
      <c r="I85" s="99"/>
      <c r="J85" s="100"/>
      <c r="K85" s="313">
        <v>0.05</v>
      </c>
      <c r="L85" s="856">
        <f>N78*K85</f>
        <v>178.03461583658907</v>
      </c>
      <c r="M85" s="857"/>
      <c r="N85" s="57"/>
    </row>
    <row r="86" spans="1:14" ht="15.75" thickBot="1">
      <c r="B86" s="820" t="s">
        <v>1037</v>
      </c>
      <c r="C86" s="821"/>
      <c r="D86" s="821"/>
      <c r="E86" s="821"/>
      <c r="F86" s="821"/>
      <c r="G86" s="821"/>
      <c r="H86" s="821"/>
      <c r="I86" s="821"/>
      <c r="J86" s="821"/>
      <c r="K86" s="821"/>
      <c r="L86" s="821"/>
      <c r="M86" s="822"/>
      <c r="N86" s="58">
        <f>L83+L84+L85</f>
        <v>1068.2076950195344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4628.9000117513151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152245.67049808431</v>
      </c>
      <c r="L36" s="278"/>
      <c r="M36" s="279">
        <v>600</v>
      </c>
      <c r="N36" s="280">
        <f>K36/M36</f>
        <v>253.74278416347386</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600</v>
      </c>
      <c r="N37" s="280">
        <f>K37/M37</f>
        <v>113.17100184475666</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367.55212607330679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838</v>
      </c>
      <c r="B48" s="49" t="str">
        <f>VLOOKUP(A48,MATERIALES!A5:D372,3,FALSE)</f>
        <v>Agregado tipo LA 10 (lechadas)</v>
      </c>
      <c r="C48" s="289"/>
      <c r="D48" s="289"/>
      <c r="E48" s="289"/>
      <c r="F48" s="289"/>
      <c r="G48" s="289"/>
      <c r="H48" s="289"/>
      <c r="I48" s="276"/>
      <c r="J48" s="232" t="str">
        <f>VLOOKUP(A48,MATERIALES!A4:D639,2,FALSE)</f>
        <v>m3</v>
      </c>
      <c r="K48" s="415">
        <v>9.4999999999999998E-3</v>
      </c>
      <c r="L48" s="275"/>
      <c r="M48" s="410">
        <f>VLOOKUP(A48,MATERIALES!A5:D395,4,FALSE)</f>
        <v>47734.941240282038</v>
      </c>
      <c r="N48" s="280">
        <f>K48*M48</f>
        <v>453.48194178267937</v>
      </c>
    </row>
    <row r="49" spans="1:14">
      <c r="A49" s="114" t="s">
        <v>924</v>
      </c>
      <c r="B49" s="49" t="str">
        <f>VLOOKUP(A49,MATERIALES!A6:D372,3,FALSE)</f>
        <v>Emulsión CRL-1h</v>
      </c>
      <c r="C49" s="289"/>
      <c r="D49" s="289"/>
      <c r="E49" s="289"/>
      <c r="F49" s="289"/>
      <c r="G49" s="289"/>
      <c r="H49" s="289"/>
      <c r="I49" s="276"/>
      <c r="J49" s="232" t="str">
        <f>VLOOKUP(A49,MATERIALES!A5:D640,2,FALSE)</f>
        <v>lt</v>
      </c>
      <c r="K49" s="417">
        <v>1.4107499999999999</v>
      </c>
      <c r="L49" s="275"/>
      <c r="M49" s="410">
        <f>VLOOKUP(A49,MATERIALES!A6:D396,4,FALSE)</f>
        <v>1729.6153799795093</v>
      </c>
      <c r="N49" s="280">
        <f>K49*M49</f>
        <v>2440.0548973060927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2893.536839088772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824">
        <f>VLOOKUP(A58,TRANSPORTE!A5:D117,4,FALSE)</f>
        <v>1121.0689501116901</v>
      </c>
      <c r="M58" s="825"/>
      <c r="N58" s="295">
        <f>K58*L58</f>
        <v>10.650155026061055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10.650155026061055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3335.5731266957646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667.11462533915301</v>
      </c>
      <c r="M83" s="855"/>
      <c r="N83" s="57"/>
    </row>
    <row r="84" spans="1:14">
      <c r="B84" s="95" t="s">
        <v>1057</v>
      </c>
      <c r="C84" s="96"/>
      <c r="D84" s="96"/>
      <c r="E84" s="96"/>
      <c r="F84" s="96"/>
      <c r="G84" s="96"/>
      <c r="H84" s="96"/>
      <c r="I84" s="93"/>
      <c r="J84" s="94"/>
      <c r="K84" s="312">
        <v>0.05</v>
      </c>
      <c r="L84" s="854">
        <f>N78*K84</f>
        <v>166.77865633478825</v>
      </c>
      <c r="M84" s="855"/>
      <c r="N84" s="57"/>
    </row>
    <row r="85" spans="1:14" ht="15.75" thickBot="1">
      <c r="B85" s="97" t="s">
        <v>1058</v>
      </c>
      <c r="C85" s="98"/>
      <c r="D85" s="98"/>
      <c r="E85" s="98"/>
      <c r="F85" s="98"/>
      <c r="G85" s="98"/>
      <c r="H85" s="98"/>
      <c r="I85" s="99"/>
      <c r="J85" s="100"/>
      <c r="K85" s="313">
        <v>0.05</v>
      </c>
      <c r="L85" s="856">
        <f>N78*K85</f>
        <v>166.77865633478825</v>
      </c>
      <c r="M85" s="857"/>
      <c r="N85" s="57"/>
    </row>
    <row r="86" spans="1:14" ht="15.75" thickBot="1">
      <c r="B86" s="820" t="s">
        <v>1037</v>
      </c>
      <c r="C86" s="821"/>
      <c r="D86" s="821"/>
      <c r="E86" s="821"/>
      <c r="F86" s="821"/>
      <c r="G86" s="821"/>
      <c r="H86" s="821"/>
      <c r="I86" s="821"/>
      <c r="J86" s="821"/>
      <c r="K86" s="821"/>
      <c r="L86" s="821"/>
      <c r="M86" s="822"/>
      <c r="N86" s="58">
        <f>L83+L84+L85</f>
        <v>1000.6719380087295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4336.2450647044943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152245.67049808431</v>
      </c>
      <c r="L36" s="278"/>
      <c r="M36" s="279">
        <v>600</v>
      </c>
      <c r="N36" s="280">
        <f>K36/M36</f>
        <v>253.74278416347386</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600</v>
      </c>
      <c r="N37" s="280">
        <f>K37/M37</f>
        <v>113.17100184475666</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367.55212607330679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839</v>
      </c>
      <c r="B48" s="49" t="str">
        <f>VLOOKUP(A48,MATERIALES!A5:D372,3,FALSE)</f>
        <v>Agregado tipo LA 5 (lechadas)</v>
      </c>
      <c r="C48" s="289"/>
      <c r="D48" s="289"/>
      <c r="E48" s="289"/>
      <c r="F48" s="289"/>
      <c r="G48" s="289"/>
      <c r="H48" s="289"/>
      <c r="I48" s="276"/>
      <c r="J48" s="232" t="str">
        <f>VLOOKUP(A48,MATERIALES!A4:D639,2,FALSE)</f>
        <v>m3</v>
      </c>
      <c r="K48" s="415">
        <v>9.4999999999999998E-3</v>
      </c>
      <c r="L48" s="275"/>
      <c r="M48" s="410">
        <f>VLOOKUP(A48,MATERIALES!A5:D395,4,FALSE)</f>
        <v>48652.176942084006</v>
      </c>
      <c r="N48" s="280">
        <f>K48*M48</f>
        <v>462.19568094979803</v>
      </c>
    </row>
    <row r="49" spans="1:14">
      <c r="A49" s="114" t="s">
        <v>924</v>
      </c>
      <c r="B49" s="49" t="str">
        <f>VLOOKUP(A49,MATERIALES!A6:D372,3,FALSE)</f>
        <v>Emulsión CRL-1h</v>
      </c>
      <c r="C49" s="289"/>
      <c r="D49" s="289"/>
      <c r="E49" s="289"/>
      <c r="F49" s="289"/>
      <c r="G49" s="289"/>
      <c r="H49" s="289"/>
      <c r="I49" s="276"/>
      <c r="J49" s="232" t="str">
        <f>VLOOKUP(A49,MATERIALES!A5:D640,2,FALSE)</f>
        <v>lt</v>
      </c>
      <c r="K49" s="290">
        <v>1.71</v>
      </c>
      <c r="L49" s="275"/>
      <c r="M49" s="410">
        <f>VLOOKUP(A49,MATERIALES!A6:D396,4,FALSE)</f>
        <v>1729.6153799795093</v>
      </c>
      <c r="N49" s="280">
        <f>K49*M49</f>
        <v>2957.6422997649606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SUM(N48:N53)</f>
        <v>3419.8379807147585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824">
        <f>VLOOKUP(A59,TRANSPORTE!A5:D117,4,FALSE)</f>
        <v>1121.0689501116901</v>
      </c>
      <c r="M59" s="825"/>
      <c r="N59" s="295">
        <f>K59*L59</f>
        <v>10.650155026061055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10.650155026061055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4800</v>
      </c>
      <c r="N70" s="403">
        <f>K70/M70</f>
        <v>42.556004338416663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4800</v>
      </c>
      <c r="N71" s="403">
        <f>K71/M71</f>
        <v>21.278002169208332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3861.8742683217511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772.37485366435021</v>
      </c>
      <c r="M83" s="855"/>
      <c r="N83" s="57"/>
    </row>
    <row r="84" spans="1:14">
      <c r="B84" s="95" t="s">
        <v>1057</v>
      </c>
      <c r="C84" s="96"/>
      <c r="D84" s="96"/>
      <c r="E84" s="96"/>
      <c r="F84" s="96"/>
      <c r="G84" s="96"/>
      <c r="H84" s="96"/>
      <c r="I84" s="93"/>
      <c r="J84" s="94"/>
      <c r="K84" s="312">
        <v>0.05</v>
      </c>
      <c r="L84" s="854">
        <f>N78*K84</f>
        <v>193.09371341608755</v>
      </c>
      <c r="M84" s="855"/>
      <c r="N84" s="57"/>
    </row>
    <row r="85" spans="1:14" ht="15.75" thickBot="1">
      <c r="B85" s="97" t="s">
        <v>1058</v>
      </c>
      <c r="C85" s="98"/>
      <c r="D85" s="98"/>
      <c r="E85" s="98"/>
      <c r="F85" s="98"/>
      <c r="G85" s="98"/>
      <c r="H85" s="98"/>
      <c r="I85" s="99"/>
      <c r="J85" s="100"/>
      <c r="K85" s="313">
        <v>0.05</v>
      </c>
      <c r="L85" s="856">
        <f>N78*K85</f>
        <v>193.09371341608755</v>
      </c>
      <c r="M85" s="857"/>
      <c r="N85" s="57"/>
    </row>
    <row r="86" spans="1:14" ht="15.75" thickBot="1">
      <c r="B86" s="820" t="s">
        <v>1037</v>
      </c>
      <c r="C86" s="821"/>
      <c r="D86" s="821"/>
      <c r="E86" s="821"/>
      <c r="F86" s="821"/>
      <c r="G86" s="821"/>
      <c r="H86" s="821"/>
      <c r="I86" s="821"/>
      <c r="J86" s="821"/>
      <c r="K86" s="821"/>
      <c r="L86" s="821"/>
      <c r="M86" s="822"/>
      <c r="N86" s="58">
        <f>L83+L84+L85</f>
        <v>1158.5622804965253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5020.4365488182766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152245.67049808431</v>
      </c>
      <c r="L36" s="278"/>
      <c r="M36" s="279">
        <v>600</v>
      </c>
      <c r="N36" s="280">
        <f>K36/M36</f>
        <v>253.74278416347386</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600</v>
      </c>
      <c r="N37" s="280">
        <f>K37/M37</f>
        <v>113.17100184475666</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367.55212607330679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840</v>
      </c>
      <c r="B48" s="49" t="str">
        <f>VLOOKUP(A48,MATERIALES!A5:D372,3,FALSE)</f>
        <v>Agregado tipo LA 4 (lechadas)</v>
      </c>
      <c r="C48" s="289"/>
      <c r="D48" s="289"/>
      <c r="E48" s="289"/>
      <c r="F48" s="289"/>
      <c r="G48" s="289"/>
      <c r="H48" s="289"/>
      <c r="I48" s="276"/>
      <c r="J48" s="232" t="str">
        <f>VLOOKUP(A48,MATERIALES!A4:D639,2,FALSE)</f>
        <v>m3</v>
      </c>
      <c r="K48" s="417">
        <v>4.7499999999999999E-3</v>
      </c>
      <c r="L48" s="275"/>
      <c r="M48" s="410">
        <f>VLOOKUP(A48,MATERIALES!A5:D395,4,FALSE)</f>
        <v>50882.657988308318</v>
      </c>
      <c r="N48" s="280">
        <f>K48*M48</f>
        <v>241.69262544446451</v>
      </c>
    </row>
    <row r="49" spans="1:14">
      <c r="A49" s="114" t="s">
        <v>924</v>
      </c>
      <c r="B49" s="49" t="str">
        <f>VLOOKUP(A49,MATERIALES!A6:D372,3,FALSE)</f>
        <v>Emulsión CRL-1h</v>
      </c>
      <c r="C49" s="289"/>
      <c r="D49" s="289"/>
      <c r="E49" s="289"/>
      <c r="F49" s="289"/>
      <c r="G49" s="289"/>
      <c r="H49" s="289"/>
      <c r="I49" s="276"/>
      <c r="J49" s="232" t="str">
        <f>VLOOKUP(A49,MATERIALES!A5:D640,2,FALSE)</f>
        <v>lt</v>
      </c>
      <c r="K49" s="417">
        <v>1.0687499999999999</v>
      </c>
      <c r="L49" s="275"/>
      <c r="M49" s="410">
        <f>VLOOKUP(A49,MATERIALES!A6:D396,4,FALSE)</f>
        <v>1729.6153799795093</v>
      </c>
      <c r="N49" s="280">
        <f>K49*M49</f>
        <v>1848.5264373531004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2090.2190627975651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824">
        <f>VLOOKUP(A58,TRANSPORTE!A5:D117,4,FALSE)</f>
        <v>1121.0689501116901</v>
      </c>
      <c r="M58" s="825"/>
      <c r="N58" s="295">
        <f>K58*L58</f>
        <v>5.3250775130305277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5.3250775130305277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2526.9302728915272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505.38605457830545</v>
      </c>
      <c r="M83" s="855"/>
      <c r="N83" s="57"/>
    </row>
    <row r="84" spans="1:14">
      <c r="B84" s="95" t="s">
        <v>1057</v>
      </c>
      <c r="C84" s="96"/>
      <c r="D84" s="96"/>
      <c r="E84" s="96"/>
      <c r="F84" s="96"/>
      <c r="G84" s="96"/>
      <c r="H84" s="96"/>
      <c r="I84" s="93"/>
      <c r="J84" s="94"/>
      <c r="K84" s="312">
        <v>0.05</v>
      </c>
      <c r="L84" s="854">
        <f>N78*K84</f>
        <v>126.34651364457636</v>
      </c>
      <c r="M84" s="855"/>
      <c r="N84" s="57"/>
    </row>
    <row r="85" spans="1:14" ht="15.75" thickBot="1">
      <c r="B85" s="97" t="s">
        <v>1058</v>
      </c>
      <c r="C85" s="98"/>
      <c r="D85" s="98"/>
      <c r="E85" s="98"/>
      <c r="F85" s="98"/>
      <c r="G85" s="98"/>
      <c r="H85" s="98"/>
      <c r="I85" s="99"/>
      <c r="J85" s="100"/>
      <c r="K85" s="313">
        <v>0.05</v>
      </c>
      <c r="L85" s="856">
        <f>N78*K85</f>
        <v>126.34651364457636</v>
      </c>
      <c r="M85" s="857"/>
      <c r="N85" s="57"/>
    </row>
    <row r="86" spans="1:14" ht="15.75" thickBot="1">
      <c r="B86" s="820" t="s">
        <v>1037</v>
      </c>
      <c r="C86" s="821"/>
      <c r="D86" s="821"/>
      <c r="E86" s="821"/>
      <c r="F86" s="821"/>
      <c r="G86" s="821"/>
      <c r="H86" s="821"/>
      <c r="I86" s="821"/>
      <c r="J86" s="821"/>
      <c r="K86" s="821"/>
      <c r="L86" s="821"/>
      <c r="M86" s="822"/>
      <c r="N86" s="58">
        <f>L83+L84+L85</f>
        <v>758.07908186745817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3285.0093547589854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152245.67049808431</v>
      </c>
      <c r="L36" s="278"/>
      <c r="M36" s="279">
        <v>600</v>
      </c>
      <c r="N36" s="280">
        <f>K36/M36</f>
        <v>253.74278416347386</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600</v>
      </c>
      <c r="N37" s="280">
        <f>K37/M37</f>
        <v>113.17100184475666</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367.55212607330679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837</v>
      </c>
      <c r="B48" s="49" t="str">
        <f>VLOOKUP(A48,MATERIALES!A5:D372,3,FALSE)</f>
        <v>Agregado tipo LA 13 (lechadas)</v>
      </c>
      <c r="C48" s="289"/>
      <c r="D48" s="289"/>
      <c r="E48" s="289"/>
      <c r="F48" s="289"/>
      <c r="G48" s="289"/>
      <c r="H48" s="289"/>
      <c r="I48" s="276"/>
      <c r="J48" s="232" t="str">
        <f>VLOOKUP(A48,MATERIALES!A4:D639,2,FALSE)</f>
        <v>m3</v>
      </c>
      <c r="K48" s="415">
        <v>1.2500000000000001E-2</v>
      </c>
      <c r="L48" s="275"/>
      <c r="M48" s="410">
        <f>VLOOKUP(A48,MATERIALES!A5:D395,4,FALSE)</f>
        <v>46858.426324353633</v>
      </c>
      <c r="N48" s="280">
        <f>K48*M48</f>
        <v>585.73032905442039</v>
      </c>
    </row>
    <row r="49" spans="1:14">
      <c r="A49" s="114" t="s">
        <v>926</v>
      </c>
      <c r="B49" s="49" t="str">
        <f>VLOOKUP(A49,MATERIALES!A6:D372,3,FALSE)</f>
        <v>Emulsión CRL-1hm</v>
      </c>
      <c r="C49" s="289"/>
      <c r="D49" s="289"/>
      <c r="E49" s="289"/>
      <c r="F49" s="289"/>
      <c r="G49" s="289"/>
      <c r="H49" s="289"/>
      <c r="I49" s="276"/>
      <c r="J49" s="232" t="str">
        <f>VLOOKUP(A49,MATERIALES!A5:D640,2,FALSE)</f>
        <v>lt</v>
      </c>
      <c r="K49" s="415">
        <v>1.4625000000000001</v>
      </c>
      <c r="L49" s="275"/>
      <c r="M49" s="410">
        <f>VLOOKUP(A49,MATERIALES!A6:D396,4,FALSE)</f>
        <v>1883.3363466522023</v>
      </c>
      <c r="N49" s="280">
        <f>K49*M49</f>
        <v>2754.379406978846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3340.1097360332665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824">
        <f>VLOOKUP(A58,TRANSPORTE!A5:D117,4,FALSE)</f>
        <v>1121.0689501116901</v>
      </c>
      <c r="M58" s="825"/>
      <c r="N58" s="295">
        <f>K58*L58</f>
        <v>14.013361876396127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14.013361876396127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8">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3785.5092304905943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757.10184609811893</v>
      </c>
      <c r="M83" s="855"/>
      <c r="N83" s="57"/>
    </row>
    <row r="84" spans="1:14">
      <c r="B84" s="95" t="s">
        <v>1057</v>
      </c>
      <c r="C84" s="96"/>
      <c r="D84" s="96"/>
      <c r="E84" s="96"/>
      <c r="F84" s="96"/>
      <c r="G84" s="96"/>
      <c r="H84" s="96"/>
      <c r="I84" s="93"/>
      <c r="J84" s="94"/>
      <c r="K84" s="312">
        <v>0.05</v>
      </c>
      <c r="L84" s="854">
        <f>N78*K84</f>
        <v>189.27546152452973</v>
      </c>
      <c r="M84" s="855"/>
      <c r="N84" s="57"/>
    </row>
    <row r="85" spans="1:14" ht="15.75" thickBot="1">
      <c r="B85" s="97" t="s">
        <v>1058</v>
      </c>
      <c r="C85" s="98"/>
      <c r="D85" s="98"/>
      <c r="E85" s="98"/>
      <c r="F85" s="98"/>
      <c r="G85" s="98"/>
      <c r="H85" s="98"/>
      <c r="I85" s="99"/>
      <c r="J85" s="100"/>
      <c r="K85" s="313">
        <v>0.05</v>
      </c>
      <c r="L85" s="856">
        <f>N78*K85</f>
        <v>189.27546152452973</v>
      </c>
      <c r="M85" s="857"/>
      <c r="N85" s="57"/>
    </row>
    <row r="86" spans="1:14" ht="15.75" thickBot="1">
      <c r="B86" s="820" t="s">
        <v>1037</v>
      </c>
      <c r="C86" s="821"/>
      <c r="D86" s="821"/>
      <c r="E86" s="821"/>
      <c r="F86" s="821"/>
      <c r="G86" s="821"/>
      <c r="H86" s="821"/>
      <c r="I86" s="821"/>
      <c r="J86" s="821"/>
      <c r="K86" s="821"/>
      <c r="L86" s="821"/>
      <c r="M86" s="822"/>
      <c r="N86" s="58">
        <f>L83+L84+L85</f>
        <v>1135.6527691471783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4921.1619996377722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152245.67049808431</v>
      </c>
      <c r="L36" s="278"/>
      <c r="M36" s="279">
        <v>600</v>
      </c>
      <c r="N36" s="280">
        <f>K36/M36</f>
        <v>253.74278416347386</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600</v>
      </c>
      <c r="N37" s="280">
        <f>K37/M37</f>
        <v>113.17100184475666</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367.55212607330679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838</v>
      </c>
      <c r="B48" s="49" t="str">
        <f>VLOOKUP(A48,MATERIALES!A5:D372,3,FALSE)</f>
        <v>Agregado tipo LA 10 (lechadas)</v>
      </c>
      <c r="C48" s="289"/>
      <c r="D48" s="289"/>
      <c r="E48" s="289"/>
      <c r="F48" s="289"/>
      <c r="G48" s="289"/>
      <c r="H48" s="289"/>
      <c r="I48" s="276"/>
      <c r="J48" s="232" t="str">
        <f>VLOOKUP(A48,MATERIALES!A4:D639,2,FALSE)</f>
        <v>m3</v>
      </c>
      <c r="K48" s="415">
        <v>9.4999999999999998E-3</v>
      </c>
      <c r="L48" s="275"/>
      <c r="M48" s="410">
        <f>VLOOKUP(A48,MATERIALES!A5:D395,4,FALSE)</f>
        <v>47734.941240282038</v>
      </c>
      <c r="N48" s="280">
        <f>K48*M48</f>
        <v>453.48194178267937</v>
      </c>
    </row>
    <row r="49" spans="1:14">
      <c r="A49" s="114" t="s">
        <v>926</v>
      </c>
      <c r="B49" s="49" t="str">
        <f>VLOOKUP(A49,MATERIALES!A6:D372,3,FALSE)</f>
        <v>Emulsión CRL-1hm</v>
      </c>
      <c r="C49" s="289"/>
      <c r="D49" s="289"/>
      <c r="E49" s="289"/>
      <c r="F49" s="289"/>
      <c r="G49" s="289"/>
      <c r="H49" s="289"/>
      <c r="I49" s="276"/>
      <c r="J49" s="232" t="str">
        <f>VLOOKUP(A49,MATERIALES!A5:D640,2,FALSE)</f>
        <v>lt</v>
      </c>
      <c r="K49" s="417">
        <v>1.4107499999999999</v>
      </c>
      <c r="L49" s="275"/>
      <c r="M49" s="410">
        <f>VLOOKUP(A49,MATERIALES!A6:D396,4,FALSE)</f>
        <v>1883.3363466522023</v>
      </c>
      <c r="N49" s="280">
        <f>K49*M49</f>
        <v>2656.9167510395941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3110.3986928222735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824">
        <f>VLOOKUP(A58,TRANSPORTE!A5:D117,4,FALSE)</f>
        <v>1121.0689501116901</v>
      </c>
      <c r="M58" s="825"/>
      <c r="N58" s="295">
        <f>K58*L58</f>
        <v>10.650155026061055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10.650155026061055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3552.434980429266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710.48699608585321</v>
      </c>
      <c r="M83" s="855"/>
      <c r="N83" s="57"/>
    </row>
    <row r="84" spans="1:14">
      <c r="B84" s="95" t="s">
        <v>1057</v>
      </c>
      <c r="C84" s="96"/>
      <c r="D84" s="96"/>
      <c r="E84" s="96"/>
      <c r="F84" s="96"/>
      <c r="G84" s="96"/>
      <c r="H84" s="96"/>
      <c r="I84" s="93"/>
      <c r="J84" s="94"/>
      <c r="K84" s="312">
        <v>0.05</v>
      </c>
      <c r="L84" s="854">
        <f>N78*K84</f>
        <v>177.6217490214633</v>
      </c>
      <c r="M84" s="855"/>
      <c r="N84" s="57"/>
    </row>
    <row r="85" spans="1:14" ht="15.75" thickBot="1">
      <c r="B85" s="97" t="s">
        <v>1058</v>
      </c>
      <c r="C85" s="98"/>
      <c r="D85" s="98"/>
      <c r="E85" s="98"/>
      <c r="F85" s="98"/>
      <c r="G85" s="98"/>
      <c r="H85" s="98"/>
      <c r="I85" s="99"/>
      <c r="J85" s="100"/>
      <c r="K85" s="313">
        <v>0.05</v>
      </c>
      <c r="L85" s="856">
        <f>N78*K85</f>
        <v>177.6217490214633</v>
      </c>
      <c r="M85" s="857"/>
      <c r="N85" s="57"/>
    </row>
    <row r="86" spans="1:14" ht="15.75" thickBot="1">
      <c r="B86" s="820" t="s">
        <v>1037</v>
      </c>
      <c r="C86" s="821"/>
      <c r="D86" s="821"/>
      <c r="E86" s="821"/>
      <c r="F86" s="821"/>
      <c r="G86" s="821"/>
      <c r="H86" s="821"/>
      <c r="I86" s="821"/>
      <c r="J86" s="821"/>
      <c r="K86" s="821"/>
      <c r="L86" s="821"/>
      <c r="M86" s="822"/>
      <c r="N86" s="58">
        <f>L83+L84+L85</f>
        <v>1065.7304941287798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4618.1654745580454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152245.67049808431</v>
      </c>
      <c r="L36" s="278"/>
      <c r="M36" s="279">
        <v>600</v>
      </c>
      <c r="N36" s="280">
        <f>K36/M36</f>
        <v>253.74278416347386</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600</v>
      </c>
      <c r="N37" s="280">
        <f>K37/M37</f>
        <v>113.17100184475666</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367.55212607330679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839</v>
      </c>
      <c r="B48" s="49" t="str">
        <f>VLOOKUP(A48,MATERIALES!A5:D372,3,FALSE)</f>
        <v>Agregado tipo LA 5 (lechadas)</v>
      </c>
      <c r="C48" s="289"/>
      <c r="D48" s="289"/>
      <c r="E48" s="289"/>
      <c r="F48" s="289"/>
      <c r="G48" s="289"/>
      <c r="H48" s="289"/>
      <c r="I48" s="276"/>
      <c r="J48" s="232" t="str">
        <f>VLOOKUP(A48,MATERIALES!A4:D639,2,FALSE)</f>
        <v>m3</v>
      </c>
      <c r="K48" s="415">
        <v>9.4999999999999998E-3</v>
      </c>
      <c r="L48" s="275"/>
      <c r="M48" s="410">
        <f>VLOOKUP(A48,MATERIALES!A5:D395,4,FALSE)</f>
        <v>48652.176942084006</v>
      </c>
      <c r="N48" s="280">
        <f>K48*M48</f>
        <v>462.19568094979803</v>
      </c>
    </row>
    <row r="49" spans="1:14">
      <c r="A49" s="114" t="s">
        <v>926</v>
      </c>
      <c r="B49" s="49" t="str">
        <f>VLOOKUP(A49,MATERIALES!A6:D372,3,FALSE)</f>
        <v>Emulsión CRL-1hm</v>
      </c>
      <c r="C49" s="289"/>
      <c r="D49" s="289"/>
      <c r="E49" s="289"/>
      <c r="F49" s="289"/>
      <c r="G49" s="289"/>
      <c r="H49" s="289"/>
      <c r="I49" s="276"/>
      <c r="J49" s="232" t="str">
        <f>VLOOKUP(A49,MATERIALES!A5:D640,2,FALSE)</f>
        <v>lt</v>
      </c>
      <c r="K49" s="290">
        <v>1.71</v>
      </c>
      <c r="L49" s="275"/>
      <c r="M49" s="410">
        <f>VLOOKUP(A49,MATERIALES!A6:D396,4,FALSE)</f>
        <v>1883.3363466522023</v>
      </c>
      <c r="N49" s="280">
        <f>K49*M49</f>
        <v>3220.5051527752657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3682.7008337250636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824">
        <f>VLOOKUP(A58,TRANSPORTE!A5:D117,4,FALSE)</f>
        <v>1121.0689501116901</v>
      </c>
      <c r="M58" s="825"/>
      <c r="N58" s="295">
        <f>K58*L58</f>
        <v>10.650155026061055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10.650155026061055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4124.7371213320566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824.94742426641142</v>
      </c>
      <c r="M83" s="855"/>
      <c r="N83" s="57"/>
    </row>
    <row r="84" spans="1:14">
      <c r="B84" s="95" t="s">
        <v>1057</v>
      </c>
      <c r="C84" s="96"/>
      <c r="D84" s="96"/>
      <c r="E84" s="96"/>
      <c r="F84" s="96"/>
      <c r="G84" s="96"/>
      <c r="H84" s="96"/>
      <c r="I84" s="93"/>
      <c r="J84" s="94"/>
      <c r="K84" s="312">
        <v>0.05</v>
      </c>
      <c r="L84" s="854">
        <f>N78*K84</f>
        <v>206.23685606660285</v>
      </c>
      <c r="M84" s="855"/>
      <c r="N84" s="57"/>
    </row>
    <row r="85" spans="1:14" ht="15.75" thickBot="1">
      <c r="B85" s="97" t="s">
        <v>1058</v>
      </c>
      <c r="C85" s="98"/>
      <c r="D85" s="98"/>
      <c r="E85" s="98"/>
      <c r="F85" s="98"/>
      <c r="G85" s="98"/>
      <c r="H85" s="98"/>
      <c r="I85" s="99"/>
      <c r="J85" s="100"/>
      <c r="K85" s="313">
        <v>0.05</v>
      </c>
      <c r="L85" s="856">
        <f>N78*K85</f>
        <v>206.23685606660285</v>
      </c>
      <c r="M85" s="857"/>
      <c r="N85" s="57"/>
    </row>
    <row r="86" spans="1:14" ht="15.75" thickBot="1">
      <c r="B86" s="820" t="s">
        <v>1037</v>
      </c>
      <c r="C86" s="821"/>
      <c r="D86" s="821"/>
      <c r="E86" s="821"/>
      <c r="F86" s="821"/>
      <c r="G86" s="821"/>
      <c r="H86" s="821"/>
      <c r="I86" s="821"/>
      <c r="J86" s="821"/>
      <c r="K86" s="821"/>
      <c r="L86" s="821"/>
      <c r="M86" s="822"/>
      <c r="N86" s="58">
        <f>L83+L84+L85</f>
        <v>1237.4211363996169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5362.1582577316731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5"/>
      <c r="J36" s="276"/>
      <c r="K36" s="277">
        <f>VLOOKUP(A36,EQUIPOS!A6:D163,4,FALSE)</f>
        <v>152245.67049808431</v>
      </c>
      <c r="L36" s="278"/>
      <c r="M36" s="279">
        <v>600</v>
      </c>
      <c r="N36" s="280">
        <f>K36/M36</f>
        <v>253.74278416347386</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600</v>
      </c>
      <c r="N37" s="280">
        <f>K37/M37</f>
        <v>113.17100184475666</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367.55212607330679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840</v>
      </c>
      <c r="B48" s="49" t="str">
        <f>VLOOKUP(A48,MATERIALES!A5:D372,3,FALSE)</f>
        <v>Agregado tipo LA 4 (lechadas)</v>
      </c>
      <c r="C48" s="289"/>
      <c r="D48" s="289"/>
      <c r="E48" s="289"/>
      <c r="F48" s="289"/>
      <c r="G48" s="289"/>
      <c r="H48" s="289"/>
      <c r="I48" s="276"/>
      <c r="J48" s="232" t="str">
        <f>VLOOKUP(A48,MATERIALES!A4:D639,2,FALSE)</f>
        <v>m3</v>
      </c>
      <c r="K48" s="417">
        <v>4.7499999999999999E-3</v>
      </c>
      <c r="L48" s="275"/>
      <c r="M48" s="410">
        <f>VLOOKUP(A48,MATERIALES!A5:D395,4,FALSE)</f>
        <v>50882.657988308318</v>
      </c>
      <c r="N48" s="280">
        <f>K48*M48</f>
        <v>241.69262544446451</v>
      </c>
    </row>
    <row r="49" spans="1:14">
      <c r="A49" s="114" t="s">
        <v>926</v>
      </c>
      <c r="B49" s="49" t="str">
        <f>VLOOKUP(A49,MATERIALES!A6:D372,3,FALSE)</f>
        <v>Emulsión CRL-1hm</v>
      </c>
      <c r="C49" s="289"/>
      <c r="D49" s="289"/>
      <c r="E49" s="289"/>
      <c r="F49" s="289"/>
      <c r="G49" s="289"/>
      <c r="H49" s="289"/>
      <c r="I49" s="276"/>
      <c r="J49" s="232" t="str">
        <f>VLOOKUP(A49,MATERIALES!A5:D640,2,FALSE)</f>
        <v>lt</v>
      </c>
      <c r="K49" s="417">
        <v>1.0687499999999999</v>
      </c>
      <c r="L49" s="275"/>
      <c r="M49" s="410">
        <f>VLOOKUP(A49,MATERIALES!A6:D396,4,FALSE)</f>
        <v>1883.3363466522023</v>
      </c>
      <c r="N49" s="280">
        <f>K49*M49</f>
        <v>2012.8157204845411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2254.5083459290054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824">
        <f>VLOOKUP(A58,TRANSPORTE!A5:D117,4,FALSE)</f>
        <v>1121.0689501116901</v>
      </c>
      <c r="M58" s="825"/>
      <c r="N58" s="295">
        <f>K58*L58</f>
        <v>5.3250775130305277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5.3250775130305277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2691.2195560229675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538.24391120459347</v>
      </c>
      <c r="M83" s="855"/>
      <c r="N83" s="57"/>
    </row>
    <row r="84" spans="1:14">
      <c r="B84" s="95" t="s">
        <v>1057</v>
      </c>
      <c r="C84" s="96"/>
      <c r="D84" s="96"/>
      <c r="E84" s="96"/>
      <c r="F84" s="96"/>
      <c r="G84" s="96"/>
      <c r="H84" s="96"/>
      <c r="I84" s="93"/>
      <c r="J84" s="94"/>
      <c r="K84" s="312">
        <v>0.05</v>
      </c>
      <c r="L84" s="854">
        <f>N78*K84</f>
        <v>134.56097780114837</v>
      </c>
      <c r="M84" s="855"/>
      <c r="N84" s="57"/>
    </row>
    <row r="85" spans="1:14" ht="15.75" thickBot="1">
      <c r="B85" s="97" t="s">
        <v>1058</v>
      </c>
      <c r="C85" s="98"/>
      <c r="D85" s="98"/>
      <c r="E85" s="98"/>
      <c r="F85" s="98"/>
      <c r="G85" s="98"/>
      <c r="H85" s="98"/>
      <c r="I85" s="99"/>
      <c r="J85" s="100"/>
      <c r="K85" s="313">
        <v>0.05</v>
      </c>
      <c r="L85" s="856">
        <f>N78*K85</f>
        <v>134.56097780114837</v>
      </c>
      <c r="M85" s="857"/>
      <c r="N85" s="57"/>
    </row>
    <row r="86" spans="1:14" ht="15.75" thickBot="1">
      <c r="B86" s="820" t="s">
        <v>1037</v>
      </c>
      <c r="C86" s="821"/>
      <c r="D86" s="821"/>
      <c r="E86" s="821"/>
      <c r="F86" s="821"/>
      <c r="G86" s="821"/>
      <c r="H86" s="821"/>
      <c r="I86" s="821"/>
      <c r="J86" s="821"/>
      <c r="K86" s="821"/>
      <c r="L86" s="821"/>
      <c r="M86" s="822"/>
      <c r="N86" s="58">
        <f>L83+L84+L85</f>
        <v>807.36586680689027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3498.5854228298576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290</v>
      </c>
      <c r="B37" s="833" t="str">
        <f>VLOOKUP(A37,EQUIPOS!A7:D154,3,FALSE)</f>
        <v>Planta trituradora</v>
      </c>
      <c r="C37" s="834"/>
      <c r="D37" s="834"/>
      <c r="E37" s="834"/>
      <c r="F37" s="834"/>
      <c r="G37" s="834"/>
      <c r="H37" s="835"/>
      <c r="I37" s="275"/>
      <c r="J37" s="276"/>
      <c r="K37" s="277">
        <f>VLOOKUP(A37,EQUIPOS!A7:D164,4,FALSE)</f>
        <v>488297.6309067689</v>
      </c>
      <c r="L37" s="278"/>
      <c r="M37" s="279">
        <v>30</v>
      </c>
      <c r="N37" s="280">
        <f t="shared" ref="N37:N43" si="0">K37/M37</f>
        <v>16276.587696892297</v>
      </c>
    </row>
    <row r="38" spans="1:14">
      <c r="A38" t="s">
        <v>168</v>
      </c>
      <c r="B38" s="833" t="str">
        <f>VLOOKUP(A38,EQUIPOS!A8:D154,3,FALSE)</f>
        <v>Compactador tipo  POTENCIA: 105 HP, PESO: 6 ton</v>
      </c>
      <c r="C38" s="834"/>
      <c r="D38" s="834"/>
      <c r="E38" s="834"/>
      <c r="F38" s="834"/>
      <c r="G38" s="834"/>
      <c r="H38" s="835"/>
      <c r="I38" s="275"/>
      <c r="J38" s="276"/>
      <c r="K38" s="277">
        <f>VLOOKUP(A38,EQUIPOS!A8:D165,4,FALSE)</f>
        <v>92104.720093656884</v>
      </c>
      <c r="L38" s="278"/>
      <c r="M38" s="279">
        <v>9</v>
      </c>
      <c r="N38" s="280">
        <f t="shared" si="0"/>
        <v>10233.857788184097</v>
      </c>
    </row>
    <row r="39" spans="1:14">
      <c r="A39" t="s">
        <v>173</v>
      </c>
      <c r="B39" s="833" t="str">
        <f>VLOOKUP(A39,EQUIPOS!A9:D154,3,FALSE)</f>
        <v>Compactador neumático de Potencia 70 HP, peso de 13 ton</v>
      </c>
      <c r="C39" s="834"/>
      <c r="D39" s="834"/>
      <c r="E39" s="834"/>
      <c r="F39" s="834"/>
      <c r="G39" s="834"/>
      <c r="H39" s="835"/>
      <c r="I39" s="275"/>
      <c r="J39" s="276"/>
      <c r="K39" s="277">
        <f>VLOOKUP(A39,EQUIPOS!A9:D166,4,FALSE)</f>
        <v>124218.66326096213</v>
      </c>
      <c r="L39" s="278"/>
      <c r="M39" s="279">
        <v>9</v>
      </c>
      <c r="N39" s="280">
        <f t="shared" si="0"/>
        <v>13802.073695662459</v>
      </c>
    </row>
    <row r="40" spans="1:14">
      <c r="A40" t="s">
        <v>286</v>
      </c>
      <c r="B40" s="833" t="str">
        <f>VLOOKUP(A40,EQUIPOS!A10:D154,3,FALSE)</f>
        <v>Planta de asfalto en frio</v>
      </c>
      <c r="C40" s="834"/>
      <c r="D40" s="834"/>
      <c r="E40" s="834"/>
      <c r="F40" s="834"/>
      <c r="G40" s="834"/>
      <c r="H40" s="835"/>
      <c r="I40" s="275"/>
      <c r="J40" s="276"/>
      <c r="K40" s="277">
        <f>VLOOKUP(A40,EQUIPOS!A10:D167,4,FALSE)</f>
        <v>256682.75755640701</v>
      </c>
      <c r="L40" s="278"/>
      <c r="M40" s="279">
        <v>9</v>
      </c>
      <c r="N40" s="280">
        <f t="shared" si="0"/>
        <v>28520.306395156334</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9</v>
      </c>
      <c r="N42" s="280">
        <f t="shared" si="0"/>
        <v>20582.165460479639</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9</v>
      </c>
      <c r="N43" s="280">
        <f t="shared" si="0"/>
        <v>7347.1898207274971</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N77*M46</f>
        <v>922.04676066569448</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109292.57028131277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VLOOKUP(A53,MATERIALES!A4:D639,2,FALSE)</f>
        <v>m3</v>
      </c>
      <c r="K53" s="290">
        <v>1.4</v>
      </c>
      <c r="L53" s="275"/>
      <c r="M53" s="410">
        <f>VLOOKUP(A53,MATERIALES!A5:D395,4,FALSE)</f>
        <v>17594.433556318927</v>
      </c>
      <c r="N53" s="280">
        <f>K53*M53</f>
        <v>24632.206978846498</v>
      </c>
    </row>
    <row r="54" spans="1:14">
      <c r="A54" s="114" t="s">
        <v>845</v>
      </c>
      <c r="B54" s="49" t="str">
        <f>VLOOKUP(A54,MATERIALES!A6:D372,3,FALSE)</f>
        <v>Agua</v>
      </c>
      <c r="C54" s="289"/>
      <c r="D54" s="289"/>
      <c r="E54" s="289"/>
      <c r="F54" s="289"/>
      <c r="G54" s="289"/>
      <c r="H54" s="289"/>
      <c r="I54" s="276"/>
      <c r="J54" s="232" t="str">
        <f>VLOOKUP(A54,MATERIALES!A5:D640,2,FALSE)</f>
        <v>lt</v>
      </c>
      <c r="K54" s="290">
        <v>25</v>
      </c>
      <c r="L54" s="275"/>
      <c r="M54" s="410">
        <f>VLOOKUP(A54,MATERIALES!A6:D396,4,FALSE)</f>
        <v>66.171277044536836</v>
      </c>
      <c r="N54" s="280">
        <f>K54*M54</f>
        <v>1654.2819261134209</v>
      </c>
    </row>
    <row r="55" spans="1:14" ht="15.75" thickBot="1">
      <c r="B55" s="49"/>
      <c r="C55" s="289"/>
      <c r="D55" s="289"/>
      <c r="E55" s="289"/>
      <c r="F55" s="289"/>
      <c r="G55" s="289"/>
      <c r="H55" s="289"/>
      <c r="I55" s="276"/>
      <c r="J55" s="232"/>
      <c r="K55" s="290"/>
      <c r="L55" s="275"/>
      <c r="M55" s="291"/>
      <c r="N55" s="292"/>
    </row>
    <row r="56" spans="1:14" ht="15.75" thickBot="1">
      <c r="B56" s="820" t="s">
        <v>1037</v>
      </c>
      <c r="C56" s="821"/>
      <c r="D56" s="821"/>
      <c r="E56" s="821"/>
      <c r="F56" s="821"/>
      <c r="G56" s="821"/>
      <c r="H56" s="821"/>
      <c r="I56" s="821"/>
      <c r="J56" s="821"/>
      <c r="K56" s="821"/>
      <c r="L56" s="821"/>
      <c r="M56" s="822"/>
      <c r="N56" s="402">
        <f>SUM(N53:N55)</f>
        <v>26286.488904959919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3" t="s">
        <v>1045</v>
      </c>
      <c r="M60" s="796"/>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824">
        <f>VLOOKUP(A61,TRANSPORTE!A5:D117,4,FALSE)</f>
        <v>1121.0689501116901</v>
      </c>
      <c r="M61" s="825"/>
      <c r="N61" s="295">
        <f>K61*L61</f>
        <v>1401.3361876396127</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824">
        <f>VLOOKUP(A62,TRANSPORTE!A6:D117,4,FALSE)</f>
        <v>1121.0689501116901</v>
      </c>
      <c r="M62" s="825"/>
      <c r="N62" s="295">
        <f>K62*L62</f>
        <v>1569.4965301563661</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2970.8327177959791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t="s">
        <v>19</v>
      </c>
      <c r="B72" s="55" t="str">
        <f>VLOOKUP(A72,'MANO DE OBRA'!A8:D68,3,FALSE)</f>
        <v>Obrero (8)</v>
      </c>
      <c r="C72" s="53"/>
      <c r="D72" s="53"/>
      <c r="E72" s="53"/>
      <c r="F72" s="53"/>
      <c r="G72" s="53"/>
      <c r="H72" s="53"/>
      <c r="I72" s="300">
        <f>K72/J72*100</f>
        <v>220831.15764799999</v>
      </c>
      <c r="J72" s="301">
        <v>185</v>
      </c>
      <c r="K72" s="302">
        <f>VLOOKUP(A72,'MANO DE OBRA'!A8:D99,4,FALSE)</f>
        <v>408537.6416488</v>
      </c>
      <c r="L72" s="56"/>
      <c r="M72" s="303">
        <f>M38*8</f>
        <v>72</v>
      </c>
      <c r="N72" s="403">
        <f>K72/M72</f>
        <v>5674.1339117888892</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7">
        <f>M72</f>
        <v>72</v>
      </c>
      <c r="N73" s="403">
        <f>K73/M73</f>
        <v>1418.5334779472223</v>
      </c>
    </row>
    <row r="74" spans="1:15">
      <c r="A74" t="s">
        <v>54</v>
      </c>
      <c r="B74" s="55" t="str">
        <f>VLOOKUP(A74,'MANO DE OBRA'!A9:D70,3,FALSE)</f>
        <v>Rastrilleros (2)</v>
      </c>
      <c r="C74" s="53"/>
      <c r="D74" s="53"/>
      <c r="E74" s="53"/>
      <c r="F74" s="53"/>
      <c r="G74" s="53"/>
      <c r="H74" s="53"/>
      <c r="I74" s="300">
        <f>K74/J74*100</f>
        <v>82811.68411799999</v>
      </c>
      <c r="J74" s="301">
        <v>185</v>
      </c>
      <c r="K74" s="302">
        <f>VLOOKUP(A74,'MANO DE OBRA'!A9:D101,4,FALSE)</f>
        <v>153201.61561829998</v>
      </c>
      <c r="L74" s="56"/>
      <c r="M74" s="308">
        <f>M73</f>
        <v>72</v>
      </c>
      <c r="N74" s="403">
        <f>K74/M74</f>
        <v>2127.800216920833</v>
      </c>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SUM(N72:N76)</f>
        <v>9220.4676066569446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N48+N56+N67+N77</f>
        <v>147770.35951072563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29554.071902145126</v>
      </c>
      <c r="M84" s="855"/>
      <c r="N84" s="57"/>
    </row>
    <row r="85" spans="1:14">
      <c r="B85" s="95" t="s">
        <v>1057</v>
      </c>
      <c r="C85" s="96"/>
      <c r="D85" s="96"/>
      <c r="E85" s="96"/>
      <c r="F85" s="96"/>
      <c r="G85" s="96"/>
      <c r="H85" s="96"/>
      <c r="I85" s="93"/>
      <c r="J85" s="94"/>
      <c r="K85" s="312">
        <v>0.05</v>
      </c>
      <c r="L85" s="854">
        <f>N79*K85</f>
        <v>7388.5179755362815</v>
      </c>
      <c r="M85" s="855"/>
      <c r="N85" s="57"/>
    </row>
    <row r="86" spans="1:14" ht="15.75" thickBot="1">
      <c r="B86" s="97" t="s">
        <v>1058</v>
      </c>
      <c r="C86" s="98"/>
      <c r="D86" s="98"/>
      <c r="E86" s="98"/>
      <c r="F86" s="98"/>
      <c r="G86" s="98"/>
      <c r="H86" s="98"/>
      <c r="I86" s="99"/>
      <c r="J86" s="100"/>
      <c r="K86" s="313">
        <v>0.05</v>
      </c>
      <c r="L86" s="856">
        <f>N79*K86</f>
        <v>7388.5179755362815</v>
      </c>
      <c r="M86" s="857"/>
      <c r="N86" s="57"/>
    </row>
    <row r="87" spans="1:14" ht="15.75" thickBot="1">
      <c r="B87" s="820" t="s">
        <v>1037</v>
      </c>
      <c r="C87" s="821"/>
      <c r="D87" s="821"/>
      <c r="E87" s="821"/>
      <c r="F87" s="821"/>
      <c r="G87" s="821"/>
      <c r="H87" s="821"/>
      <c r="I87" s="821"/>
      <c r="J87" s="821"/>
      <c r="K87" s="821"/>
      <c r="L87" s="821"/>
      <c r="M87" s="822"/>
      <c r="N87" s="58">
        <f>L84+L85+L86</f>
        <v>44331.107853217691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192101.46736394332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58" t="s">
        <v>2324</v>
      </c>
      <c r="C106" s="859"/>
      <c r="D106" s="859"/>
      <c r="E106" s="859"/>
      <c r="F106" s="859"/>
      <c r="G106" s="859"/>
      <c r="H106" s="859"/>
      <c r="I106" s="859"/>
      <c r="J106" s="859"/>
      <c r="K106" s="859"/>
      <c r="L106" s="859"/>
      <c r="M106" s="859"/>
      <c r="N106" s="860"/>
    </row>
    <row r="107" spans="2:14" ht="15" customHeight="1">
      <c r="B107" s="858"/>
      <c r="C107" s="859"/>
      <c r="D107" s="859"/>
      <c r="E107" s="859"/>
      <c r="F107" s="859"/>
      <c r="G107" s="859"/>
      <c r="H107" s="859"/>
      <c r="I107" s="859"/>
      <c r="J107" s="859"/>
      <c r="K107" s="859"/>
      <c r="L107" s="859"/>
      <c r="M107" s="859"/>
      <c r="N107" s="860"/>
    </row>
    <row r="108" spans="2:14" ht="30" customHeight="1">
      <c r="B108" s="861" t="s">
        <v>2325</v>
      </c>
      <c r="C108" s="862"/>
      <c r="D108" s="862"/>
      <c r="E108" s="862"/>
      <c r="F108" s="862"/>
      <c r="G108" s="862"/>
      <c r="H108" s="862"/>
      <c r="I108" s="862"/>
      <c r="J108" s="862"/>
      <c r="K108" s="862"/>
      <c r="L108" s="862"/>
      <c r="M108" s="862"/>
      <c r="N108" s="863"/>
    </row>
    <row r="109" spans="2:14">
      <c r="B109" s="861"/>
      <c r="C109" s="862"/>
      <c r="D109" s="862"/>
      <c r="E109" s="862"/>
      <c r="F109" s="862"/>
      <c r="G109" s="862"/>
      <c r="H109" s="862"/>
      <c r="I109" s="862"/>
      <c r="J109" s="862"/>
      <c r="K109" s="862"/>
      <c r="L109" s="862"/>
      <c r="M109" s="862"/>
      <c r="N109" s="86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7"/>
      <c r="K119" s="797"/>
      <c r="L119" s="797"/>
      <c r="M119" s="797"/>
      <c r="N119" s="798"/>
    </row>
    <row r="120" spans="2:14" ht="15.75" thickBot="1">
      <c r="B120" s="269" t="s">
        <v>2327</v>
      </c>
      <c r="C120" s="401"/>
      <c r="D120" s="401"/>
      <c r="E120" s="63"/>
      <c r="F120" s="63"/>
      <c r="G120" s="63"/>
      <c r="H120" s="63"/>
      <c r="I120" s="63"/>
      <c r="J120" s="799"/>
      <c r="K120" s="799"/>
      <c r="L120" s="799"/>
      <c r="M120" s="799"/>
      <c r="N120" s="800"/>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168</v>
      </c>
      <c r="B37" s="833" t="str">
        <f>VLOOKUP(A37,EQUIPOS!A7:D154,3,FALSE)</f>
        <v>Compactador tipo  POTENCIA: 105 HP, PESO: 6 ton</v>
      </c>
      <c r="C37" s="834"/>
      <c r="D37" s="834"/>
      <c r="E37" s="834"/>
      <c r="F37" s="834"/>
      <c r="G37" s="834"/>
      <c r="H37" s="835"/>
      <c r="I37" s="275"/>
      <c r="J37" s="276"/>
      <c r="K37" s="277">
        <f>VLOOKUP(A37,EQUIPOS!A7:D164,4,FALSE)</f>
        <v>92104.720093656884</v>
      </c>
      <c r="L37" s="278"/>
      <c r="M37" s="279">
        <v>9</v>
      </c>
      <c r="N37" s="280">
        <f t="shared" ref="N37:N43" si="0">K37/M37</f>
        <v>10233.857788184097</v>
      </c>
    </row>
    <row r="38" spans="1:14">
      <c r="A38" t="s">
        <v>173</v>
      </c>
      <c r="B38" s="833" t="str">
        <f>VLOOKUP(A38,EQUIPOS!A8:D154,3,FALSE)</f>
        <v>Compactador neumático de Potencia 70 HP, peso de 13 ton</v>
      </c>
      <c r="C38" s="834"/>
      <c r="D38" s="834"/>
      <c r="E38" s="834"/>
      <c r="F38" s="834"/>
      <c r="G38" s="834"/>
      <c r="H38" s="835"/>
      <c r="I38" s="275"/>
      <c r="J38" s="276"/>
      <c r="K38" s="277">
        <f>VLOOKUP(A38,EQUIPOS!A8:D165,4,FALSE)</f>
        <v>124218.66326096213</v>
      </c>
      <c r="L38" s="278"/>
      <c r="M38" s="279">
        <v>9</v>
      </c>
      <c r="N38" s="280">
        <f t="shared" si="0"/>
        <v>13802.073695662459</v>
      </c>
    </row>
    <row r="39" spans="1:14">
      <c r="A39" t="s">
        <v>286</v>
      </c>
      <c r="B39" s="833" t="str">
        <f>VLOOKUP(A39,EQUIPOS!A9:D154,3,FALSE)</f>
        <v>Planta de asfalto en frio</v>
      </c>
      <c r="C39" s="834"/>
      <c r="D39" s="834"/>
      <c r="E39" s="834"/>
      <c r="F39" s="834"/>
      <c r="G39" s="834"/>
      <c r="H39" s="835"/>
      <c r="I39" s="275"/>
      <c r="J39" s="276"/>
      <c r="K39" s="277">
        <f>VLOOKUP(A39,EQUIPOS!A9:D166,4,FALSE)</f>
        <v>256682.75755640701</v>
      </c>
      <c r="L39" s="278"/>
      <c r="M39" s="279">
        <v>9</v>
      </c>
      <c r="N39" s="280">
        <f t="shared" si="0"/>
        <v>28520.306395156334</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9</v>
      </c>
      <c r="N42" s="280">
        <f t="shared" si="0"/>
        <v>20582.165460479639</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9</v>
      </c>
      <c r="N43" s="280">
        <f t="shared" si="0"/>
        <v>7347.1898207274971</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922.04676066569448</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109292.57028131277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VLOOKUP(A54,MATERIALES!A4:D639,2,FALSE)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VLOOKUP(A55,MATERIALES!A5:D640,2,FALSE)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824">
        <f>VLOOKUP(A65,TRANSPORTE!A6:D117,4,FALSE)</f>
        <v>1121.0689501116901</v>
      </c>
      <c r="M65" s="825"/>
      <c r="N65" s="295">
        <f>K65*L65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9220.4676066569446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147770.35951072563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29554.071902145126</v>
      </c>
      <c r="M88" s="855"/>
      <c r="N88" s="57"/>
    </row>
    <row r="89" spans="1:14">
      <c r="B89" s="95" t="s">
        <v>1057</v>
      </c>
      <c r="C89" s="96"/>
      <c r="D89" s="96"/>
      <c r="E89" s="96"/>
      <c r="F89" s="96"/>
      <c r="G89" s="96"/>
      <c r="H89" s="96"/>
      <c r="I89" s="93"/>
      <c r="J89" s="94"/>
      <c r="K89" s="312">
        <v>0.05</v>
      </c>
      <c r="L89" s="854">
        <f>N83*K89</f>
        <v>7388.5179755362815</v>
      </c>
      <c r="M89" s="855"/>
      <c r="N89" s="57"/>
    </row>
    <row r="90" spans="1:14" ht="15.75" thickBot="1">
      <c r="B90" s="97" t="s">
        <v>1058</v>
      </c>
      <c r="C90" s="98"/>
      <c r="D90" s="98"/>
      <c r="E90" s="98"/>
      <c r="F90" s="98"/>
      <c r="G90" s="98"/>
      <c r="H90" s="98"/>
      <c r="I90" s="99"/>
      <c r="J90" s="100"/>
      <c r="K90" s="313">
        <v>0.05</v>
      </c>
      <c r="L90" s="856">
        <f>N83*K90</f>
        <v>7388.5179755362815</v>
      </c>
      <c r="M90" s="857"/>
      <c r="N90" s="57"/>
    </row>
    <row r="91" spans="1:14" ht="15.75" thickBot="1">
      <c r="B91" s="820" t="s">
        <v>1037</v>
      </c>
      <c r="C91" s="821"/>
      <c r="D91" s="821"/>
      <c r="E91" s="821"/>
      <c r="F91" s="821"/>
      <c r="G91" s="821"/>
      <c r="H91" s="821"/>
      <c r="I91" s="821"/>
      <c r="J91" s="821"/>
      <c r="K91" s="821"/>
      <c r="L91" s="821"/>
      <c r="M91" s="822"/>
      <c r="N91" s="58">
        <f>L88+L89+L90</f>
        <v>44331.107853217691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192101.46736394332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168</v>
      </c>
      <c r="B37" s="833" t="str">
        <f>VLOOKUP(A37,EQUIPOS!A7:D154,3,FALSE)</f>
        <v>Compactador tipo  POTENCIA: 105 HP, PESO: 6 ton</v>
      </c>
      <c r="C37" s="834"/>
      <c r="D37" s="834"/>
      <c r="E37" s="834"/>
      <c r="F37" s="834"/>
      <c r="G37" s="834"/>
      <c r="H37" s="835"/>
      <c r="I37" s="275"/>
      <c r="J37" s="276"/>
      <c r="K37" s="277">
        <f>VLOOKUP(A37,EQUIPOS!A7:D164,4,FALSE)</f>
        <v>92104.720093656884</v>
      </c>
      <c r="L37" s="278"/>
      <c r="M37" s="279">
        <v>9</v>
      </c>
      <c r="N37" s="280">
        <f t="shared" ref="N37:N43" si="0">K37/M37</f>
        <v>10233.857788184097</v>
      </c>
    </row>
    <row r="38" spans="1:14">
      <c r="A38" t="s">
        <v>173</v>
      </c>
      <c r="B38" s="833" t="str">
        <f>VLOOKUP(A38,EQUIPOS!A8:D154,3,FALSE)</f>
        <v>Compactador neumático de Potencia 70 HP, peso de 13 ton</v>
      </c>
      <c r="C38" s="834"/>
      <c r="D38" s="834"/>
      <c r="E38" s="834"/>
      <c r="F38" s="834"/>
      <c r="G38" s="834"/>
      <c r="H38" s="835"/>
      <c r="I38" s="275"/>
      <c r="J38" s="276"/>
      <c r="K38" s="277">
        <f>VLOOKUP(A38,EQUIPOS!A8:D165,4,FALSE)</f>
        <v>124218.66326096213</v>
      </c>
      <c r="L38" s="278"/>
      <c r="M38" s="279">
        <v>9</v>
      </c>
      <c r="N38" s="280">
        <f t="shared" si="0"/>
        <v>13802.073695662459</v>
      </c>
    </row>
    <row r="39" spans="1:14">
      <c r="A39" t="s">
        <v>286</v>
      </c>
      <c r="B39" s="833" t="str">
        <f>VLOOKUP(A39,EQUIPOS!A9:D154,3,FALSE)</f>
        <v>Planta de asfalto en frio</v>
      </c>
      <c r="C39" s="834"/>
      <c r="D39" s="834"/>
      <c r="E39" s="834"/>
      <c r="F39" s="834"/>
      <c r="G39" s="834"/>
      <c r="H39" s="835"/>
      <c r="I39" s="275"/>
      <c r="J39" s="276"/>
      <c r="K39" s="277">
        <f>VLOOKUP(A39,EQUIPOS!A9:D166,4,FALSE)</f>
        <v>256682.75755640701</v>
      </c>
      <c r="L39" s="278"/>
      <c r="M39" s="279">
        <v>9</v>
      </c>
      <c r="N39" s="280">
        <f t="shared" si="0"/>
        <v>28520.306395156334</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9</v>
      </c>
      <c r="N42" s="280">
        <f t="shared" si="0"/>
        <v>20582.165460479639</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9</v>
      </c>
      <c r="N43" s="280">
        <f t="shared" si="0"/>
        <v>7347.1898207274971</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922.04676066569448</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109292.57028131277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19">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824">
        <f>VLOOKUP(A64,TRANSPORTE!A5:D117,4,FALSE)</f>
        <v>1121.0689501116901</v>
      </c>
      <c r="M64" s="825"/>
      <c r="N64" s="295">
        <f>K64*L64</f>
        <v>1569.4965301563661</v>
      </c>
    </row>
    <row r="65" spans="1:15">
      <c r="A65" t="s">
        <v>1433</v>
      </c>
      <c r="B65" s="52" t="str">
        <f>VLOOKUP(A65,TRANSPORTE!A6:D117,3,FALSE)</f>
        <v>Transporte de Mezcla en Frio DMF-19</v>
      </c>
      <c r="C65" s="53"/>
      <c r="D65" s="53"/>
      <c r="E65" s="53"/>
      <c r="F65" s="53"/>
      <c r="G65" s="53"/>
      <c r="H65" s="319" t="s">
        <v>1552</v>
      </c>
      <c r="I65" s="287">
        <v>1.25</v>
      </c>
      <c r="J65" s="294">
        <v>1</v>
      </c>
      <c r="K65" s="287">
        <v>1.25</v>
      </c>
      <c r="L65" s="824">
        <f>VLOOKUP(A65,TRANSPORTE!A6:D117,4,FALSE)</f>
        <v>1121.0689501116901</v>
      </c>
      <c r="M65" s="825"/>
      <c r="N65" s="295">
        <f>K65*L65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9220.4676066569446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147770.35951072563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29554.071902145126</v>
      </c>
      <c r="M88" s="855"/>
      <c r="N88" s="57"/>
    </row>
    <row r="89" spans="1:14">
      <c r="B89" s="95" t="s">
        <v>1057</v>
      </c>
      <c r="C89" s="96"/>
      <c r="D89" s="96"/>
      <c r="E89" s="96"/>
      <c r="F89" s="96"/>
      <c r="G89" s="96"/>
      <c r="H89" s="96"/>
      <c r="I89" s="93"/>
      <c r="J89" s="94"/>
      <c r="K89" s="312">
        <v>0.05</v>
      </c>
      <c r="L89" s="854">
        <f>N83*K89</f>
        <v>7388.5179755362815</v>
      </c>
      <c r="M89" s="855"/>
      <c r="N89" s="57"/>
    </row>
    <row r="90" spans="1:14" ht="15.75" thickBot="1">
      <c r="B90" s="97" t="s">
        <v>1058</v>
      </c>
      <c r="C90" s="98"/>
      <c r="D90" s="98"/>
      <c r="E90" s="98"/>
      <c r="F90" s="98"/>
      <c r="G90" s="98"/>
      <c r="H90" s="98"/>
      <c r="I90" s="99"/>
      <c r="J90" s="100"/>
      <c r="K90" s="313">
        <v>0.05</v>
      </c>
      <c r="L90" s="856">
        <f>N83*K90</f>
        <v>7388.5179755362815</v>
      </c>
      <c r="M90" s="857"/>
      <c r="N90" s="57"/>
    </row>
    <row r="91" spans="1:14" ht="15.75" thickBot="1">
      <c r="B91" s="820" t="s">
        <v>1037</v>
      </c>
      <c r="C91" s="821"/>
      <c r="D91" s="821"/>
      <c r="E91" s="821"/>
      <c r="F91" s="821"/>
      <c r="G91" s="821"/>
      <c r="H91" s="821"/>
      <c r="I91" s="821"/>
      <c r="J91" s="821"/>
      <c r="K91" s="821"/>
      <c r="L91" s="821"/>
      <c r="M91" s="822"/>
      <c r="N91" s="58">
        <f>L88+L89+L90</f>
        <v>44331.107853217691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58">
        <f>N83+N91</f>
        <v>192101.46736394332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168</v>
      </c>
      <c r="B37" s="833" t="str">
        <f>VLOOKUP(A37,EQUIPOS!A7:D154,3,FALSE)</f>
        <v>Compactador tipo  POTENCIA: 105 HP, PESO: 6 ton</v>
      </c>
      <c r="C37" s="834"/>
      <c r="D37" s="834"/>
      <c r="E37" s="834"/>
      <c r="F37" s="834"/>
      <c r="G37" s="834"/>
      <c r="H37" s="835"/>
      <c r="I37" s="275"/>
      <c r="J37" s="276"/>
      <c r="K37" s="277">
        <f>VLOOKUP(A37,EQUIPOS!A7:D164,4,FALSE)</f>
        <v>92104.720093656884</v>
      </c>
      <c r="L37" s="278"/>
      <c r="M37" s="279">
        <v>7</v>
      </c>
      <c r="N37" s="280">
        <f t="shared" ref="N37:N43" si="0">K37/M37</f>
        <v>13157.817156236697</v>
      </c>
    </row>
    <row r="38" spans="1:14">
      <c r="A38" t="s">
        <v>173</v>
      </c>
      <c r="B38" s="833" t="str">
        <f>VLOOKUP(A38,EQUIPOS!A8:D154,3,FALSE)</f>
        <v>Compactador neumático de Potencia 70 HP, peso de 13 ton</v>
      </c>
      <c r="C38" s="834"/>
      <c r="D38" s="834"/>
      <c r="E38" s="834"/>
      <c r="F38" s="834"/>
      <c r="G38" s="834"/>
      <c r="H38" s="835"/>
      <c r="I38" s="275"/>
      <c r="J38" s="276"/>
      <c r="K38" s="277">
        <f>VLOOKUP(A38,EQUIPOS!A8:D165,4,FALSE)</f>
        <v>124218.66326096213</v>
      </c>
      <c r="L38" s="278"/>
      <c r="M38" s="279">
        <v>7</v>
      </c>
      <c r="N38" s="280">
        <f t="shared" si="0"/>
        <v>17745.523322994592</v>
      </c>
    </row>
    <row r="39" spans="1:14">
      <c r="A39" t="s">
        <v>286</v>
      </c>
      <c r="B39" s="833" t="str">
        <f>VLOOKUP(A39,EQUIPOS!A9:D154,3,FALSE)</f>
        <v>Planta de asfalto en frio</v>
      </c>
      <c r="C39" s="834"/>
      <c r="D39" s="834"/>
      <c r="E39" s="834"/>
      <c r="F39" s="834"/>
      <c r="G39" s="834"/>
      <c r="H39" s="835"/>
      <c r="I39" s="275"/>
      <c r="J39" s="276"/>
      <c r="K39" s="277">
        <f>VLOOKUP(A39,EQUIPOS!A9:D166,4,FALSE)</f>
        <v>256682.75755640701</v>
      </c>
      <c r="L39" s="278"/>
      <c r="M39" s="279">
        <v>9</v>
      </c>
      <c r="N39" s="280">
        <f t="shared" si="0"/>
        <v>28520.306395156334</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7</v>
      </c>
      <c r="N42" s="280">
        <f t="shared" si="0"/>
        <v>26462.784163473822</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9</v>
      </c>
      <c r="N43" s="280">
        <f t="shared" si="0"/>
        <v>7347.1898207274971</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1053.7677264750794</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122172.31894550107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1121.0689501116901</v>
      </c>
      <c r="N65" s="420">
        <f>K65*M65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63</v>
      </c>
      <c r="N75" s="403">
        <f>K75/M75</f>
        <v>6484.7244706158726</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63</v>
      </c>
      <c r="N76" s="403">
        <f>K76/M76</f>
        <v>1621.1811176539682</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63</v>
      </c>
      <c r="N77" s="403">
        <f>K77/M77</f>
        <v>2431.771676480952</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10537.677264750793</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161967.31783300775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32393.463566601553</v>
      </c>
      <c r="M88" s="855"/>
      <c r="N88" s="57"/>
    </row>
    <row r="89" spans="1:14">
      <c r="B89" s="95" t="s">
        <v>1057</v>
      </c>
      <c r="C89" s="96"/>
      <c r="D89" s="96"/>
      <c r="E89" s="96"/>
      <c r="F89" s="96"/>
      <c r="G89" s="96"/>
      <c r="H89" s="96"/>
      <c r="I89" s="93"/>
      <c r="J89" s="94"/>
      <c r="K89" s="312">
        <v>0.05</v>
      </c>
      <c r="L89" s="854">
        <f>N83*K89</f>
        <v>8098.3658916503882</v>
      </c>
      <c r="M89" s="855"/>
      <c r="N89" s="57"/>
    </row>
    <row r="90" spans="1:14" ht="15.75" thickBot="1">
      <c r="B90" s="97" t="s">
        <v>1058</v>
      </c>
      <c r="C90" s="98"/>
      <c r="D90" s="98"/>
      <c r="E90" s="98"/>
      <c r="F90" s="98"/>
      <c r="G90" s="98"/>
      <c r="H90" s="98"/>
      <c r="I90" s="99"/>
      <c r="J90" s="100"/>
      <c r="K90" s="313">
        <v>0.05</v>
      </c>
      <c r="L90" s="856">
        <f>N83*K90</f>
        <v>8098.3658916503882</v>
      </c>
      <c r="M90" s="857"/>
      <c r="N90" s="57"/>
    </row>
    <row r="91" spans="1:14" ht="15.75" thickBot="1">
      <c r="B91" s="820" t="s">
        <v>1037</v>
      </c>
      <c r="C91" s="821"/>
      <c r="D91" s="821"/>
      <c r="E91" s="821"/>
      <c r="F91" s="821"/>
      <c r="G91" s="821"/>
      <c r="H91" s="821"/>
      <c r="I91" s="821"/>
      <c r="J91" s="821"/>
      <c r="K91" s="821"/>
      <c r="L91" s="821"/>
      <c r="M91" s="822"/>
      <c r="N91" s="58">
        <f>L88+L89+L90</f>
        <v>48590.195349902337</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210557.5131829101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9</v>
      </c>
      <c r="N37" s="280">
        <f t="shared" ref="N37:N43" si="0">K37/M37</f>
        <v>13802.073695662459</v>
      </c>
    </row>
    <row r="38" spans="1:14">
      <c r="A38" t="s">
        <v>168</v>
      </c>
      <c r="B38" s="833" t="str">
        <f>VLOOKUP(A38,EQUIPOS!A8:D154,3,FALSE)</f>
        <v>Compactador tipo  POTENCIA: 105 HP, PESO: 6 ton</v>
      </c>
      <c r="C38" s="834"/>
      <c r="D38" s="834"/>
      <c r="E38" s="834"/>
      <c r="F38" s="834"/>
      <c r="G38" s="834"/>
      <c r="H38" s="835"/>
      <c r="I38" s="275"/>
      <c r="J38" s="276"/>
      <c r="K38" s="277">
        <f>VLOOKUP(A38,EQUIPOS!A8:D165,4,FALSE)</f>
        <v>92104.720093656884</v>
      </c>
      <c r="L38" s="278"/>
      <c r="M38" s="279">
        <v>9</v>
      </c>
      <c r="N38" s="280">
        <f t="shared" si="0"/>
        <v>10233.857788184097</v>
      </c>
    </row>
    <row r="39" spans="1:14">
      <c r="A39" t="s">
        <v>286</v>
      </c>
      <c r="B39" s="833" t="str">
        <f>VLOOKUP(A39,EQUIPOS!A9:D154,3,FALSE)</f>
        <v>Planta de asfalto en frio</v>
      </c>
      <c r="C39" s="834"/>
      <c r="D39" s="834"/>
      <c r="E39" s="834"/>
      <c r="F39" s="834"/>
      <c r="G39" s="834"/>
      <c r="H39" s="835"/>
      <c r="I39" s="275"/>
      <c r="J39" s="276"/>
      <c r="K39" s="277">
        <f>VLOOKUP(A39,EQUIPOS!A9:D166,4,FALSE)</f>
        <v>256682.75755640701</v>
      </c>
      <c r="L39" s="278"/>
      <c r="M39" s="279">
        <v>9</v>
      </c>
      <c r="N39" s="280">
        <f t="shared" si="0"/>
        <v>28520.306395156334</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9</v>
      </c>
      <c r="N42" s="280">
        <f t="shared" si="0"/>
        <v>20582.165460479639</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9</v>
      </c>
      <c r="N43" s="280">
        <f t="shared" si="0"/>
        <v>7347.1898207274971</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4"/>
      <c r="F46" s="834"/>
      <c r="G46" s="834"/>
      <c r="H46" s="835"/>
      <c r="I46" s="42"/>
      <c r="J46" s="43"/>
      <c r="K46" s="282"/>
      <c r="L46" s="284"/>
      <c r="M46" s="285"/>
      <c r="N46" s="286"/>
    </row>
    <row r="47" spans="1:14">
      <c r="B47" s="840" t="s">
        <v>1036</v>
      </c>
      <c r="C47" s="953"/>
      <c r="D47" s="953"/>
      <c r="E47" s="44"/>
      <c r="F47" s="45"/>
      <c r="G47" s="45"/>
      <c r="H47" s="46"/>
      <c r="I47" s="42"/>
      <c r="J47" s="43"/>
      <c r="K47" s="287"/>
      <c r="L47" s="284"/>
      <c r="M47" s="409">
        <v>0.1</v>
      </c>
      <c r="N47" s="352">
        <f>N81*M47</f>
        <v>922.04676066569448</v>
      </c>
    </row>
    <row r="48" spans="1:14" ht="15.75" thickBot="1">
      <c r="B48" s="954"/>
      <c r="C48" s="955"/>
      <c r="D48" s="955"/>
      <c r="E48" s="955"/>
      <c r="F48" s="955"/>
      <c r="G48" s="955"/>
      <c r="H48" s="956"/>
      <c r="I48" s="842"/>
      <c r="J48" s="843"/>
      <c r="K48" s="47"/>
      <c r="L48" s="844"/>
      <c r="M48" s="957"/>
      <c r="N48" s="111"/>
    </row>
    <row r="49" spans="1:14" ht="15.75" thickBot="1">
      <c r="B49" s="820" t="s">
        <v>1037</v>
      </c>
      <c r="C49" s="821"/>
      <c r="D49" s="821"/>
      <c r="E49" s="821"/>
      <c r="F49" s="821"/>
      <c r="G49" s="821"/>
      <c r="H49" s="821"/>
      <c r="I49" s="821"/>
      <c r="J49" s="821"/>
      <c r="K49" s="821"/>
      <c r="L49" s="821"/>
      <c r="M49" s="822"/>
      <c r="N49" s="402">
        <f>SUM(N36:N48)</f>
        <v>109292.57028131277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824">
        <f>VLOOKUP(A65,TRANSPORTE!A6:D117,4,FALSE)</f>
        <v>1121.0689501116901</v>
      </c>
      <c r="M65" s="825"/>
      <c r="N65" s="295">
        <f>K65*L65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9220.4676066569446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147770.35951072563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29554.071902145126</v>
      </c>
      <c r="M88" s="855"/>
      <c r="N88" s="57"/>
    </row>
    <row r="89" spans="1:14">
      <c r="B89" s="95" t="s">
        <v>1057</v>
      </c>
      <c r="C89" s="96"/>
      <c r="D89" s="96"/>
      <c r="E89" s="96"/>
      <c r="F89" s="96"/>
      <c r="G89" s="96"/>
      <c r="H89" s="96"/>
      <c r="I89" s="93"/>
      <c r="J89" s="94"/>
      <c r="K89" s="312">
        <v>0.05</v>
      </c>
      <c r="L89" s="854">
        <f>N83*K89</f>
        <v>7388.5179755362815</v>
      </c>
      <c r="M89" s="855"/>
      <c r="N89" s="57"/>
    </row>
    <row r="90" spans="1:14" ht="15.75" thickBot="1">
      <c r="B90" s="97" t="s">
        <v>1058</v>
      </c>
      <c r="C90" s="98"/>
      <c r="D90" s="98"/>
      <c r="E90" s="98"/>
      <c r="F90" s="98"/>
      <c r="G90" s="98"/>
      <c r="H90" s="98"/>
      <c r="I90" s="99"/>
      <c r="J90" s="100"/>
      <c r="K90" s="313">
        <v>0.05</v>
      </c>
      <c r="L90" s="856">
        <f>N83*K90</f>
        <v>7388.5179755362815</v>
      </c>
      <c r="M90" s="857"/>
      <c r="N90" s="57"/>
    </row>
    <row r="91" spans="1:14" ht="15.75" thickBot="1">
      <c r="B91" s="820" t="s">
        <v>1037</v>
      </c>
      <c r="C91" s="821"/>
      <c r="D91" s="821"/>
      <c r="E91" s="821"/>
      <c r="F91" s="821"/>
      <c r="G91" s="821"/>
      <c r="H91" s="821"/>
      <c r="I91" s="821"/>
      <c r="J91" s="821"/>
      <c r="K91" s="821"/>
      <c r="L91" s="821"/>
      <c r="M91" s="822"/>
      <c r="N91" s="58">
        <f>L88+L89+L90</f>
        <v>44331.107853217691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192101.46736394332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9</v>
      </c>
      <c r="N37" s="280">
        <f t="shared" ref="N37:N43" si="0">K37/M37</f>
        <v>13802.073695662459</v>
      </c>
    </row>
    <row r="38" spans="1:14">
      <c r="A38" t="s">
        <v>168</v>
      </c>
      <c r="B38" s="833" t="str">
        <f>VLOOKUP(A38,EQUIPOS!A8:D154,3,FALSE)</f>
        <v>Compactador tipo  POTENCIA: 105 HP, PESO: 6 ton</v>
      </c>
      <c r="C38" s="834"/>
      <c r="D38" s="834"/>
      <c r="E38" s="834"/>
      <c r="F38" s="834"/>
      <c r="G38" s="834"/>
      <c r="H38" s="835"/>
      <c r="I38" s="275"/>
      <c r="J38" s="276"/>
      <c r="K38" s="277">
        <f>VLOOKUP(A38,EQUIPOS!A8:D165,4,FALSE)</f>
        <v>92104.720093656884</v>
      </c>
      <c r="L38" s="278"/>
      <c r="M38" s="279">
        <v>9</v>
      </c>
      <c r="N38" s="280">
        <f t="shared" si="0"/>
        <v>10233.857788184097</v>
      </c>
    </row>
    <row r="39" spans="1:14">
      <c r="A39" t="s">
        <v>286</v>
      </c>
      <c r="B39" s="833" t="str">
        <f>VLOOKUP(A39,EQUIPOS!A9:D154,3,FALSE)</f>
        <v>Planta de asfalto en frio</v>
      </c>
      <c r="C39" s="834"/>
      <c r="D39" s="834"/>
      <c r="E39" s="834"/>
      <c r="F39" s="834"/>
      <c r="G39" s="834"/>
      <c r="H39" s="835"/>
      <c r="I39" s="275"/>
      <c r="J39" s="276"/>
      <c r="K39" s="277">
        <f>VLOOKUP(A39,EQUIPOS!A9:D166,4,FALSE)</f>
        <v>256682.75755640701</v>
      </c>
      <c r="L39" s="278"/>
      <c r="M39" s="279">
        <v>9</v>
      </c>
      <c r="N39" s="280">
        <f t="shared" si="0"/>
        <v>28520.306395156334</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9</v>
      </c>
      <c r="N42" s="280">
        <f t="shared" si="0"/>
        <v>20582.165460479639</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9</v>
      </c>
      <c r="N43" s="280">
        <f t="shared" si="0"/>
        <v>7347.1898207274971</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922.04676066569448</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109292.57028131277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VLOOKUP(A53,MATERIALES!A7:D644,2,FALSE)</f>
        <v>m3</v>
      </c>
      <c r="K53" s="290">
        <v>1.4</v>
      </c>
      <c r="L53" s="275"/>
      <c r="M53" s="410">
        <f>VLOOKUP(A53,MATERIALES!A5:D395,4,FALSE)</f>
        <v>17594.433556318927</v>
      </c>
      <c r="N53" s="280">
        <f>K53*M53</f>
        <v>24632.206978846498</v>
      </c>
    </row>
    <row r="54" spans="1:14">
      <c r="A54" s="114" t="s">
        <v>845</v>
      </c>
      <c r="B54" s="49" t="str">
        <f>VLOOKUP(A54,MATERIALES!A6:D372,3,FALSE)</f>
        <v>Agua</v>
      </c>
      <c r="C54" s="289"/>
      <c r="D54" s="289"/>
      <c r="E54" s="289"/>
      <c r="F54" s="289"/>
      <c r="G54" s="289"/>
      <c r="H54" s="289"/>
      <c r="I54" s="276"/>
      <c r="J54" s="232" t="str">
        <f>VLOOKUP(A54,MATERIALES!A8:D645,2,FALSE)</f>
        <v>lt</v>
      </c>
      <c r="K54" s="290">
        <v>25</v>
      </c>
      <c r="L54" s="275"/>
      <c r="M54" s="410">
        <f>VLOOKUP(A54,MATERIALES!A6:D396,4,FALSE)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26286.488904959919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1121.0689501116901</v>
      </c>
      <c r="M63" s="825"/>
      <c r="N63" s="295">
        <f>K63*L63</f>
        <v>1569.4965301563661</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824">
        <f>VLOOKUP(A64,TRANSPORTE!A6:D117,4,FALSE)</f>
        <v>1121.0689501116901</v>
      </c>
      <c r="M64" s="825"/>
      <c r="N64" s="295">
        <f>K64*L64</f>
        <v>1401.3361876396127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2970.8327177959791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7">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147770.35951072563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29554.071902145126</v>
      </c>
      <c r="M87" s="855"/>
      <c r="N87" s="57"/>
    </row>
    <row r="88" spans="1:14">
      <c r="B88" s="95" t="s">
        <v>1057</v>
      </c>
      <c r="C88" s="96"/>
      <c r="D88" s="96"/>
      <c r="E88" s="96"/>
      <c r="F88" s="96"/>
      <c r="G88" s="96"/>
      <c r="H88" s="96"/>
      <c r="I88" s="93"/>
      <c r="J88" s="94"/>
      <c r="K88" s="312">
        <v>0.05</v>
      </c>
      <c r="L88" s="854">
        <f>N82*K88</f>
        <v>7388.5179755362815</v>
      </c>
      <c r="M88" s="855"/>
      <c r="N88" s="57"/>
    </row>
    <row r="89" spans="1:14" ht="15.75" thickBot="1">
      <c r="B89" s="97" t="s">
        <v>1058</v>
      </c>
      <c r="C89" s="98"/>
      <c r="D89" s="98"/>
      <c r="E89" s="98"/>
      <c r="F89" s="98"/>
      <c r="G89" s="98"/>
      <c r="H89" s="98"/>
      <c r="I89" s="99"/>
      <c r="J89" s="100"/>
      <c r="K89" s="313">
        <v>0.05</v>
      </c>
      <c r="L89" s="856">
        <f>N82*K89</f>
        <v>7388.5179755362815</v>
      </c>
      <c r="M89" s="857"/>
      <c r="N89" s="57"/>
    </row>
    <row r="90" spans="1:14" ht="15.75" thickBot="1">
      <c r="B90" s="820" t="s">
        <v>1037</v>
      </c>
      <c r="C90" s="821"/>
      <c r="D90" s="821"/>
      <c r="E90" s="821"/>
      <c r="F90" s="821"/>
      <c r="G90" s="821"/>
      <c r="H90" s="821"/>
      <c r="I90" s="821"/>
      <c r="J90" s="821"/>
      <c r="K90" s="821"/>
      <c r="L90" s="821"/>
      <c r="M90" s="822"/>
      <c r="N90" s="58">
        <f>L87+L88+L89</f>
        <v>44331.107853217691</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192101.46736394332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9</v>
      </c>
      <c r="N37" s="280">
        <f t="shared" ref="N37:N43" si="0">K37/M37</f>
        <v>13802.073695662459</v>
      </c>
    </row>
    <row r="38" spans="1:14">
      <c r="A38" t="s">
        <v>168</v>
      </c>
      <c r="B38" s="833" t="str">
        <f>VLOOKUP(A38,EQUIPOS!A8:D154,3,FALSE)</f>
        <v>Compactador tipo  POTENCIA: 105 HP, PESO: 6 ton</v>
      </c>
      <c r="C38" s="834"/>
      <c r="D38" s="834"/>
      <c r="E38" s="834"/>
      <c r="F38" s="834"/>
      <c r="G38" s="834"/>
      <c r="H38" s="835"/>
      <c r="I38" s="275"/>
      <c r="J38" s="276"/>
      <c r="K38" s="277">
        <f>VLOOKUP(A38,EQUIPOS!A8:D165,4,FALSE)</f>
        <v>92104.720093656884</v>
      </c>
      <c r="L38" s="278"/>
      <c r="M38" s="279">
        <v>9</v>
      </c>
      <c r="N38" s="280">
        <f t="shared" si="0"/>
        <v>10233.857788184097</v>
      </c>
    </row>
    <row r="39" spans="1:14">
      <c r="A39" t="s">
        <v>286</v>
      </c>
      <c r="B39" s="833" t="str">
        <f>VLOOKUP(A39,EQUIPOS!A9:D154,3,FALSE)</f>
        <v>Planta de asfalto en frio</v>
      </c>
      <c r="C39" s="834"/>
      <c r="D39" s="834"/>
      <c r="E39" s="834"/>
      <c r="F39" s="834"/>
      <c r="G39" s="834"/>
      <c r="H39" s="835"/>
      <c r="I39" s="275"/>
      <c r="J39" s="276"/>
      <c r="K39" s="277">
        <f>VLOOKUP(A39,EQUIPOS!A9:D166,4,FALSE)</f>
        <v>256682.75755640701</v>
      </c>
      <c r="L39" s="278"/>
      <c r="M39" s="279">
        <v>9</v>
      </c>
      <c r="N39" s="280">
        <f t="shared" si="0"/>
        <v>28520.306395156334</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9</v>
      </c>
      <c r="N42" s="280">
        <f t="shared" si="0"/>
        <v>20582.165460479639</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9</v>
      </c>
      <c r="N43" s="280">
        <f t="shared" si="0"/>
        <v>7347.1898207274971</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4"/>
      <c r="F46" s="834"/>
      <c r="G46" s="834"/>
      <c r="H46" s="835"/>
      <c r="I46" s="42"/>
      <c r="J46" s="43"/>
      <c r="K46" s="282"/>
      <c r="L46" s="284"/>
      <c r="M46" s="285"/>
      <c r="N46" s="286"/>
    </row>
    <row r="47" spans="1:14">
      <c r="B47" s="840" t="s">
        <v>1036</v>
      </c>
      <c r="C47" s="953"/>
      <c r="D47" s="953"/>
      <c r="E47" s="44"/>
      <c r="F47" s="45"/>
      <c r="G47" s="45"/>
      <c r="H47" s="46"/>
      <c r="I47" s="42"/>
      <c r="J47" s="43"/>
      <c r="K47" s="287"/>
      <c r="L47" s="284"/>
      <c r="M47" s="409">
        <v>0.1</v>
      </c>
      <c r="N47" s="352">
        <f>N81*M47</f>
        <v>922.04676066569448</v>
      </c>
    </row>
    <row r="48" spans="1:14" ht="15.75" thickBot="1">
      <c r="B48" s="954"/>
      <c r="C48" s="955"/>
      <c r="D48" s="955"/>
      <c r="E48" s="955"/>
      <c r="F48" s="955"/>
      <c r="G48" s="955"/>
      <c r="H48" s="956"/>
      <c r="I48" s="842"/>
      <c r="J48" s="843"/>
      <c r="K48" s="47"/>
      <c r="L48" s="844"/>
      <c r="M48" s="957"/>
      <c r="N48" s="111"/>
    </row>
    <row r="49" spans="1:14" ht="15.75" thickBot="1">
      <c r="B49" s="820" t="s">
        <v>1037</v>
      </c>
      <c r="C49" s="821"/>
      <c r="D49" s="821"/>
      <c r="E49" s="821"/>
      <c r="F49" s="821"/>
      <c r="G49" s="821"/>
      <c r="H49" s="821"/>
      <c r="I49" s="821"/>
      <c r="J49" s="821"/>
      <c r="K49" s="821"/>
      <c r="L49" s="821"/>
      <c r="M49" s="822"/>
      <c r="N49" s="402">
        <f>SUM(N36:N48)</f>
        <v>109292.57028131277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824">
        <f>VLOOKUP(A65,TRANSPORTE!A6:D117,4,FALSE)</f>
        <v>1121.0689501116901</v>
      </c>
      <c r="M65" s="825"/>
      <c r="N65" s="295">
        <f>K65*L65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9220.4676066569446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147770.35951072563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29554.071902145126</v>
      </c>
      <c r="M88" s="855"/>
      <c r="N88" s="57"/>
    </row>
    <row r="89" spans="1:14">
      <c r="B89" s="95" t="s">
        <v>1057</v>
      </c>
      <c r="C89" s="96"/>
      <c r="D89" s="96"/>
      <c r="E89" s="96"/>
      <c r="F89" s="96"/>
      <c r="G89" s="96"/>
      <c r="H89" s="96"/>
      <c r="I89" s="93"/>
      <c r="J89" s="94"/>
      <c r="K89" s="312">
        <v>0.05</v>
      </c>
      <c r="L89" s="854">
        <f>N83*K89</f>
        <v>7388.5179755362815</v>
      </c>
      <c r="M89" s="855"/>
      <c r="N89" s="57"/>
    </row>
    <row r="90" spans="1:14" ht="15.75" thickBot="1">
      <c r="B90" s="97" t="s">
        <v>1058</v>
      </c>
      <c r="C90" s="98"/>
      <c r="D90" s="98"/>
      <c r="E90" s="98"/>
      <c r="F90" s="98"/>
      <c r="G90" s="98"/>
      <c r="H90" s="98"/>
      <c r="I90" s="99"/>
      <c r="J90" s="100"/>
      <c r="K90" s="313">
        <v>0.05</v>
      </c>
      <c r="L90" s="856">
        <f>N83*K90</f>
        <v>7388.5179755362815</v>
      </c>
      <c r="M90" s="857"/>
      <c r="N90" s="57"/>
    </row>
    <row r="91" spans="1:14" ht="15.75" thickBot="1">
      <c r="B91" s="820" t="s">
        <v>1037</v>
      </c>
      <c r="C91" s="821"/>
      <c r="D91" s="821"/>
      <c r="E91" s="821"/>
      <c r="F91" s="821"/>
      <c r="G91" s="821"/>
      <c r="H91" s="821"/>
      <c r="I91" s="821"/>
      <c r="J91" s="821"/>
      <c r="K91" s="821"/>
      <c r="L91" s="821"/>
      <c r="M91" s="822"/>
      <c r="N91" s="58">
        <f>L88+L89+L90</f>
        <v>44331.107853217691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192101.46736394332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 customHeight="1" thickBot="1">
      <c r="A31" t="s">
        <v>1929</v>
      </c>
      <c r="B31" s="86" t="s">
        <v>1151</v>
      </c>
      <c r="C31" s="958" t="s">
        <v>1664</v>
      </c>
      <c r="D31" s="958"/>
      <c r="E31" s="958"/>
      <c r="F31" s="959"/>
      <c r="G31" s="959"/>
      <c r="H31" s="959"/>
      <c r="I31" s="959"/>
      <c r="J31" s="95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7</v>
      </c>
      <c r="N37" s="280">
        <f t="shared" ref="N37:N43" si="0">K37/M37</f>
        <v>17745.523322994592</v>
      </c>
    </row>
    <row r="38" spans="1:14">
      <c r="A38" t="s">
        <v>168</v>
      </c>
      <c r="B38" s="833" t="str">
        <f>VLOOKUP(A38,EQUIPOS!A8:D154,3,FALSE)</f>
        <v>Compactador tipo  POTENCIA: 105 HP, PESO: 6 ton</v>
      </c>
      <c r="C38" s="834"/>
      <c r="D38" s="834"/>
      <c r="E38" s="834"/>
      <c r="F38" s="834"/>
      <c r="G38" s="834"/>
      <c r="H38" s="835"/>
      <c r="I38" s="275"/>
      <c r="J38" s="276"/>
      <c r="K38" s="277">
        <f>VLOOKUP(A38,EQUIPOS!A8:D165,4,FALSE)</f>
        <v>92104.720093656884</v>
      </c>
      <c r="L38" s="278"/>
      <c r="M38" s="279">
        <v>7</v>
      </c>
      <c r="N38" s="280">
        <f t="shared" si="0"/>
        <v>13157.817156236697</v>
      </c>
    </row>
    <row r="39" spans="1:14">
      <c r="A39" t="s">
        <v>286</v>
      </c>
      <c r="B39" s="833" t="str">
        <f>VLOOKUP(A39,EQUIPOS!A9:D154,3,FALSE)</f>
        <v>Planta de asfalto en frio</v>
      </c>
      <c r="C39" s="834"/>
      <c r="D39" s="834"/>
      <c r="E39" s="834"/>
      <c r="F39" s="834"/>
      <c r="G39" s="834"/>
      <c r="H39" s="835"/>
      <c r="I39" s="275"/>
      <c r="J39" s="276"/>
      <c r="K39" s="277">
        <f>VLOOKUP(A39,EQUIPOS!A9:D166,4,FALSE)</f>
        <v>256682.75755640701</v>
      </c>
      <c r="L39" s="278"/>
      <c r="M39" s="279">
        <v>9</v>
      </c>
      <c r="N39" s="280">
        <f t="shared" si="0"/>
        <v>28520.306395156334</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7</v>
      </c>
      <c r="N42" s="280">
        <f t="shared" si="0"/>
        <v>26462.784163473822</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9</v>
      </c>
      <c r="N43" s="280">
        <f t="shared" si="0"/>
        <v>7347.1898207274971</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1053.7677264750794</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122172.31894550107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VLOOKUP(A53,MATERIALES!A7:D644,2,FALSE)</f>
        <v>m3</v>
      </c>
      <c r="K53" s="290">
        <v>1.4</v>
      </c>
      <c r="L53" s="275"/>
      <c r="M53" s="410">
        <f>VLOOKUP(A53,MATERIALES!A5:D395,4,FALSE)</f>
        <v>17594.433556318927</v>
      </c>
      <c r="N53" s="280">
        <f>K53*M53</f>
        <v>24632.206978846498</v>
      </c>
    </row>
    <row r="54" spans="1:14">
      <c r="A54" s="114" t="s">
        <v>845</v>
      </c>
      <c r="B54" s="49" t="str">
        <f>VLOOKUP(A54,MATERIALES!A6:D372,3,FALSE)</f>
        <v>Agua</v>
      </c>
      <c r="C54" s="289"/>
      <c r="D54" s="289"/>
      <c r="E54" s="289"/>
      <c r="F54" s="289"/>
      <c r="G54" s="289"/>
      <c r="H54" s="289"/>
      <c r="I54" s="276"/>
      <c r="J54" s="232" t="str">
        <f>VLOOKUP(A54,MATERIALES!A8:D645,2,FALSE)</f>
        <v>lt</v>
      </c>
      <c r="K54" s="290">
        <v>25</v>
      </c>
      <c r="L54" s="275"/>
      <c r="M54" s="410">
        <f>VLOOKUP(A54,MATERIALES!A6:D396,4,FALSE)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26286.488904959919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1121.0689501116901</v>
      </c>
      <c r="M63" s="825"/>
      <c r="N63" s="295">
        <f>K63*L63</f>
        <v>1569.4965301563661</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824">
        <f>VLOOKUP(A64,TRANSPORTE!A6:D117,4,FALSE)</f>
        <v>1121.0689501116901</v>
      </c>
      <c r="M64" s="825"/>
      <c r="N64" s="295">
        <f>K64*L64</f>
        <v>1401.3361876396127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318"/>
      <c r="E68" s="318"/>
      <c r="F68" s="318"/>
      <c r="G68" s="318"/>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2970.8327177959791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63</v>
      </c>
      <c r="N74" s="403">
        <f>K74/M74</f>
        <v>6484.7244706158726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63</v>
      </c>
      <c r="N75" s="403">
        <f>K75/M75</f>
        <v>1621.1811176539682</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63</v>
      </c>
      <c r="N76" s="403">
        <f>K76/M76</f>
        <v>2431.771676480952</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10537.677264750793</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161967.31783300775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32393.463566601553</v>
      </c>
      <c r="M87" s="855"/>
      <c r="N87" s="57"/>
    </row>
    <row r="88" spans="1:14">
      <c r="B88" s="95" t="s">
        <v>1057</v>
      </c>
      <c r="C88" s="96"/>
      <c r="D88" s="96"/>
      <c r="E88" s="96"/>
      <c r="F88" s="96"/>
      <c r="G88" s="96"/>
      <c r="H88" s="96"/>
      <c r="I88" s="93"/>
      <c r="J88" s="94"/>
      <c r="K88" s="312">
        <v>0.05</v>
      </c>
      <c r="L88" s="854">
        <f>N82*K88</f>
        <v>8098.3658916503882</v>
      </c>
      <c r="M88" s="855"/>
      <c r="N88" s="57"/>
    </row>
    <row r="89" spans="1:14" ht="15.75" thickBot="1">
      <c r="B89" s="97" t="s">
        <v>1058</v>
      </c>
      <c r="C89" s="98"/>
      <c r="D89" s="98"/>
      <c r="E89" s="98"/>
      <c r="F89" s="98"/>
      <c r="G89" s="98"/>
      <c r="H89" s="98"/>
      <c r="I89" s="99"/>
      <c r="J89" s="100"/>
      <c r="K89" s="313">
        <v>0.05</v>
      </c>
      <c r="L89" s="856">
        <f>N82*K89</f>
        <v>8098.3658916503882</v>
      </c>
      <c r="M89" s="857"/>
      <c r="N89" s="57"/>
    </row>
    <row r="90" spans="1:14" ht="15.75" thickBot="1">
      <c r="B90" s="820" t="s">
        <v>1037</v>
      </c>
      <c r="C90" s="821"/>
      <c r="D90" s="821"/>
      <c r="E90" s="821"/>
      <c r="F90" s="821"/>
      <c r="G90" s="821"/>
      <c r="H90" s="821"/>
      <c r="I90" s="821"/>
      <c r="J90" s="821"/>
      <c r="K90" s="821"/>
      <c r="L90" s="821"/>
      <c r="M90" s="822"/>
      <c r="N90" s="58">
        <f>L87+L88+L89</f>
        <v>48590.195349902337</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210557.5131829101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33"/>
      <c r="C47" s="834"/>
      <c r="D47" s="834"/>
      <c r="E47" s="834"/>
      <c r="F47" s="834"/>
      <c r="G47" s="834"/>
      <c r="H47" s="835"/>
      <c r="I47" s="836"/>
      <c r="J47" s="817"/>
      <c r="K47" s="277"/>
      <c r="L47" s="837"/>
      <c r="M47" s="838"/>
      <c r="N47" s="280"/>
    </row>
    <row r="48" spans="1:14">
      <c r="B48" s="833"/>
      <c r="C48" s="834"/>
      <c r="D48" s="834"/>
      <c r="E48" s="839"/>
      <c r="F48" s="834"/>
      <c r="G48" s="834"/>
      <c r="H48" s="835"/>
      <c r="I48" s="42"/>
      <c r="J48" s="43"/>
      <c r="K48" s="282"/>
      <c r="L48" s="284"/>
      <c r="M48" s="285"/>
      <c r="N48" s="286"/>
    </row>
    <row r="49" spans="1:14">
      <c r="B49" s="840" t="s">
        <v>1036</v>
      </c>
      <c r="C49" s="841"/>
      <c r="D49" s="841"/>
      <c r="E49" s="44"/>
      <c r="F49" s="45"/>
      <c r="G49" s="45"/>
      <c r="H49" s="46"/>
      <c r="I49" s="42"/>
      <c r="J49" s="43"/>
      <c r="K49" s="287"/>
      <c r="L49" s="284"/>
      <c r="M49" s="409">
        <v>0.1</v>
      </c>
      <c r="N49" s="352">
        <f>N83*M49</f>
        <v>829.84208459912497</v>
      </c>
    </row>
    <row r="50" spans="1:14" ht="15.75" thickBot="1">
      <c r="B50" s="833"/>
      <c r="C50" s="834"/>
      <c r="D50" s="834"/>
      <c r="E50" s="834"/>
      <c r="F50" s="834"/>
      <c r="G50" s="834"/>
      <c r="H50" s="835"/>
      <c r="I50" s="842"/>
      <c r="J50" s="843"/>
      <c r="K50" s="47"/>
      <c r="L50" s="844"/>
      <c r="M50" s="845"/>
      <c r="N50" s="111"/>
    </row>
    <row r="51" spans="1:14" ht="15.75" thickBot="1">
      <c r="B51" s="820" t="s">
        <v>1037</v>
      </c>
      <c r="C51" s="821"/>
      <c r="D51" s="821"/>
      <c r="E51" s="821"/>
      <c r="F51" s="821"/>
      <c r="G51" s="821"/>
      <c r="H51" s="821"/>
      <c r="I51" s="821"/>
      <c r="J51" s="821"/>
      <c r="K51" s="821"/>
      <c r="L51" s="821"/>
      <c r="M51" s="822"/>
      <c r="N51" s="402">
        <f>SUM(N36:N50)</f>
        <v>134684.13291757772</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11" t="s">
        <v>1028</v>
      </c>
      <c r="C55" s="812"/>
      <c r="D55" s="812"/>
      <c r="E55" s="812"/>
      <c r="F55" s="812"/>
      <c r="G55" s="812"/>
      <c r="H55" s="812"/>
      <c r="I55" s="813"/>
      <c r="J55" s="323" t="s">
        <v>1029</v>
      </c>
      <c r="K55" s="91" t="s">
        <v>1030</v>
      </c>
      <c r="L55" s="814" t="s">
        <v>1039</v>
      </c>
      <c r="M55" s="813"/>
      <c r="N55" s="92" t="s">
        <v>1035</v>
      </c>
    </row>
    <row r="56" spans="1:14">
      <c r="A56" t="s">
        <v>843</v>
      </c>
      <c r="B56" s="49" t="str">
        <f>VLOOKUP(A56,MATERIALES!A5:D372,3,FALSE)</f>
        <v>Agregado Petreo para Triturar (Crudo)</v>
      </c>
      <c r="C56" s="289"/>
      <c r="D56" s="289"/>
      <c r="E56" s="289"/>
      <c r="F56" s="289"/>
      <c r="G56" s="289"/>
      <c r="H56" s="289"/>
      <c r="I56" s="276"/>
      <c r="J56" s="232" t="str">
        <f>VLOOKUP(A56,MATERIALES!A10:D647,2,FALSE)</f>
        <v>m3</v>
      </c>
      <c r="K56" s="290">
        <v>1.4</v>
      </c>
      <c r="L56" s="275"/>
      <c r="M56" s="410">
        <f>VLOOKUP(A56,MATERIALES!A5:D395,4,FALSE)</f>
        <v>17594.433556318927</v>
      </c>
      <c r="N56" s="280">
        <f>K56*M56</f>
        <v>24632.206978846498</v>
      </c>
    </row>
    <row r="57" spans="1:14">
      <c r="A57" s="114" t="s">
        <v>845</v>
      </c>
      <c r="B57" s="49" t="str">
        <f>VLOOKUP(A57,MATERIALES!A6:D372,3,FALSE)</f>
        <v>Agua</v>
      </c>
      <c r="C57" s="289"/>
      <c r="D57" s="289"/>
      <c r="E57" s="289"/>
      <c r="F57" s="289"/>
      <c r="G57" s="289"/>
      <c r="H57" s="289"/>
      <c r="I57" s="276"/>
      <c r="J57" s="232" t="str">
        <f>VLOOKUP(A57,MATERIALES!A11:D648,2,FALSE)</f>
        <v>lt</v>
      </c>
      <c r="K57" s="290">
        <v>25</v>
      </c>
      <c r="L57" s="275"/>
      <c r="M57" s="410">
        <f>VLOOKUP(A57,MATERIALES!A6:D396,4,FALSE)</f>
        <v>66.171277044536836</v>
      </c>
      <c r="N57" s="280">
        <f>K57*M57</f>
        <v>1654.2819261134209</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75" thickBot="1">
      <c r="B60" s="815"/>
      <c r="C60" s="816"/>
      <c r="D60" s="816"/>
      <c r="E60" s="816"/>
      <c r="F60" s="816"/>
      <c r="G60" s="816"/>
      <c r="H60" s="816"/>
      <c r="I60" s="817"/>
      <c r="J60" s="48"/>
      <c r="K60" s="50"/>
      <c r="L60" s="818"/>
      <c r="M60" s="819"/>
      <c r="N60" s="51"/>
    </row>
    <row r="61" spans="1:14" ht="15.75" thickBot="1">
      <c r="B61" s="820" t="s">
        <v>1037</v>
      </c>
      <c r="C61" s="821"/>
      <c r="D61" s="821"/>
      <c r="E61" s="821"/>
      <c r="F61" s="821"/>
      <c r="G61" s="821"/>
      <c r="H61" s="821"/>
      <c r="I61" s="821"/>
      <c r="J61" s="821"/>
      <c r="K61" s="821"/>
      <c r="L61" s="821"/>
      <c r="M61" s="822"/>
      <c r="N61" s="402">
        <f>SUM(N56:N60)</f>
        <v>26286.488904959919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23" t="s">
        <v>1045</v>
      </c>
      <c r="M65" s="796"/>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824">
        <f>VLOOKUP(A66,TRANSPORTE!A5:D117,4,FALSE)</f>
        <v>1121.0689501116901</v>
      </c>
      <c r="M66" s="825"/>
      <c r="N66" s="295">
        <f>K66*L66</f>
        <v>1569.4965301563661</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824">
        <f>VLOOKUP(A67,TRANSPORTE!A6:D117,4,FALSE)</f>
        <v>1121.0689501116901</v>
      </c>
      <c r="M67" s="825"/>
      <c r="N67" s="295">
        <f>K67*L67</f>
        <v>1401.3361876396127</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09"/>
      <c r="M71" s="810"/>
      <c r="N71" s="133"/>
    </row>
    <row r="72" spans="1:15" ht="15.75" thickBot="1">
      <c r="B72" s="826" t="s">
        <v>1037</v>
      </c>
      <c r="C72" s="827"/>
      <c r="D72" s="827"/>
      <c r="E72" s="827"/>
      <c r="F72" s="827"/>
      <c r="G72" s="827"/>
      <c r="H72" s="827"/>
      <c r="I72" s="827"/>
      <c r="J72" s="827"/>
      <c r="K72" s="827"/>
      <c r="L72" s="827"/>
      <c r="M72" s="828"/>
      <c r="N72" s="110">
        <f>N66+N67+N68+N69+N70</f>
        <v>2970.8327177959791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6" t="s">
        <v>1047</v>
      </c>
      <c r="C76" s="847"/>
      <c r="D76" s="847"/>
      <c r="E76" s="847"/>
      <c r="F76" s="847"/>
      <c r="G76" s="847"/>
      <c r="H76" s="847"/>
      <c r="I76" s="79" t="s">
        <v>1048</v>
      </c>
      <c r="J76" s="81" t="s">
        <v>1494</v>
      </c>
      <c r="K76" s="80" t="s">
        <v>1050</v>
      </c>
      <c r="L76" s="848" t="s">
        <v>1034</v>
      </c>
      <c r="M76" s="849"/>
      <c r="N76" s="104" t="s">
        <v>1035</v>
      </c>
    </row>
    <row r="77" spans="1:15">
      <c r="A77" t="s">
        <v>19</v>
      </c>
      <c r="B77" s="55" t="str">
        <f>VLOOKUP(A77,'MANO DE OBRA'!A8:D68,3,FALSE)</f>
        <v>Obrero (8)</v>
      </c>
      <c r="C77" s="53"/>
      <c r="D77" s="53"/>
      <c r="E77" s="53"/>
      <c r="F77" s="53"/>
      <c r="G77" s="53"/>
      <c r="H77" s="53"/>
      <c r="I77" s="300">
        <f>K77/J77*100</f>
        <v>220831.15764799999</v>
      </c>
      <c r="J77" s="301">
        <v>185</v>
      </c>
      <c r="K77" s="302">
        <f>VLOOKUP(A77,'MANO DE OBRA'!A8:D99,4,FALSE)</f>
        <v>408537.6416488</v>
      </c>
      <c r="L77" s="56"/>
      <c r="M77" s="303">
        <v>80</v>
      </c>
      <c r="N77" s="403">
        <f>K77/M77</f>
        <v>5106.7205206099998</v>
      </c>
      <c r="O77" s="112"/>
    </row>
    <row r="78" spans="1:15">
      <c r="A78"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80</v>
      </c>
      <c r="N78" s="403">
        <f>K78/M78</f>
        <v>1276.6801301524999</v>
      </c>
    </row>
    <row r="79" spans="1:15">
      <c r="A79" t="s">
        <v>54</v>
      </c>
      <c r="B79" s="55" t="str">
        <f>VLOOKUP(A79,'MANO DE OBRA'!A9:D70,3,FALSE)</f>
        <v>Rastrilleros (2)</v>
      </c>
      <c r="C79" s="53"/>
      <c r="D79" s="53"/>
      <c r="E79" s="53"/>
      <c r="F79" s="53"/>
      <c r="G79" s="53"/>
      <c r="H79" s="53"/>
      <c r="I79" s="300">
        <f>K79/J79*100</f>
        <v>82811.68411799999</v>
      </c>
      <c r="J79" s="301">
        <v>185</v>
      </c>
      <c r="K79" s="302">
        <f>VLOOKUP(A79,'MANO DE OBRA'!A9:D101,4,FALSE)</f>
        <v>153201.61561829998</v>
      </c>
      <c r="L79" s="56"/>
      <c r="M79" s="308">
        <v>80</v>
      </c>
      <c r="N79" s="403">
        <f>K79/M79</f>
        <v>1915.0201952287498</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07"/>
      <c r="C82" s="808"/>
      <c r="D82" s="808"/>
      <c r="E82" s="808"/>
      <c r="F82" s="808"/>
      <c r="G82" s="808"/>
      <c r="H82" s="808"/>
      <c r="I82" s="132"/>
      <c r="J82" s="132"/>
      <c r="K82" s="132"/>
      <c r="L82" s="908"/>
      <c r="M82" s="908"/>
      <c r="N82" s="51"/>
    </row>
    <row r="83" spans="1:14" ht="15.75" thickBot="1">
      <c r="B83" s="826" t="s">
        <v>1037</v>
      </c>
      <c r="C83" s="827"/>
      <c r="D83" s="827"/>
      <c r="E83" s="827"/>
      <c r="F83" s="827"/>
      <c r="G83" s="827"/>
      <c r="H83" s="827"/>
      <c r="I83" s="827"/>
      <c r="J83" s="827"/>
      <c r="K83" s="827"/>
      <c r="L83" s="827"/>
      <c r="M83" s="828"/>
      <c r="N83" s="309">
        <f>SUM(N77:N82)</f>
        <v>8298.4208459912497</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N51+N61+N72+N83</f>
        <v>172239.87538632489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2"/>
      <c r="J89" s="342"/>
      <c r="K89" s="310" t="s">
        <v>1054</v>
      </c>
      <c r="L89" s="850" t="s">
        <v>1055</v>
      </c>
      <c r="M89" s="851"/>
      <c r="N89" s="311"/>
    </row>
    <row r="90" spans="1:14">
      <c r="B90" s="852" t="s">
        <v>1056</v>
      </c>
      <c r="C90" s="853"/>
      <c r="D90" s="853"/>
      <c r="E90" s="853"/>
      <c r="F90" s="853"/>
      <c r="G90" s="853"/>
      <c r="H90" s="853"/>
      <c r="I90" s="93"/>
      <c r="J90" s="94"/>
      <c r="K90" s="312">
        <v>0.2</v>
      </c>
      <c r="L90" s="854">
        <f>N85*K90</f>
        <v>34447.975077264979</v>
      </c>
      <c r="M90" s="855"/>
      <c r="N90" s="57"/>
    </row>
    <row r="91" spans="1:14">
      <c r="B91" s="95" t="s">
        <v>1057</v>
      </c>
      <c r="C91" s="96"/>
      <c r="D91" s="96"/>
      <c r="E91" s="96"/>
      <c r="F91" s="96"/>
      <c r="G91" s="96"/>
      <c r="H91" s="96"/>
      <c r="I91" s="93"/>
      <c r="J91" s="94"/>
      <c r="K91" s="312">
        <v>0.05</v>
      </c>
      <c r="L91" s="854">
        <f>N85*K91</f>
        <v>8611.9937693162447</v>
      </c>
      <c r="M91" s="855"/>
      <c r="N91" s="57"/>
    </row>
    <row r="92" spans="1:14" ht="15.75" thickBot="1">
      <c r="B92" s="97" t="s">
        <v>1058</v>
      </c>
      <c r="C92" s="98"/>
      <c r="D92" s="98"/>
      <c r="E92" s="98"/>
      <c r="F92" s="98"/>
      <c r="G92" s="98"/>
      <c r="H92" s="98"/>
      <c r="I92" s="99"/>
      <c r="J92" s="100"/>
      <c r="K92" s="313">
        <v>0.05</v>
      </c>
      <c r="L92" s="856">
        <f>N85*K92</f>
        <v>8611.9937693162447</v>
      </c>
      <c r="M92" s="857"/>
      <c r="N92" s="57"/>
    </row>
    <row r="93" spans="1:14" ht="15.75" thickBot="1">
      <c r="B93" s="820" t="s">
        <v>1037</v>
      </c>
      <c r="C93" s="821"/>
      <c r="D93" s="821"/>
      <c r="E93" s="821"/>
      <c r="F93" s="821"/>
      <c r="G93" s="821"/>
      <c r="H93" s="821"/>
      <c r="I93" s="821"/>
      <c r="J93" s="821"/>
      <c r="K93" s="821"/>
      <c r="L93" s="821"/>
      <c r="M93" s="822"/>
      <c r="N93" s="58">
        <f>L90+L91+L92</f>
        <v>51671.962615897464</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223911.83800222236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8" t="s">
        <v>2324</v>
      </c>
      <c r="C112" s="859"/>
      <c r="D112" s="859"/>
      <c r="E112" s="859"/>
      <c r="F112" s="859"/>
      <c r="G112" s="859"/>
      <c r="H112" s="859"/>
      <c r="I112" s="859"/>
      <c r="J112" s="859"/>
      <c r="K112" s="859"/>
      <c r="L112" s="859"/>
      <c r="M112" s="859"/>
      <c r="N112" s="860"/>
    </row>
    <row r="113" spans="2:14" ht="15" customHeight="1">
      <c r="B113" s="858"/>
      <c r="C113" s="859"/>
      <c r="D113" s="859"/>
      <c r="E113" s="859"/>
      <c r="F113" s="859"/>
      <c r="G113" s="859"/>
      <c r="H113" s="859"/>
      <c r="I113" s="859"/>
      <c r="J113" s="859"/>
      <c r="K113" s="859"/>
      <c r="L113" s="859"/>
      <c r="M113" s="859"/>
      <c r="N113" s="860"/>
    </row>
    <row r="114" spans="2:14" ht="30" customHeight="1">
      <c r="B114" s="861" t="s">
        <v>2325</v>
      </c>
      <c r="C114" s="862"/>
      <c r="D114" s="862"/>
      <c r="E114" s="862"/>
      <c r="F114" s="862"/>
      <c r="G114" s="862"/>
      <c r="H114" s="862"/>
      <c r="I114" s="862"/>
      <c r="J114" s="862"/>
      <c r="K114" s="862"/>
      <c r="L114" s="862"/>
      <c r="M114" s="862"/>
      <c r="N114" s="863"/>
    </row>
    <row r="115" spans="2:14">
      <c r="B115" s="861"/>
      <c r="C115" s="862"/>
      <c r="D115" s="862"/>
      <c r="E115" s="862"/>
      <c r="F115" s="862"/>
      <c r="G115" s="862"/>
      <c r="H115" s="862"/>
      <c r="I115" s="862"/>
      <c r="J115" s="862"/>
      <c r="K115" s="862"/>
      <c r="L115" s="862"/>
      <c r="M115" s="862"/>
      <c r="N115" s="86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7"/>
      <c r="K125" s="797"/>
      <c r="L125" s="797"/>
      <c r="M125" s="797"/>
      <c r="N125" s="798"/>
    </row>
    <row r="126" spans="2:14" ht="15.75" thickBot="1">
      <c r="B126" s="269" t="s">
        <v>2327</v>
      </c>
      <c r="C126" s="401"/>
      <c r="D126" s="401"/>
      <c r="E126" s="63"/>
      <c r="F126" s="63"/>
      <c r="G126" s="63"/>
      <c r="H126" s="63"/>
      <c r="I126" s="63"/>
      <c r="J126" s="799"/>
      <c r="K126" s="799"/>
      <c r="L126" s="799"/>
      <c r="M126" s="799"/>
      <c r="N126"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134684.13291757772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824">
        <f>VLOOKUP(A65,TRANSPORTE!A6:D117,4,FALSE)</f>
        <v>1121.0689501116901</v>
      </c>
      <c r="M65" s="825"/>
      <c r="N65" s="295">
        <f>K65*L65</f>
        <v>1401.3361876396127</v>
      </c>
    </row>
    <row r="66" spans="1:15">
      <c r="B66" s="52"/>
      <c r="C66" s="53"/>
      <c r="D66" s="53"/>
      <c r="E66" s="53"/>
      <c r="F66" s="53"/>
      <c r="G66" s="53"/>
      <c r="H66" s="296"/>
      <c r="I66" s="287"/>
      <c r="J66" s="287"/>
      <c r="K66" s="287"/>
      <c r="L66" s="824"/>
      <c r="M66" s="825"/>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172239.87538632489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34447.975077264979</v>
      </c>
      <c r="M88" s="855"/>
      <c r="N88" s="57"/>
    </row>
    <row r="89" spans="1:14">
      <c r="B89" s="95" t="s">
        <v>1057</v>
      </c>
      <c r="C89" s="96"/>
      <c r="D89" s="96"/>
      <c r="E89" s="96"/>
      <c r="F89" s="96"/>
      <c r="G89" s="96"/>
      <c r="H89" s="96"/>
      <c r="I89" s="93"/>
      <c r="J89" s="94"/>
      <c r="K89" s="312">
        <v>0.05</v>
      </c>
      <c r="L89" s="854">
        <f>N83*K89</f>
        <v>8611.9937693162447</v>
      </c>
      <c r="M89" s="855"/>
      <c r="N89" s="57"/>
    </row>
    <row r="90" spans="1:14" ht="15.75" thickBot="1">
      <c r="B90" s="97" t="s">
        <v>1058</v>
      </c>
      <c r="C90" s="98"/>
      <c r="D90" s="98"/>
      <c r="E90" s="98"/>
      <c r="F90" s="98"/>
      <c r="G90" s="98"/>
      <c r="H90" s="98"/>
      <c r="I90" s="99"/>
      <c r="J90" s="100"/>
      <c r="K90" s="313">
        <v>0.05</v>
      </c>
      <c r="L90" s="856">
        <f>N83*K90</f>
        <v>8611.9937693162447</v>
      </c>
      <c r="M90" s="857"/>
      <c r="N90" s="57"/>
    </row>
    <row r="91" spans="1:14" ht="15.75" thickBot="1">
      <c r="B91" s="820" t="s">
        <v>1037</v>
      </c>
      <c r="C91" s="821"/>
      <c r="D91" s="821"/>
      <c r="E91" s="821"/>
      <c r="F91" s="821"/>
      <c r="G91" s="821"/>
      <c r="H91" s="821"/>
      <c r="I91" s="821"/>
      <c r="J91" s="821"/>
      <c r="K91" s="821"/>
      <c r="L91" s="821"/>
      <c r="M91" s="822"/>
      <c r="N91" s="58">
        <f>L88+L89+L90</f>
        <v>51671.962615897464</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223911.83800222236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134684.13291757772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824">
        <f>VLOOKUP(A65,TRANSPORTE!A6:D117,4,FALSE)</f>
        <v>1121.0689501116901</v>
      </c>
      <c r="M65" s="825"/>
      <c r="N65" s="295">
        <f>K65*L65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172239.87538632489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34447.975077264979</v>
      </c>
      <c r="M88" s="855"/>
      <c r="N88" s="57"/>
    </row>
    <row r="89" spans="1:14">
      <c r="B89" s="95" t="s">
        <v>1057</v>
      </c>
      <c r="C89" s="96"/>
      <c r="D89" s="96"/>
      <c r="E89" s="96"/>
      <c r="F89" s="96"/>
      <c r="G89" s="96"/>
      <c r="H89" s="96"/>
      <c r="I89" s="93"/>
      <c r="J89" s="94"/>
      <c r="K89" s="312">
        <v>0.05</v>
      </c>
      <c r="L89" s="854">
        <f>N83*K89</f>
        <v>8611.9937693162447</v>
      </c>
      <c r="M89" s="855"/>
      <c r="N89" s="57"/>
    </row>
    <row r="90" spans="1:14" ht="15.75" thickBot="1">
      <c r="B90" s="97" t="s">
        <v>1058</v>
      </c>
      <c r="C90" s="98"/>
      <c r="D90" s="98"/>
      <c r="E90" s="98"/>
      <c r="F90" s="98"/>
      <c r="G90" s="98"/>
      <c r="H90" s="98"/>
      <c r="I90" s="99"/>
      <c r="J90" s="100"/>
      <c r="K90" s="313">
        <v>0.05</v>
      </c>
      <c r="L90" s="856">
        <f>N83*K90</f>
        <v>8611.9937693162447</v>
      </c>
      <c r="M90" s="857"/>
      <c r="N90" s="57"/>
    </row>
    <row r="91" spans="1:14" ht="15.75" thickBot="1">
      <c r="B91" s="820" t="s">
        <v>1037</v>
      </c>
      <c r="C91" s="821"/>
      <c r="D91" s="821"/>
      <c r="E91" s="821"/>
      <c r="F91" s="821"/>
      <c r="G91" s="821"/>
      <c r="H91" s="821"/>
      <c r="I91" s="821"/>
      <c r="J91" s="821"/>
      <c r="K91" s="821"/>
      <c r="L91" s="821"/>
      <c r="M91" s="822"/>
      <c r="N91" s="58">
        <f>L88+L89+L90</f>
        <v>51671.962615897464</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223911.83800222236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ht="15" customHeight="1">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829.84208459912497</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134684.13291757772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VLOOKUP(A53,MATERIALES!A7:D644,2,FALSE)</f>
        <v>m3</v>
      </c>
      <c r="K53" s="290">
        <v>1.4</v>
      </c>
      <c r="L53" s="275"/>
      <c r="M53" s="410">
        <f>VLOOKUP(A53,MATERIALES!A5:D395,4,FALSE)</f>
        <v>17594.433556318927</v>
      </c>
      <c r="N53" s="280">
        <f>K53*M53</f>
        <v>24632.206978846498</v>
      </c>
    </row>
    <row r="54" spans="1:14">
      <c r="A54" s="114" t="s">
        <v>845</v>
      </c>
      <c r="B54" s="49" t="str">
        <f>VLOOKUP(A54,MATERIALES!A6:D372,3,FALSE)</f>
        <v>Agua</v>
      </c>
      <c r="C54" s="289"/>
      <c r="D54" s="289"/>
      <c r="E54" s="289"/>
      <c r="F54" s="289"/>
      <c r="G54" s="289"/>
      <c r="H54" s="289"/>
      <c r="I54" s="276"/>
      <c r="J54" s="232" t="str">
        <f>VLOOKUP(A54,MATERIALES!A8:D645,2,FALSE)</f>
        <v>lt</v>
      </c>
      <c r="K54" s="290">
        <v>25</v>
      </c>
      <c r="L54" s="275"/>
      <c r="M54" s="410">
        <f>VLOOKUP(A54,MATERIALES!A6:D396,4,FALSE)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26286.488904959919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1121.0689501116901</v>
      </c>
      <c r="M63" s="825"/>
      <c r="N63" s="295">
        <f>K63*L63</f>
        <v>1569.4965301563661</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824">
        <f>VLOOKUP(A64,TRANSPORTE!A6:D117,4,FALSE)</f>
        <v>1121.0689501116901</v>
      </c>
      <c r="M64" s="825"/>
      <c r="N64" s="295">
        <f>K64*L64</f>
        <v>1401.3361876396127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2970.8327177959791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172239.87538632489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34447.975077264979</v>
      </c>
      <c r="M87" s="855"/>
      <c r="N87" s="57"/>
    </row>
    <row r="88" spans="1:14">
      <c r="B88" s="95" t="s">
        <v>1057</v>
      </c>
      <c r="C88" s="96"/>
      <c r="D88" s="96"/>
      <c r="E88" s="96"/>
      <c r="F88" s="96"/>
      <c r="G88" s="96"/>
      <c r="H88" s="96"/>
      <c r="I88" s="93"/>
      <c r="J88" s="94"/>
      <c r="K88" s="312">
        <v>0.05</v>
      </c>
      <c r="L88" s="854">
        <f>N82*K88</f>
        <v>8611.9937693162447</v>
      </c>
      <c r="M88" s="855"/>
      <c r="N88" s="57"/>
    </row>
    <row r="89" spans="1:14" ht="15.75" thickBot="1">
      <c r="B89" s="97" t="s">
        <v>1058</v>
      </c>
      <c r="C89" s="98"/>
      <c r="D89" s="98"/>
      <c r="E89" s="98"/>
      <c r="F89" s="98"/>
      <c r="G89" s="98"/>
      <c r="H89" s="98"/>
      <c r="I89" s="99"/>
      <c r="J89" s="100"/>
      <c r="K89" s="313">
        <v>0.05</v>
      </c>
      <c r="L89" s="856">
        <f>N82*K89</f>
        <v>8611.9937693162447</v>
      </c>
      <c r="M89" s="857"/>
      <c r="N89" s="57"/>
    </row>
    <row r="90" spans="1:14" ht="15.75" thickBot="1">
      <c r="B90" s="820" t="s">
        <v>1037</v>
      </c>
      <c r="C90" s="821"/>
      <c r="D90" s="821"/>
      <c r="E90" s="821"/>
      <c r="F90" s="821"/>
      <c r="G90" s="821"/>
      <c r="H90" s="821"/>
      <c r="I90" s="821"/>
      <c r="J90" s="821"/>
      <c r="K90" s="821"/>
      <c r="L90" s="821"/>
      <c r="M90" s="822"/>
      <c r="N90" s="58">
        <f>L87+L88+L89</f>
        <v>51671.962615897464</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223911.83800222236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829.84208459912497</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134684.13291757772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VLOOKUP(A53,MATERIALES!A7:D644,2,FALSE)</f>
        <v>m3</v>
      </c>
      <c r="K53" s="290">
        <v>1.4</v>
      </c>
      <c r="L53" s="275"/>
      <c r="M53" s="410">
        <f>VLOOKUP(A53,MATERIALES!A5:D395,4,FALSE)</f>
        <v>17594.433556318927</v>
      </c>
      <c r="N53" s="280">
        <f>K53*M53</f>
        <v>24632.206978846498</v>
      </c>
    </row>
    <row r="54" spans="1:14">
      <c r="A54" s="114" t="s">
        <v>845</v>
      </c>
      <c r="B54" s="49" t="str">
        <f>VLOOKUP(A54,MATERIALES!A6:D372,3,FALSE)</f>
        <v>Agua</v>
      </c>
      <c r="C54" s="289"/>
      <c r="D54" s="289"/>
      <c r="E54" s="289"/>
      <c r="F54" s="289"/>
      <c r="G54" s="289"/>
      <c r="H54" s="289"/>
      <c r="I54" s="276"/>
      <c r="J54" s="232" t="str">
        <f>VLOOKUP(A54,MATERIALES!A8:D645,2,FALSE)</f>
        <v>lt</v>
      </c>
      <c r="K54" s="290">
        <v>25</v>
      </c>
      <c r="L54" s="275"/>
      <c r="M54" s="410">
        <f>VLOOKUP(A54,MATERIALES!A6:D396,4,FALSE)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26286.488904959919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1121.0689501116901</v>
      </c>
      <c r="M63" s="825"/>
      <c r="N63" s="295">
        <f>K63*L63</f>
        <v>1569.4965301563661</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824">
        <f>VLOOKUP(A64,TRANSPORTE!A6:D117,4,FALSE)</f>
        <v>1121.0689501116901</v>
      </c>
      <c r="M64" s="825"/>
      <c r="N64" s="295">
        <f>K64*L64</f>
        <v>1401.3361876396127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2970.8327177959791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172239.87538632489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34447.975077264979</v>
      </c>
      <c r="M87" s="855"/>
      <c r="N87" s="57"/>
    </row>
    <row r="88" spans="1:14">
      <c r="B88" s="95" t="s">
        <v>1057</v>
      </c>
      <c r="C88" s="96"/>
      <c r="D88" s="96"/>
      <c r="E88" s="96"/>
      <c r="F88" s="96"/>
      <c r="G88" s="96"/>
      <c r="H88" s="96"/>
      <c r="I88" s="93"/>
      <c r="J88" s="94"/>
      <c r="K88" s="312">
        <v>0.05</v>
      </c>
      <c r="L88" s="854">
        <f>N82*K88</f>
        <v>8611.9937693162447</v>
      </c>
      <c r="M88" s="855"/>
      <c r="N88" s="57"/>
    </row>
    <row r="89" spans="1:14" ht="15.75" thickBot="1">
      <c r="B89" s="97" t="s">
        <v>1058</v>
      </c>
      <c r="C89" s="98"/>
      <c r="D89" s="98"/>
      <c r="E89" s="98"/>
      <c r="F89" s="98"/>
      <c r="G89" s="98"/>
      <c r="H89" s="98"/>
      <c r="I89" s="99"/>
      <c r="J89" s="100"/>
      <c r="K89" s="313">
        <v>0.05</v>
      </c>
      <c r="L89" s="856">
        <f>N82*K89</f>
        <v>8611.9937693162447</v>
      </c>
      <c r="M89" s="857"/>
      <c r="N89" s="57"/>
    </row>
    <row r="90" spans="1:14" ht="15.75" thickBot="1">
      <c r="B90" s="820" t="s">
        <v>1037</v>
      </c>
      <c r="C90" s="821"/>
      <c r="D90" s="821"/>
      <c r="E90" s="821"/>
      <c r="F90" s="821"/>
      <c r="G90" s="821"/>
      <c r="H90" s="821"/>
      <c r="I90" s="821"/>
      <c r="J90" s="821"/>
      <c r="K90" s="821"/>
      <c r="L90" s="821"/>
      <c r="M90" s="822"/>
      <c r="N90" s="58">
        <f>L87+L88+L89</f>
        <v>51671.962615897464</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223911.83800222236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134684.13291757772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824">
        <f>VLOOKUP(A65,TRANSPORTE!A6:D117,4,FALSE)</f>
        <v>1121.0689501116901</v>
      </c>
      <c r="M65" s="825"/>
      <c r="N65" s="295">
        <f>K65*L65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172239.87538632489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34447.975077264979</v>
      </c>
      <c r="M88" s="855"/>
      <c r="N88" s="57"/>
    </row>
    <row r="89" spans="1:14">
      <c r="B89" s="95" t="s">
        <v>1057</v>
      </c>
      <c r="C89" s="96"/>
      <c r="D89" s="96"/>
      <c r="E89" s="96"/>
      <c r="F89" s="96"/>
      <c r="G89" s="96"/>
      <c r="H89" s="96"/>
      <c r="I89" s="93"/>
      <c r="J89" s="94"/>
      <c r="K89" s="312">
        <v>0.05</v>
      </c>
      <c r="L89" s="854">
        <f>N83*K89</f>
        <v>8611.9937693162447</v>
      </c>
      <c r="M89" s="855"/>
      <c r="N89" s="57"/>
    </row>
    <row r="90" spans="1:14" ht="15.75" thickBot="1">
      <c r="B90" s="97" t="s">
        <v>1058</v>
      </c>
      <c r="C90" s="98"/>
      <c r="D90" s="98"/>
      <c r="E90" s="98"/>
      <c r="F90" s="98"/>
      <c r="G90" s="98"/>
      <c r="H90" s="98"/>
      <c r="I90" s="99"/>
      <c r="J90" s="100"/>
      <c r="K90" s="313">
        <v>0.05</v>
      </c>
      <c r="L90" s="856">
        <f>N83*K90</f>
        <v>8611.9937693162447</v>
      </c>
      <c r="M90" s="857"/>
      <c r="N90" s="57"/>
    </row>
    <row r="91" spans="1:14" ht="15.75" thickBot="1">
      <c r="B91" s="820" t="s">
        <v>1037</v>
      </c>
      <c r="C91" s="821"/>
      <c r="D91" s="821"/>
      <c r="E91" s="821"/>
      <c r="F91" s="821"/>
      <c r="G91" s="821"/>
      <c r="H91" s="821"/>
      <c r="I91" s="821"/>
      <c r="J91" s="821"/>
      <c r="K91" s="821"/>
      <c r="L91" s="821"/>
      <c r="M91" s="822"/>
      <c r="N91" s="58">
        <f>L88+L89+L90</f>
        <v>51671.962615897464</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223911.83800222236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134684.13291757772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824">
        <f>VLOOKUP(A65,TRANSPORTE!A6:D117,4,FALSE)</f>
        <v>1121.0689501116901</v>
      </c>
      <c r="M65" s="825"/>
      <c r="N65" s="295">
        <f>K65*L65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172239.87538632489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34447.975077264979</v>
      </c>
      <c r="M88" s="855"/>
      <c r="N88" s="57"/>
    </row>
    <row r="89" spans="1:14">
      <c r="B89" s="95" t="s">
        <v>1057</v>
      </c>
      <c r="C89" s="96"/>
      <c r="D89" s="96"/>
      <c r="E89" s="96"/>
      <c r="F89" s="96"/>
      <c r="G89" s="96"/>
      <c r="H89" s="96"/>
      <c r="I89" s="93"/>
      <c r="J89" s="94"/>
      <c r="K89" s="312">
        <v>0.05</v>
      </c>
      <c r="L89" s="854">
        <f>N83*K89</f>
        <v>8611.9937693162447</v>
      </c>
      <c r="M89" s="855"/>
      <c r="N89" s="57"/>
    </row>
    <row r="90" spans="1:14" ht="15.75" thickBot="1">
      <c r="B90" s="97" t="s">
        <v>1058</v>
      </c>
      <c r="C90" s="98"/>
      <c r="D90" s="98"/>
      <c r="E90" s="98"/>
      <c r="F90" s="98"/>
      <c r="G90" s="98"/>
      <c r="H90" s="98"/>
      <c r="I90" s="99"/>
      <c r="J90" s="100"/>
      <c r="K90" s="313">
        <v>0.05</v>
      </c>
      <c r="L90" s="856">
        <f>N83*K90</f>
        <v>8611.9937693162447</v>
      </c>
      <c r="M90" s="857"/>
      <c r="N90" s="57"/>
    </row>
    <row r="91" spans="1:14" ht="15.75" thickBot="1">
      <c r="B91" s="820" t="s">
        <v>1037</v>
      </c>
      <c r="C91" s="821"/>
      <c r="D91" s="821"/>
      <c r="E91" s="821"/>
      <c r="F91" s="821"/>
      <c r="G91" s="821"/>
      <c r="H91" s="821"/>
      <c r="I91" s="821"/>
      <c r="J91" s="821"/>
      <c r="K91" s="821"/>
      <c r="L91" s="821"/>
      <c r="M91" s="822"/>
      <c r="N91" s="58">
        <f>L88+L89+L90</f>
        <v>51671.962615897464</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223911.83800222236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134684.13291757772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1377</v>
      </c>
      <c r="B65" s="52" t="str">
        <f>VLOOKUP(A65,TRANSPORTE!A6:D117,3,FALSE)</f>
        <v>Transporte de mezcla</v>
      </c>
      <c r="C65" s="53"/>
      <c r="D65" s="53"/>
      <c r="E65" s="53"/>
      <c r="F65" s="53"/>
      <c r="G65" s="53"/>
      <c r="H65" s="319" t="s">
        <v>1552</v>
      </c>
      <c r="I65" s="287">
        <v>1.25</v>
      </c>
      <c r="J65" s="294">
        <v>1</v>
      </c>
      <c r="K65" s="287">
        <f>I65*J65</f>
        <v>1.25</v>
      </c>
      <c r="L65" s="824">
        <f>VLOOKUP(A65,TRANSPORTE!A6:D117,4,FALSE)</f>
        <v>1121.0689501116901</v>
      </c>
      <c r="M65" s="825"/>
      <c r="N65" s="295">
        <f>K65*L65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172239.87538632489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34447.975077264979</v>
      </c>
      <c r="M88" s="855"/>
      <c r="N88" s="57"/>
    </row>
    <row r="89" spans="1:14">
      <c r="B89" s="95" t="s">
        <v>1057</v>
      </c>
      <c r="C89" s="96"/>
      <c r="D89" s="96"/>
      <c r="E89" s="96"/>
      <c r="F89" s="96"/>
      <c r="G89" s="96"/>
      <c r="H89" s="96"/>
      <c r="I89" s="93"/>
      <c r="J89" s="94"/>
      <c r="K89" s="312">
        <v>0.05</v>
      </c>
      <c r="L89" s="854">
        <f>N83*K89</f>
        <v>8611.9937693162447</v>
      </c>
      <c r="M89" s="855"/>
      <c r="N89" s="57"/>
    </row>
    <row r="90" spans="1:14" ht="15.75" thickBot="1">
      <c r="B90" s="97" t="s">
        <v>1058</v>
      </c>
      <c r="C90" s="98"/>
      <c r="D90" s="98"/>
      <c r="E90" s="98"/>
      <c r="F90" s="98"/>
      <c r="G90" s="98"/>
      <c r="H90" s="98"/>
      <c r="I90" s="99"/>
      <c r="J90" s="100"/>
      <c r="K90" s="313">
        <v>0.05</v>
      </c>
      <c r="L90" s="856">
        <f>N83*K90</f>
        <v>8611.9937693162447</v>
      </c>
      <c r="M90" s="857"/>
      <c r="N90" s="57"/>
    </row>
    <row r="91" spans="1:14" ht="15.75" thickBot="1">
      <c r="B91" s="820" t="s">
        <v>1037</v>
      </c>
      <c r="C91" s="821"/>
      <c r="D91" s="821"/>
      <c r="E91" s="821"/>
      <c r="F91" s="821"/>
      <c r="G91" s="821"/>
      <c r="H91" s="821"/>
      <c r="I91" s="821"/>
      <c r="J91" s="821"/>
      <c r="K91" s="821"/>
      <c r="L91" s="821"/>
      <c r="M91" s="822"/>
      <c r="N91" s="58">
        <f>L88+L89+L90</f>
        <v>51671.962615897464</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223911.83800222236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8</v>
      </c>
      <c r="N37" s="280">
        <f t="shared" ref="N37:N43" si="0">K37/M37</f>
        <v>15527.332907620266</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8</v>
      </c>
      <c r="N38" s="280">
        <f t="shared" si="0"/>
        <v>14821.441969987231</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8</v>
      </c>
      <c r="N39" s="280">
        <f t="shared" si="0"/>
        <v>70692.401021711383</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8</v>
      </c>
      <c r="N42" s="280">
        <f t="shared" si="0"/>
        <v>23154.936143039595</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8</v>
      </c>
      <c r="N43" s="280">
        <f t="shared" si="0"/>
        <v>8265.5885483184338</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922.04676066569448</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161268.67771177963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VLOOKUP(A53,MATERIALES!A7:D644,2,FALSE)</f>
        <v>m3</v>
      </c>
      <c r="K53" s="290">
        <v>1.4</v>
      </c>
      <c r="L53" s="275"/>
      <c r="M53" s="410">
        <f>VLOOKUP(A53,MATERIALES!A5:D395,4,FALSE)</f>
        <v>17594.433556318927</v>
      </c>
      <c r="N53" s="280">
        <f>K53*M53</f>
        <v>24632.206978846498</v>
      </c>
    </row>
    <row r="54" spans="1:14">
      <c r="A54" s="114" t="s">
        <v>845</v>
      </c>
      <c r="B54" s="49" t="str">
        <f>VLOOKUP(A54,MATERIALES!A6:D372,3,FALSE)</f>
        <v>Agua</v>
      </c>
      <c r="C54" s="289"/>
      <c r="D54" s="289"/>
      <c r="E54" s="289"/>
      <c r="F54" s="289"/>
      <c r="G54" s="289"/>
      <c r="H54" s="289"/>
      <c r="I54" s="276"/>
      <c r="J54" s="232" t="str">
        <f>VLOOKUP(A54,MATERIALES!A8:D645,2,FALSE)</f>
        <v>lt</v>
      </c>
      <c r="K54" s="290">
        <v>25</v>
      </c>
      <c r="L54" s="275"/>
      <c r="M54" s="410">
        <f>VLOOKUP(A54,MATERIALES!A6:D396,4,FALSE)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26286.488904959919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1121.0689501116901</v>
      </c>
      <c r="M63" s="825"/>
      <c r="N63" s="295">
        <f>K63*L63</f>
        <v>1569.4965301563661</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824">
        <f>VLOOKUP(A64,TRANSPORTE!A6:D117,4,FALSE)</f>
        <v>1121.0689501116901</v>
      </c>
      <c r="M64" s="825"/>
      <c r="N64" s="295">
        <f>K64*L64</f>
        <v>1401.3361876396127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2970.8327177959791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199746.46694119248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39949.293388238497</v>
      </c>
      <c r="M87" s="855"/>
      <c r="N87" s="57"/>
    </row>
    <row r="88" spans="1:14">
      <c r="B88" s="95" t="s">
        <v>1057</v>
      </c>
      <c r="C88" s="96"/>
      <c r="D88" s="96"/>
      <c r="E88" s="96"/>
      <c r="F88" s="96"/>
      <c r="G88" s="96"/>
      <c r="H88" s="96"/>
      <c r="I88" s="93"/>
      <c r="J88" s="94"/>
      <c r="K88" s="312">
        <v>0.05</v>
      </c>
      <c r="L88" s="854">
        <f>N82*K88</f>
        <v>9987.3233470596242</v>
      </c>
      <c r="M88" s="855"/>
      <c r="N88" s="57"/>
    </row>
    <row r="89" spans="1:14" ht="15.75" thickBot="1">
      <c r="B89" s="97" t="s">
        <v>1058</v>
      </c>
      <c r="C89" s="98"/>
      <c r="D89" s="98"/>
      <c r="E89" s="98"/>
      <c r="F89" s="98"/>
      <c r="G89" s="98"/>
      <c r="H89" s="98"/>
      <c r="I89" s="99"/>
      <c r="J89" s="100"/>
      <c r="K89" s="313">
        <v>0.05</v>
      </c>
      <c r="L89" s="856">
        <f>N82*K89</f>
        <v>9987.3233470596242</v>
      </c>
      <c r="M89" s="857"/>
      <c r="N89" s="57"/>
    </row>
    <row r="90" spans="1:14" ht="15.75" thickBot="1">
      <c r="B90" s="820" t="s">
        <v>1037</v>
      </c>
      <c r="C90" s="821"/>
      <c r="D90" s="821"/>
      <c r="E90" s="821"/>
      <c r="F90" s="821"/>
      <c r="G90" s="821"/>
      <c r="H90" s="821"/>
      <c r="I90" s="821"/>
      <c r="J90" s="821"/>
      <c r="K90" s="821"/>
      <c r="L90" s="821"/>
      <c r="M90" s="822"/>
      <c r="N90" s="58">
        <f>L87+L88+L89</f>
        <v>59923.940082357745</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259670.40702355024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8</v>
      </c>
      <c r="N37" s="280">
        <f t="shared" ref="N37:N43" si="0">K37/M37</f>
        <v>15527.332907620266</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8</v>
      </c>
      <c r="N38" s="280">
        <f t="shared" si="0"/>
        <v>14821.441969987231</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8</v>
      </c>
      <c r="N39" s="280">
        <f t="shared" si="0"/>
        <v>70692.401021711383</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8</v>
      </c>
      <c r="N42" s="280">
        <f t="shared" si="0"/>
        <v>23154.936143039595</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8</v>
      </c>
      <c r="N43" s="280">
        <f t="shared" si="0"/>
        <v>8265.5885483184338</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922.04676066569448</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161268.67771177963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VLOOKUP(A53,MATERIALES!A7:D644,2,FALSE)</f>
        <v>m3</v>
      </c>
      <c r="K53" s="290">
        <v>1.4</v>
      </c>
      <c r="L53" s="275"/>
      <c r="M53" s="410">
        <f>VLOOKUP(A53,MATERIALES!A5:D395,4,FALSE)</f>
        <v>17594.433556318927</v>
      </c>
      <c r="N53" s="280">
        <f>K53*M53</f>
        <v>24632.206978846498</v>
      </c>
    </row>
    <row r="54" spans="1:14">
      <c r="A54" s="114" t="s">
        <v>845</v>
      </c>
      <c r="B54" s="49" t="str">
        <f>VLOOKUP(A54,MATERIALES!A6:D372,3,FALSE)</f>
        <v>Agua</v>
      </c>
      <c r="C54" s="289"/>
      <c r="D54" s="289"/>
      <c r="E54" s="289"/>
      <c r="F54" s="289"/>
      <c r="G54" s="289"/>
      <c r="H54" s="289"/>
      <c r="I54" s="276"/>
      <c r="J54" s="232" t="str">
        <f>VLOOKUP(A54,MATERIALES!A8:D645,2,FALSE)</f>
        <v>lt</v>
      </c>
      <c r="K54" s="290">
        <v>25</v>
      </c>
      <c r="L54" s="275"/>
      <c r="M54" s="410">
        <f>VLOOKUP(A54,MATERIALES!A6:D396,4,FALSE)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26286.488904959919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1121.0689501116901</v>
      </c>
      <c r="M63" s="825"/>
      <c r="N63" s="295">
        <f>K63*L63</f>
        <v>1569.4965301563661</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824">
        <f>VLOOKUP(A64,TRANSPORTE!A6:D117,4,FALSE)</f>
        <v>1121.0689501116901</v>
      </c>
      <c r="M64" s="825"/>
      <c r="N64" s="295">
        <f>K64*L64</f>
        <v>1401.3361876396127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2970.8327177959791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133"/>
    </row>
    <row r="80" spans="1:15" ht="15.75" thickBot="1">
      <c r="B80" s="826" t="s">
        <v>1037</v>
      </c>
      <c r="C80" s="827"/>
      <c r="D80" s="827"/>
      <c r="E80" s="827"/>
      <c r="F80" s="827"/>
      <c r="G80" s="827"/>
      <c r="H80" s="827"/>
      <c r="I80" s="827"/>
      <c r="J80" s="827"/>
      <c r="K80" s="827"/>
      <c r="L80" s="827"/>
      <c r="M80" s="828"/>
      <c r="N80" s="468">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199746.46694119248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39949.293388238497</v>
      </c>
      <c r="M87" s="855"/>
      <c r="N87" s="57"/>
    </row>
    <row r="88" spans="1:14">
      <c r="B88" s="95" t="s">
        <v>1057</v>
      </c>
      <c r="C88" s="96"/>
      <c r="D88" s="96"/>
      <c r="E88" s="96"/>
      <c r="F88" s="96"/>
      <c r="G88" s="96"/>
      <c r="H88" s="96"/>
      <c r="I88" s="93"/>
      <c r="J88" s="94"/>
      <c r="K88" s="312">
        <v>0.05</v>
      </c>
      <c r="L88" s="854">
        <f>N82*K88</f>
        <v>9987.3233470596242</v>
      </c>
      <c r="M88" s="855"/>
      <c r="N88" s="57"/>
    </row>
    <row r="89" spans="1:14" ht="15.75" thickBot="1">
      <c r="B89" s="97" t="s">
        <v>1058</v>
      </c>
      <c r="C89" s="98"/>
      <c r="D89" s="98"/>
      <c r="E89" s="98"/>
      <c r="F89" s="98"/>
      <c r="G89" s="98"/>
      <c r="H89" s="98"/>
      <c r="I89" s="99"/>
      <c r="J89" s="100"/>
      <c r="K89" s="313">
        <v>0.05</v>
      </c>
      <c r="L89" s="856">
        <f>N82*K89</f>
        <v>9987.3233470596242</v>
      </c>
      <c r="M89" s="857"/>
      <c r="N89" s="57"/>
    </row>
    <row r="90" spans="1:14" ht="15.75" thickBot="1">
      <c r="B90" s="820" t="s">
        <v>1037</v>
      </c>
      <c r="C90" s="821"/>
      <c r="D90" s="821"/>
      <c r="E90" s="821"/>
      <c r="F90" s="821"/>
      <c r="G90" s="821"/>
      <c r="H90" s="821"/>
      <c r="I90" s="821"/>
      <c r="J90" s="821"/>
      <c r="K90" s="821"/>
      <c r="L90" s="821"/>
      <c r="M90" s="822"/>
      <c r="N90" s="58">
        <f>L87+L88+L89</f>
        <v>59923.940082357745</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259670.40702355024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8</v>
      </c>
      <c r="N37" s="280">
        <f t="shared" ref="N37:N43" si="0">K37/M37</f>
        <v>15527.332907620266</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8</v>
      </c>
      <c r="N38" s="280">
        <f t="shared" si="0"/>
        <v>14821.441969987231</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8</v>
      </c>
      <c r="N39" s="280">
        <f t="shared" si="0"/>
        <v>70692.401021711383</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8</v>
      </c>
      <c r="N42" s="280">
        <f t="shared" si="0"/>
        <v>23154.936143039595</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8</v>
      </c>
      <c r="N43" s="280">
        <f t="shared" si="0"/>
        <v>8265.5885483184338</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922.04676066569448</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161268.67771177963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VLOOKUP(A53,MATERIALES!A7:D644,2,FALSE)</f>
        <v>m3</v>
      </c>
      <c r="K53" s="290">
        <v>1.4</v>
      </c>
      <c r="L53" s="275"/>
      <c r="M53" s="410">
        <f>VLOOKUP(A53,MATERIALES!A5:D395,4,FALSE)</f>
        <v>17594.433556318927</v>
      </c>
      <c r="N53" s="280">
        <f>K53*M53</f>
        <v>24632.206978846498</v>
      </c>
    </row>
    <row r="54" spans="1:14">
      <c r="A54" s="114" t="s">
        <v>845</v>
      </c>
      <c r="B54" s="49" t="str">
        <f>VLOOKUP(A54,MATERIALES!A6:D372,3,FALSE)</f>
        <v>Agua</v>
      </c>
      <c r="C54" s="289"/>
      <c r="D54" s="289"/>
      <c r="E54" s="289"/>
      <c r="F54" s="289"/>
      <c r="G54" s="289"/>
      <c r="H54" s="289"/>
      <c r="I54" s="276"/>
      <c r="J54" s="232" t="str">
        <f>VLOOKUP(A54,MATERIALES!A8:D645,2,FALSE)</f>
        <v>lt</v>
      </c>
      <c r="K54" s="290">
        <v>25</v>
      </c>
      <c r="L54" s="275"/>
      <c r="M54" s="410">
        <f>VLOOKUP(A54,MATERIALES!A6:D396,4,FALSE)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26286.488904959919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1121.0689501116901</v>
      </c>
      <c r="M63" s="825"/>
      <c r="N63" s="295">
        <f>K63*L63</f>
        <v>1569.4965301563661</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824">
        <f>VLOOKUP(A64,TRANSPORTE!A6:D117,4,FALSE)</f>
        <v>1121.0689501116901</v>
      </c>
      <c r="M64" s="825"/>
      <c r="N64" s="295">
        <f>K64*L64</f>
        <v>1401.3361876396127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2970.8327177959791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199746.46694119248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39949.293388238497</v>
      </c>
      <c r="M87" s="855"/>
      <c r="N87" s="57"/>
    </row>
    <row r="88" spans="1:14">
      <c r="B88" s="95" t="s">
        <v>1057</v>
      </c>
      <c r="C88" s="96"/>
      <c r="D88" s="96"/>
      <c r="E88" s="96"/>
      <c r="F88" s="96"/>
      <c r="G88" s="96"/>
      <c r="H88" s="96"/>
      <c r="I88" s="93"/>
      <c r="J88" s="94"/>
      <c r="K88" s="312">
        <v>0.05</v>
      </c>
      <c r="L88" s="854">
        <f>N82*K88</f>
        <v>9987.3233470596242</v>
      </c>
      <c r="M88" s="855"/>
      <c r="N88" s="57"/>
    </row>
    <row r="89" spans="1:14" ht="15.75" thickBot="1">
      <c r="B89" s="97" t="s">
        <v>1058</v>
      </c>
      <c r="C89" s="98"/>
      <c r="D89" s="98"/>
      <c r="E89" s="98"/>
      <c r="F89" s="98"/>
      <c r="G89" s="98"/>
      <c r="H89" s="98"/>
      <c r="I89" s="99"/>
      <c r="J89" s="100"/>
      <c r="K89" s="313">
        <v>0.05</v>
      </c>
      <c r="L89" s="856">
        <f>N82*K89</f>
        <v>9987.3233470596242</v>
      </c>
      <c r="M89" s="857"/>
      <c r="N89" s="57"/>
    </row>
    <row r="90" spans="1:14" ht="15.75" thickBot="1">
      <c r="B90" s="820" t="s">
        <v>1037</v>
      </c>
      <c r="C90" s="821"/>
      <c r="D90" s="821"/>
      <c r="E90" s="821"/>
      <c r="F90" s="821"/>
      <c r="G90" s="821"/>
      <c r="H90" s="821"/>
      <c r="I90" s="821"/>
      <c r="J90" s="821"/>
      <c r="K90" s="821"/>
      <c r="L90" s="821"/>
      <c r="M90" s="822"/>
      <c r="N90" s="58">
        <f>L87+L88+L89</f>
        <v>59923.940082357745</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259670.40702355024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829.84208459912497</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134684.13291757772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VLOOKUP(A53,MATERIALES!A7:D644,2,FALSE)</f>
        <v>m3</v>
      </c>
      <c r="K53" s="290">
        <v>1.4</v>
      </c>
      <c r="L53" s="275"/>
      <c r="M53" s="410">
        <f>VLOOKUP(A53,MATERIALES!A5:D395,4,FALSE)</f>
        <v>17594.433556318927</v>
      </c>
      <c r="N53" s="280">
        <f>K53*M53</f>
        <v>24632.206978846498</v>
      </c>
    </row>
    <row r="54" spans="1:14">
      <c r="A54" s="114" t="s">
        <v>845</v>
      </c>
      <c r="B54" s="49" t="str">
        <f>VLOOKUP(A54,MATERIALES!A6:D372,3,FALSE)</f>
        <v>Agua</v>
      </c>
      <c r="C54" s="289"/>
      <c r="D54" s="289"/>
      <c r="E54" s="289"/>
      <c r="F54" s="289"/>
      <c r="G54" s="289"/>
      <c r="H54" s="289"/>
      <c r="I54" s="276"/>
      <c r="J54" s="232" t="str">
        <f>VLOOKUP(A54,MATERIALES!A8:D645,2,FALSE)</f>
        <v>lt</v>
      </c>
      <c r="K54" s="290">
        <v>25</v>
      </c>
      <c r="L54" s="275"/>
      <c r="M54" s="410">
        <f>VLOOKUP(A54,MATERIALES!A6:D396,4,FALSE)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26286.488904959919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1121.0689501116901</v>
      </c>
      <c r="M63" s="825"/>
      <c r="N63" s="295">
        <f>K63*L63</f>
        <v>1569.4965301563661</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824">
        <f>VLOOKUP(A64,TRANSPORTE!A6:D117,4,FALSE)</f>
        <v>1121.0689501116901</v>
      </c>
      <c r="M64" s="825"/>
      <c r="N64" s="295">
        <f>K64*L64</f>
        <v>1401.3361876396127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2970.8327177959791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172239.87538632489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34447.975077264979</v>
      </c>
      <c r="M87" s="855"/>
      <c r="N87" s="57"/>
    </row>
    <row r="88" spans="1:14">
      <c r="B88" s="95" t="s">
        <v>1057</v>
      </c>
      <c r="C88" s="96"/>
      <c r="D88" s="96"/>
      <c r="E88" s="96"/>
      <c r="F88" s="96"/>
      <c r="G88" s="96"/>
      <c r="H88" s="96"/>
      <c r="I88" s="93"/>
      <c r="J88" s="94"/>
      <c r="K88" s="312">
        <v>0.05</v>
      </c>
      <c r="L88" s="854">
        <f>N82*K88</f>
        <v>8611.9937693162447</v>
      </c>
      <c r="M88" s="855"/>
      <c r="N88" s="57"/>
    </row>
    <row r="89" spans="1:14" ht="15.75" thickBot="1">
      <c r="B89" s="97" t="s">
        <v>1058</v>
      </c>
      <c r="C89" s="98"/>
      <c r="D89" s="98"/>
      <c r="E89" s="98"/>
      <c r="F89" s="98"/>
      <c r="G89" s="98"/>
      <c r="H89" s="98"/>
      <c r="I89" s="99"/>
      <c r="J89" s="100"/>
      <c r="K89" s="313">
        <v>0.05</v>
      </c>
      <c r="L89" s="856">
        <f>N82*K89</f>
        <v>8611.9937693162447</v>
      </c>
      <c r="M89" s="857"/>
      <c r="N89" s="57"/>
    </row>
    <row r="90" spans="1:14" ht="15.75" thickBot="1">
      <c r="B90" s="820" t="s">
        <v>1037</v>
      </c>
      <c r="C90" s="821"/>
      <c r="D90" s="821"/>
      <c r="E90" s="821"/>
      <c r="F90" s="821"/>
      <c r="G90" s="821"/>
      <c r="H90" s="821"/>
      <c r="I90" s="821"/>
      <c r="J90" s="821"/>
      <c r="K90" s="821"/>
      <c r="L90" s="821"/>
      <c r="M90" s="822"/>
      <c r="N90" s="58">
        <f>L87+L88+L89</f>
        <v>51671.962615897464</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223911.83800222236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134684.13291757772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824">
        <f>VLOOKUP(A65,TRANSPORTE!A6:D117,4,FALSE)</f>
        <v>1121.0689501116901</v>
      </c>
      <c r="M65" s="825"/>
      <c r="N65" s="295">
        <f>K65*L65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133"/>
    </row>
    <row r="81" spans="1:14" ht="15.75" thickBot="1">
      <c r="B81" s="826" t="s">
        <v>1037</v>
      </c>
      <c r="C81" s="827"/>
      <c r="D81" s="827"/>
      <c r="E81" s="827"/>
      <c r="F81" s="827"/>
      <c r="G81" s="827"/>
      <c r="H81" s="827"/>
      <c r="I81" s="827"/>
      <c r="J81" s="827"/>
      <c r="K81" s="827"/>
      <c r="L81" s="827"/>
      <c r="M81" s="828"/>
      <c r="N81" s="468">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172239.87538632489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34447.975077264979</v>
      </c>
      <c r="M88" s="855"/>
      <c r="N88" s="57"/>
    </row>
    <row r="89" spans="1:14">
      <c r="B89" s="95" t="s">
        <v>1057</v>
      </c>
      <c r="C89" s="96"/>
      <c r="D89" s="96"/>
      <c r="E89" s="96"/>
      <c r="F89" s="96"/>
      <c r="G89" s="96"/>
      <c r="H89" s="96"/>
      <c r="I89" s="93"/>
      <c r="J89" s="94"/>
      <c r="K89" s="312">
        <v>0.05</v>
      </c>
      <c r="L89" s="854">
        <f>N83*K89</f>
        <v>8611.9937693162447</v>
      </c>
      <c r="M89" s="855"/>
      <c r="N89" s="57"/>
    </row>
    <row r="90" spans="1:14" ht="15.75" thickBot="1">
      <c r="B90" s="97" t="s">
        <v>1058</v>
      </c>
      <c r="C90" s="98"/>
      <c r="D90" s="98"/>
      <c r="E90" s="98"/>
      <c r="F90" s="98"/>
      <c r="G90" s="98"/>
      <c r="H90" s="98"/>
      <c r="I90" s="99"/>
      <c r="J90" s="100"/>
      <c r="K90" s="313">
        <v>0.05</v>
      </c>
      <c r="L90" s="856">
        <f>N83*K90</f>
        <v>8611.9937693162447</v>
      </c>
      <c r="M90" s="857"/>
      <c r="N90" s="57"/>
    </row>
    <row r="91" spans="1:14" ht="15.75" thickBot="1">
      <c r="B91" s="820" t="s">
        <v>1037</v>
      </c>
      <c r="C91" s="821"/>
      <c r="D91" s="821"/>
      <c r="E91" s="821"/>
      <c r="F91" s="821"/>
      <c r="G91" s="821"/>
      <c r="H91" s="821"/>
      <c r="I91" s="821"/>
      <c r="J91" s="821"/>
      <c r="K91" s="821"/>
      <c r="L91" s="821"/>
      <c r="M91" s="822"/>
      <c r="N91" s="58">
        <f>L88+L89+L90</f>
        <v>51671.962615897464</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223911.83800222236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829.84208459912497</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134684.13291757772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VLOOKUP(A53,MATERIALES!A7:D644,2,FALSE)</f>
        <v>m3</v>
      </c>
      <c r="K53" s="290">
        <v>1.4</v>
      </c>
      <c r="L53" s="275"/>
      <c r="M53" s="410">
        <f>VLOOKUP(A53,MATERIALES!A5:D395,4,FALSE)</f>
        <v>17594.433556318927</v>
      </c>
      <c r="N53" s="280">
        <f>K53*M53</f>
        <v>24632.206978846498</v>
      </c>
    </row>
    <row r="54" spans="1:14">
      <c r="A54" s="114" t="s">
        <v>845</v>
      </c>
      <c r="B54" s="49" t="str">
        <f>VLOOKUP(A54,MATERIALES!A6:D372,3,FALSE)</f>
        <v>Agua</v>
      </c>
      <c r="C54" s="289"/>
      <c r="D54" s="289"/>
      <c r="E54" s="289"/>
      <c r="F54" s="289"/>
      <c r="G54" s="289"/>
      <c r="H54" s="289"/>
      <c r="I54" s="276"/>
      <c r="J54" s="232" t="str">
        <f>VLOOKUP(A54,MATERIALES!A8:D645,2,FALSE)</f>
        <v>lt</v>
      </c>
      <c r="K54" s="290">
        <v>25</v>
      </c>
      <c r="L54" s="275"/>
      <c r="M54" s="410">
        <f>VLOOKUP(A54,MATERIALES!A6:D396,4,FALSE)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26286.488904959919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1121.0689501116901</v>
      </c>
      <c r="M63" s="825"/>
      <c r="N63" s="295">
        <f>K63*L63</f>
        <v>1569.4965301563661</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824">
        <f>VLOOKUP(A64,TRANSPORTE!A6:D117,4,FALSE)</f>
        <v>1121.0689501116901</v>
      </c>
      <c r="M64" s="825"/>
      <c r="N64" s="295">
        <f>K64*L64</f>
        <v>1401.3361876396127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2970.8327177959791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172239.87538632489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34447.975077264979</v>
      </c>
      <c r="M87" s="855"/>
      <c r="N87" s="57"/>
    </row>
    <row r="88" spans="1:14">
      <c r="B88" s="95" t="s">
        <v>1057</v>
      </c>
      <c r="C88" s="96"/>
      <c r="D88" s="96"/>
      <c r="E88" s="96"/>
      <c r="F88" s="96"/>
      <c r="G88" s="96"/>
      <c r="H88" s="96"/>
      <c r="I88" s="93"/>
      <c r="J88" s="94"/>
      <c r="K88" s="312">
        <v>0.05</v>
      </c>
      <c r="L88" s="854">
        <f>N82*K88</f>
        <v>8611.9937693162447</v>
      </c>
      <c r="M88" s="855"/>
      <c r="N88" s="57"/>
    </row>
    <row r="89" spans="1:14" ht="15.75" thickBot="1">
      <c r="B89" s="97" t="s">
        <v>1058</v>
      </c>
      <c r="C89" s="98"/>
      <c r="D89" s="98"/>
      <c r="E89" s="98"/>
      <c r="F89" s="98"/>
      <c r="G89" s="98"/>
      <c r="H89" s="98"/>
      <c r="I89" s="99"/>
      <c r="J89" s="100"/>
      <c r="K89" s="313">
        <v>0.05</v>
      </c>
      <c r="L89" s="856">
        <f>N82*K89</f>
        <v>8611.9937693162447</v>
      </c>
      <c r="M89" s="857"/>
      <c r="N89" s="57"/>
    </row>
    <row r="90" spans="1:14" ht="15.75" thickBot="1">
      <c r="B90" s="820" t="s">
        <v>1037</v>
      </c>
      <c r="C90" s="821"/>
      <c r="D90" s="821"/>
      <c r="E90" s="821"/>
      <c r="F90" s="821"/>
      <c r="G90" s="821"/>
      <c r="H90" s="821"/>
      <c r="I90" s="821"/>
      <c r="J90" s="821"/>
      <c r="K90" s="821"/>
      <c r="L90" s="821"/>
      <c r="M90" s="822"/>
      <c r="N90" s="58">
        <f>L87+L88+L89</f>
        <v>51671.962615897464</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223911.83800222236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8</v>
      </c>
      <c r="N37" s="280">
        <f t="shared" ref="N37:N43" si="0">K37/M37</f>
        <v>15527.332907620266</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8</v>
      </c>
      <c r="N38" s="280">
        <f t="shared" si="0"/>
        <v>14821.441969987231</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8</v>
      </c>
      <c r="N39" s="280">
        <f t="shared" si="0"/>
        <v>70692.401021711383</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8</v>
      </c>
      <c r="N42" s="280">
        <f t="shared" si="0"/>
        <v>23154.936143039595</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8</v>
      </c>
      <c r="N43" s="280">
        <f t="shared" si="0"/>
        <v>8265.5885483184338</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922.04676066569448</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161268.67771177963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VLOOKUP(A53,MATERIALES!A7:D644,2,FALSE)</f>
        <v>m3</v>
      </c>
      <c r="K53" s="290">
        <v>1.4</v>
      </c>
      <c r="L53" s="275"/>
      <c r="M53" s="410">
        <f>VLOOKUP(A53,MATERIALES!A5:D395,4,FALSE)</f>
        <v>17594.433556318927</v>
      </c>
      <c r="N53" s="280">
        <f>K53*M53</f>
        <v>24632.206978846498</v>
      </c>
    </row>
    <row r="54" spans="1:14">
      <c r="A54" s="114" t="s">
        <v>845</v>
      </c>
      <c r="B54" s="49" t="str">
        <f>VLOOKUP(A54,MATERIALES!A6:D372,3,FALSE)</f>
        <v>Agua</v>
      </c>
      <c r="C54" s="289"/>
      <c r="D54" s="289"/>
      <c r="E54" s="289"/>
      <c r="F54" s="289"/>
      <c r="G54" s="289"/>
      <c r="H54" s="289"/>
      <c r="I54" s="276"/>
      <c r="J54" s="232" t="str">
        <f>VLOOKUP(A54,MATERIALES!A8:D645,2,FALSE)</f>
        <v>lt</v>
      </c>
      <c r="K54" s="290">
        <v>25</v>
      </c>
      <c r="L54" s="275"/>
      <c r="M54" s="410">
        <f>VLOOKUP(A54,MATERIALES!A6:D396,4,FALSE)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26286.488904959919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1121.0689501116901</v>
      </c>
      <c r="M63" s="825"/>
      <c r="N63" s="295">
        <f>K63*L63</f>
        <v>1569.4965301563661</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824">
        <f>VLOOKUP(A64,TRANSPORTE!A6:D117,4,FALSE)</f>
        <v>1121.0689501116901</v>
      </c>
      <c r="M64" s="825"/>
      <c r="N64" s="295">
        <f>K64*L64</f>
        <v>1401.3361876396127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2970.8327177959791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199746.46694119248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39949.293388238497</v>
      </c>
      <c r="M87" s="855"/>
      <c r="N87" s="57"/>
    </row>
    <row r="88" spans="1:14">
      <c r="B88" s="95" t="s">
        <v>1057</v>
      </c>
      <c r="C88" s="96"/>
      <c r="D88" s="96"/>
      <c r="E88" s="96"/>
      <c r="F88" s="96"/>
      <c r="G88" s="96"/>
      <c r="H88" s="96"/>
      <c r="I88" s="93"/>
      <c r="J88" s="94"/>
      <c r="K88" s="312">
        <v>0.05</v>
      </c>
      <c r="L88" s="854">
        <f>N82*K88</f>
        <v>9987.3233470596242</v>
      </c>
      <c r="M88" s="855"/>
      <c r="N88" s="57"/>
    </row>
    <row r="89" spans="1:14" ht="15.75" thickBot="1">
      <c r="B89" s="97" t="s">
        <v>1058</v>
      </c>
      <c r="C89" s="98"/>
      <c r="D89" s="98"/>
      <c r="E89" s="98"/>
      <c r="F89" s="98"/>
      <c r="G89" s="98"/>
      <c r="H89" s="98"/>
      <c r="I89" s="99"/>
      <c r="J89" s="100"/>
      <c r="K89" s="313">
        <v>0.05</v>
      </c>
      <c r="L89" s="856">
        <f>N82*K89</f>
        <v>9987.3233470596242</v>
      </c>
      <c r="M89" s="857"/>
      <c r="N89" s="57"/>
    </row>
    <row r="90" spans="1:14" ht="15.75" thickBot="1">
      <c r="B90" s="820" t="s">
        <v>1037</v>
      </c>
      <c r="C90" s="821"/>
      <c r="D90" s="821"/>
      <c r="E90" s="821"/>
      <c r="F90" s="821"/>
      <c r="G90" s="821"/>
      <c r="H90" s="821"/>
      <c r="I90" s="821"/>
      <c r="J90" s="821"/>
      <c r="K90" s="821"/>
      <c r="L90" s="821"/>
      <c r="M90" s="822"/>
      <c r="N90" s="58">
        <f>L87+L88+L89</f>
        <v>59923.940082357745</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259670.40702355024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134684.13291757772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824">
        <f>VLOOKUP(A65,TRANSPORTE!A6:D117,4,FALSE)</f>
        <v>1121.0689501116901</v>
      </c>
      <c r="M65" s="825"/>
      <c r="N65" s="295">
        <f>K65*L65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172239.87538632489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34447.975077264979</v>
      </c>
      <c r="M88" s="855"/>
      <c r="N88" s="57"/>
    </row>
    <row r="89" spans="1:14">
      <c r="B89" s="95" t="s">
        <v>1057</v>
      </c>
      <c r="C89" s="96"/>
      <c r="D89" s="96"/>
      <c r="E89" s="96"/>
      <c r="F89" s="96"/>
      <c r="G89" s="96"/>
      <c r="H89" s="96"/>
      <c r="I89" s="93"/>
      <c r="J89" s="94"/>
      <c r="K89" s="312">
        <v>0.05</v>
      </c>
      <c r="L89" s="854">
        <f>N83*K89</f>
        <v>8611.9937693162447</v>
      </c>
      <c r="M89" s="855"/>
      <c r="N89" s="57"/>
    </row>
    <row r="90" spans="1:14" ht="15.75" thickBot="1">
      <c r="B90" s="97" t="s">
        <v>1058</v>
      </c>
      <c r="C90" s="98"/>
      <c r="D90" s="98"/>
      <c r="E90" s="98"/>
      <c r="F90" s="98"/>
      <c r="G90" s="98"/>
      <c r="H90" s="98"/>
      <c r="I90" s="99"/>
      <c r="J90" s="100"/>
      <c r="K90" s="313">
        <v>0.05</v>
      </c>
      <c r="L90" s="856">
        <f>N83*K90</f>
        <v>8611.9937693162447</v>
      </c>
      <c r="M90" s="857"/>
      <c r="N90" s="57"/>
    </row>
    <row r="91" spans="1:14" ht="15.75" thickBot="1">
      <c r="B91" s="820" t="s">
        <v>1037</v>
      </c>
      <c r="C91" s="821"/>
      <c r="D91" s="821"/>
      <c r="E91" s="821"/>
      <c r="F91" s="821"/>
      <c r="G91" s="821"/>
      <c r="H91" s="821"/>
      <c r="I91" s="821"/>
      <c r="J91" s="821"/>
      <c r="K91" s="821"/>
      <c r="L91" s="821"/>
      <c r="M91" s="822"/>
      <c r="N91" s="58">
        <f>L88+L89+L90</f>
        <v>51671.962615897464</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223911.83800222236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134684.13291757772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824">
        <f>VLOOKUP(A65,TRANSPORTE!A6:D117,4,FALSE)</f>
        <v>1121.0689501116901</v>
      </c>
      <c r="M65" s="825"/>
      <c r="N65" s="295">
        <f>K65*L65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172239.87538632489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34447.975077264979</v>
      </c>
      <c r="M88" s="855"/>
      <c r="N88" s="57"/>
    </row>
    <row r="89" spans="1:14">
      <c r="B89" s="95" t="s">
        <v>1057</v>
      </c>
      <c r="C89" s="96"/>
      <c r="D89" s="96"/>
      <c r="E89" s="96"/>
      <c r="F89" s="96"/>
      <c r="G89" s="96"/>
      <c r="H89" s="96"/>
      <c r="I89" s="93"/>
      <c r="J89" s="94"/>
      <c r="K89" s="312">
        <v>0.05</v>
      </c>
      <c r="L89" s="854">
        <f>N83*K89</f>
        <v>8611.9937693162447</v>
      </c>
      <c r="M89" s="855"/>
      <c r="N89" s="57"/>
    </row>
    <row r="90" spans="1:14" ht="15.75" thickBot="1">
      <c r="B90" s="97" t="s">
        <v>1058</v>
      </c>
      <c r="C90" s="98"/>
      <c r="D90" s="98"/>
      <c r="E90" s="98"/>
      <c r="F90" s="98"/>
      <c r="G90" s="98"/>
      <c r="H90" s="98"/>
      <c r="I90" s="99"/>
      <c r="J90" s="100"/>
      <c r="K90" s="313">
        <v>0.05</v>
      </c>
      <c r="L90" s="856">
        <f>N83*K90</f>
        <v>8611.9937693162447</v>
      </c>
      <c r="M90" s="857"/>
      <c r="N90" s="57"/>
    </row>
    <row r="91" spans="1:14" ht="15.75" thickBot="1">
      <c r="B91" s="820" t="s">
        <v>1037</v>
      </c>
      <c r="C91" s="821"/>
      <c r="D91" s="821"/>
      <c r="E91" s="821"/>
      <c r="F91" s="821"/>
      <c r="G91" s="821"/>
      <c r="H91" s="821"/>
      <c r="I91" s="821"/>
      <c r="J91" s="821"/>
      <c r="K91" s="821"/>
      <c r="L91" s="821"/>
      <c r="M91" s="822"/>
      <c r="N91" s="58">
        <f>L88+L89+L90</f>
        <v>51671.962615897464</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223911.83800222236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829.84208459912497</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134684.13291757772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VLOOKUP(A53,MATERIALES!A7:D644,2,FALSE)</f>
        <v>m3</v>
      </c>
      <c r="K53" s="290">
        <v>1.4</v>
      </c>
      <c r="L53" s="275"/>
      <c r="M53" s="410">
        <f>VLOOKUP(A53,MATERIALES!A5:D395,4,FALSE)</f>
        <v>17594.433556318927</v>
      </c>
      <c r="N53" s="280">
        <f>K53*M53</f>
        <v>24632.206978846498</v>
      </c>
    </row>
    <row r="54" spans="1:14">
      <c r="A54" s="114" t="s">
        <v>845</v>
      </c>
      <c r="B54" s="49" t="str">
        <f>VLOOKUP(A54,MATERIALES!A6:D372,3,FALSE)</f>
        <v>Agua</v>
      </c>
      <c r="C54" s="289"/>
      <c r="D54" s="289"/>
      <c r="E54" s="289"/>
      <c r="F54" s="289"/>
      <c r="G54" s="289"/>
      <c r="H54" s="289"/>
      <c r="I54" s="276"/>
      <c r="J54" s="232" t="str">
        <f>VLOOKUP(A54,MATERIALES!A8:D645,2,FALSE)</f>
        <v>lt</v>
      </c>
      <c r="K54" s="290">
        <v>25</v>
      </c>
      <c r="L54" s="275"/>
      <c r="M54" s="410">
        <f>VLOOKUP(A54,MATERIALES!A6:D396,4,FALSE)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26286.488904959919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1121.0689501116901</v>
      </c>
      <c r="M63" s="825"/>
      <c r="N63" s="295">
        <f>K63*L63</f>
        <v>1569.4965301563661</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824">
        <f>VLOOKUP(A64,TRANSPORTE!A6:D117,4,FALSE)</f>
        <v>1121.0689501116901</v>
      </c>
      <c r="M64" s="825"/>
      <c r="N64" s="295">
        <f>K64*L64</f>
        <v>1401.3361876396127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2970.8327177959791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172239.87538632489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34447.975077264979</v>
      </c>
      <c r="M87" s="855"/>
      <c r="N87" s="57"/>
    </row>
    <row r="88" spans="1:14">
      <c r="B88" s="95" t="s">
        <v>1057</v>
      </c>
      <c r="C88" s="96"/>
      <c r="D88" s="96"/>
      <c r="E88" s="96"/>
      <c r="F88" s="96"/>
      <c r="G88" s="96"/>
      <c r="H88" s="96"/>
      <c r="I88" s="93"/>
      <c r="J88" s="94"/>
      <c r="K88" s="312">
        <v>0.05</v>
      </c>
      <c r="L88" s="854">
        <f>N82*K88</f>
        <v>8611.9937693162447</v>
      </c>
      <c r="M88" s="855"/>
      <c r="N88" s="57"/>
    </row>
    <row r="89" spans="1:14" ht="15.75" thickBot="1">
      <c r="B89" s="97" t="s">
        <v>1058</v>
      </c>
      <c r="C89" s="98"/>
      <c r="D89" s="98"/>
      <c r="E89" s="98"/>
      <c r="F89" s="98"/>
      <c r="G89" s="98"/>
      <c r="H89" s="98"/>
      <c r="I89" s="99"/>
      <c r="J89" s="100"/>
      <c r="K89" s="313">
        <v>0.05</v>
      </c>
      <c r="L89" s="856">
        <f>N82*K89</f>
        <v>8611.9937693162447</v>
      </c>
      <c r="M89" s="857"/>
      <c r="N89" s="57"/>
    </row>
    <row r="90" spans="1:14" ht="15.75" thickBot="1">
      <c r="B90" s="820" t="s">
        <v>1037</v>
      </c>
      <c r="C90" s="821"/>
      <c r="D90" s="821"/>
      <c r="E90" s="821"/>
      <c r="F90" s="821"/>
      <c r="G90" s="821"/>
      <c r="H90" s="821"/>
      <c r="I90" s="821"/>
      <c r="J90" s="821"/>
      <c r="K90" s="821"/>
      <c r="L90" s="821"/>
      <c r="M90" s="822"/>
      <c r="N90" s="58">
        <f>L87+L88+L89</f>
        <v>51671.962615897464</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223911.83800222236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5"/>
      <c r="J36" s="276"/>
      <c r="K36" s="277">
        <f>VLOOKUP(A36,EQUIPOS!A6:D163,4,FALSE)</f>
        <v>168764.75308641978</v>
      </c>
      <c r="L36" s="278"/>
      <c r="M36" s="279">
        <v>30</v>
      </c>
      <c r="N36" s="280">
        <f>K36/M36</f>
        <v>5625.4917695473259</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166</v>
      </c>
      <c r="B38" s="833" t="str">
        <f>VLOOKUP(A38,EQUIPOS!A8:D154,3,FALSE)</f>
        <v>Compactador de Rodillo POTENCIA: 99HP, PESO: 8 ton</v>
      </c>
      <c r="C38" s="834"/>
      <c r="D38" s="834"/>
      <c r="E38" s="834"/>
      <c r="F38" s="834"/>
      <c r="G38" s="834"/>
      <c r="H38" s="835"/>
      <c r="I38" s="275"/>
      <c r="J38" s="276"/>
      <c r="K38" s="277">
        <f>VLOOKUP(A38,EQUIPOS!A8:D165,4,FALSE)</f>
        <v>118571.53575989784</v>
      </c>
      <c r="L38" s="278"/>
      <c r="M38" s="279">
        <v>10</v>
      </c>
      <c r="N38" s="280">
        <f t="shared" si="0"/>
        <v>11857.153575989785</v>
      </c>
    </row>
    <row r="39" spans="1:14">
      <c r="A39" t="s">
        <v>284</v>
      </c>
      <c r="B39" s="833" t="str">
        <f>VLOOKUP(A39,EQUIPOS!A9:D154,3,FALSE)</f>
        <v>Planta de asfalto en caliente</v>
      </c>
      <c r="C39" s="834"/>
      <c r="D39" s="834"/>
      <c r="E39" s="834"/>
      <c r="F39" s="834"/>
      <c r="G39" s="834"/>
      <c r="H39" s="835"/>
      <c r="I39" s="275"/>
      <c r="J39" s="276"/>
      <c r="K39" s="277">
        <f>VLOOKUP(A39,EQUIPOS!A9:D166,4,FALSE)</f>
        <v>565539.20817369106</v>
      </c>
      <c r="L39" s="278"/>
      <c r="M39" s="279">
        <v>10</v>
      </c>
      <c r="N39" s="280">
        <f t="shared" si="0"/>
        <v>56553.920817369108</v>
      </c>
    </row>
    <row r="40" spans="1:14">
      <c r="A40" t="s">
        <v>290</v>
      </c>
      <c r="B40" s="833" t="str">
        <f>VLOOKUP(A40,EQUIPOS!A10:D154,3,FALSE)</f>
        <v>Planta trituradora</v>
      </c>
      <c r="C40" s="834"/>
      <c r="D40" s="834"/>
      <c r="E40" s="834"/>
      <c r="F40" s="834"/>
      <c r="G40" s="834"/>
      <c r="H40" s="835"/>
      <c r="I40" s="275"/>
      <c r="J40" s="276"/>
      <c r="K40" s="277">
        <f>VLOOKUP(A40,EQUIPOS!A10:D167,4,FALSE)</f>
        <v>488297.6309067689</v>
      </c>
      <c r="L40" s="278"/>
      <c r="M40" s="279">
        <v>30</v>
      </c>
      <c r="N40" s="280">
        <f t="shared" si="0"/>
        <v>16276.587696892297</v>
      </c>
    </row>
    <row r="41" spans="1:14">
      <c r="A41" t="s">
        <v>314</v>
      </c>
      <c r="B41" s="833" t="str">
        <f>VLOOKUP(A41,EQUIPOS!A11:D155,3,FALSE)</f>
        <v xml:space="preserve">Retroexcavadora E-200 sobre orugas
</v>
      </c>
      <c r="C41" s="834"/>
      <c r="D41" s="834"/>
      <c r="E41" s="834"/>
      <c r="F41" s="834"/>
      <c r="G41" s="834"/>
      <c r="H41" s="835"/>
      <c r="I41" s="275"/>
      <c r="J41" s="276"/>
      <c r="K41" s="277">
        <f>VLOOKUP(A41,EQUIPOS!A11:D168,4,FALSE)</f>
        <v>179485.5268199234</v>
      </c>
      <c r="L41" s="278"/>
      <c r="M41" s="279">
        <v>30</v>
      </c>
      <c r="N41" s="280">
        <f t="shared" si="0"/>
        <v>5982.8508939974463</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5"/>
      <c r="J42" s="276"/>
      <c r="K42" s="277">
        <f>VLOOKUP(A42,EQUIPOS!A12:D169,4,FALSE)</f>
        <v>185239.48914431676</v>
      </c>
      <c r="L42" s="278"/>
      <c r="M42" s="279">
        <v>10</v>
      </c>
      <c r="N42" s="280">
        <f t="shared" si="0"/>
        <v>18523.948914431676</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328"/>
      <c r="C44" s="329"/>
      <c r="D44" s="329"/>
      <c r="E44" s="329"/>
      <c r="F44" s="329"/>
      <c r="G44" s="329"/>
      <c r="H44" s="330"/>
      <c r="I44" s="275"/>
      <c r="J44" s="276"/>
      <c r="K44" s="277"/>
      <c r="L44" s="278"/>
      <c r="M44" s="279"/>
      <c r="N44" s="280"/>
    </row>
    <row r="45" spans="1:14">
      <c r="B45" s="833"/>
      <c r="C45" s="834"/>
      <c r="D45" s="834"/>
      <c r="E45" s="834"/>
      <c r="F45" s="834"/>
      <c r="G45" s="834"/>
      <c r="H45" s="835"/>
      <c r="I45" s="836"/>
      <c r="J45" s="817"/>
      <c r="K45" s="277"/>
      <c r="L45" s="837"/>
      <c r="M45" s="838"/>
      <c r="N45" s="280"/>
    </row>
    <row r="46" spans="1:14">
      <c r="B46" s="833"/>
      <c r="C46" s="834"/>
      <c r="D46" s="834"/>
      <c r="E46" s="839"/>
      <c r="F46" s="834"/>
      <c r="G46" s="834"/>
      <c r="H46" s="835"/>
      <c r="I46" s="42"/>
      <c r="J46" s="43"/>
      <c r="K46" s="282"/>
      <c r="L46" s="284"/>
      <c r="M46" s="285"/>
      <c r="N46" s="286"/>
    </row>
    <row r="47" spans="1:14">
      <c r="B47" s="840" t="s">
        <v>1036</v>
      </c>
      <c r="C47" s="841"/>
      <c r="D47" s="841"/>
      <c r="E47" s="44"/>
      <c r="F47" s="45"/>
      <c r="G47" s="45"/>
      <c r="H47" s="46"/>
      <c r="I47" s="42"/>
      <c r="J47" s="43"/>
      <c r="K47" s="287"/>
      <c r="L47" s="284"/>
      <c r="M47" s="409">
        <v>0.1</v>
      </c>
      <c r="N47" s="352">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134684.13291757772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t="s">
        <v>843</v>
      </c>
      <c r="B54" s="49" t="str">
        <f>VLOOKUP(A54,MATERIALES!A5:D372,3,FALSE)</f>
        <v>Agregado Petreo para Triturar (Crudo)</v>
      </c>
      <c r="C54" s="289"/>
      <c r="D54" s="289"/>
      <c r="E54" s="289"/>
      <c r="F54" s="289"/>
      <c r="G54" s="289"/>
      <c r="H54" s="289"/>
      <c r="I54" s="276"/>
      <c r="J54" s="232" t="str">
        <f>VLOOKUP(A54,MATERIALES!A8:D645,2,FALSE)</f>
        <v>m3</v>
      </c>
      <c r="K54" s="290">
        <v>1.4</v>
      </c>
      <c r="L54" s="275"/>
      <c r="M54" s="410">
        <f>VLOOKUP(A54,MATERIALES!A5:D395,4,FALSE)</f>
        <v>17594.433556318927</v>
      </c>
      <c r="N54" s="280">
        <f>K54*M54</f>
        <v>24632.206978846498</v>
      </c>
    </row>
    <row r="55" spans="1:14">
      <c r="A55" s="114" t="s">
        <v>845</v>
      </c>
      <c r="B55" s="49" t="str">
        <f>VLOOKUP(A55,MATERIALES!A6:D372,3,FALSE)</f>
        <v>Agua</v>
      </c>
      <c r="C55" s="289"/>
      <c r="D55" s="289"/>
      <c r="E55" s="289"/>
      <c r="F55" s="289"/>
      <c r="G55" s="289"/>
      <c r="H55" s="289"/>
      <c r="I55" s="276"/>
      <c r="J55" s="232" t="str">
        <f>VLOOKUP(A55,MATERIALES!A9:D646,2,FALSE)</f>
        <v>lt</v>
      </c>
      <c r="K55" s="290">
        <v>25</v>
      </c>
      <c r="L55" s="275"/>
      <c r="M55" s="410">
        <f>VLOOKUP(A55,MATERIALES!A6:D396,4,FALSE)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2">
        <f>SUM(N54:N58)</f>
        <v>26286.488904959919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4">
        <f>VLOOKUP(A64,TRANSPORTE!A5:D117,4,FALSE)</f>
        <v>1121.0689501116901</v>
      </c>
      <c r="M64" s="825"/>
      <c r="N64" s="295">
        <f>K64*L64</f>
        <v>1569.4965301563661</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824">
        <f>VLOOKUP(A65,TRANSPORTE!A6:D117,4,FALSE)</f>
        <v>1121.0689501116901</v>
      </c>
      <c r="M65" s="825"/>
      <c r="N65" s="295">
        <f>K65*L65</f>
        <v>1401.3361876396127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2970.8327177959791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172239.87538632489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34447.975077264979</v>
      </c>
      <c r="M88" s="855"/>
      <c r="N88" s="57"/>
    </row>
    <row r="89" spans="1:14">
      <c r="B89" s="95" t="s">
        <v>1057</v>
      </c>
      <c r="C89" s="96"/>
      <c r="D89" s="96"/>
      <c r="E89" s="96"/>
      <c r="F89" s="96"/>
      <c r="G89" s="96"/>
      <c r="H89" s="96"/>
      <c r="I89" s="93"/>
      <c r="J89" s="94"/>
      <c r="K89" s="312">
        <v>0.05</v>
      </c>
      <c r="L89" s="854">
        <f>N83*K89</f>
        <v>8611.9937693162447</v>
      </c>
      <c r="M89" s="855"/>
      <c r="N89" s="57"/>
    </row>
    <row r="90" spans="1:14" ht="15.75" thickBot="1">
      <c r="B90" s="97" t="s">
        <v>1058</v>
      </c>
      <c r="C90" s="98"/>
      <c r="D90" s="98"/>
      <c r="E90" s="98"/>
      <c r="F90" s="98"/>
      <c r="G90" s="98"/>
      <c r="H90" s="98"/>
      <c r="I90" s="99"/>
      <c r="J90" s="100"/>
      <c r="K90" s="313">
        <v>0.05</v>
      </c>
      <c r="L90" s="856">
        <f>N83*K90</f>
        <v>8611.9937693162447</v>
      </c>
      <c r="M90" s="857"/>
      <c r="N90" s="57"/>
    </row>
    <row r="91" spans="1:14" ht="15.75" thickBot="1">
      <c r="B91" s="820" t="s">
        <v>1037</v>
      </c>
      <c r="C91" s="821"/>
      <c r="D91" s="821"/>
      <c r="E91" s="821"/>
      <c r="F91" s="821"/>
      <c r="G91" s="821"/>
      <c r="H91" s="821"/>
      <c r="I91" s="821"/>
      <c r="J91" s="821"/>
      <c r="K91" s="821"/>
      <c r="L91" s="821"/>
      <c r="M91" s="822"/>
      <c r="N91" s="58">
        <f>L88+L89+L90</f>
        <v>51671.962615897464</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223911.83800222236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69" t="s">
        <v>2327</v>
      </c>
      <c r="C124" s="401"/>
      <c r="D124" s="401"/>
      <c r="E124" s="63"/>
      <c r="F124" s="63"/>
      <c r="G124" s="63"/>
      <c r="H124" s="63"/>
      <c r="I124" s="63"/>
      <c r="J124" s="799"/>
      <c r="K124" s="799"/>
      <c r="L124" s="799"/>
      <c r="M124" s="799"/>
      <c r="N124" s="800"/>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148</v>
      </c>
      <c r="B36" s="833" t="str">
        <f>VLOOKUP(A36,EQUIPOS!A6:D154,3,FALSE)</f>
        <v>Cargador : Potencia en el volante 110 hp, Clasificación de RPM del motor 2300.</v>
      </c>
      <c r="C36" s="834"/>
      <c r="D36" s="834"/>
      <c r="E36" s="834"/>
      <c r="F36" s="834"/>
      <c r="G36" s="834"/>
      <c r="H36" s="835"/>
      <c r="I36" s="275"/>
      <c r="J36" s="276"/>
      <c r="K36" s="277">
        <f>VLOOKUP(A36,EQUIPOS!A6:D163,4,FALSE)</f>
        <v>157108.67071094085</v>
      </c>
      <c r="L36" s="278"/>
      <c r="M36" s="279">
        <v>30</v>
      </c>
      <c r="N36" s="280">
        <f>K36/M36</f>
        <v>5236.9556903646944</v>
      </c>
    </row>
    <row r="37" spans="1:14">
      <c r="A37" s="119" t="s">
        <v>173</v>
      </c>
      <c r="B37" s="833" t="str">
        <f>VLOOKUP(A37,EQUIPOS!A7:D154,3,FALSE)</f>
        <v>Compactador neumático de Potencia 70 HP, peso de 13 ton</v>
      </c>
      <c r="C37" s="834"/>
      <c r="D37" s="834"/>
      <c r="E37" s="834"/>
      <c r="F37" s="834"/>
      <c r="G37" s="834"/>
      <c r="H37" s="835"/>
      <c r="I37" s="275"/>
      <c r="J37" s="276"/>
      <c r="K37" s="277">
        <f>VLOOKUP(A37,EQUIPOS!A7:D164,4,FALSE)</f>
        <v>124218.66326096213</v>
      </c>
      <c r="L37" s="278"/>
      <c r="M37" s="279">
        <v>10</v>
      </c>
      <c r="N37" s="280">
        <f t="shared" ref="N37:N43" si="0">K37/M37</f>
        <v>12421.866326096213</v>
      </c>
    </row>
    <row r="38" spans="1:14">
      <c r="A38" t="s">
        <v>284</v>
      </c>
      <c r="B38" s="833" t="str">
        <f>VLOOKUP(A38,EQUIPOS!A8:D154,3,FALSE)</f>
        <v>Planta de asfalto en caliente</v>
      </c>
      <c r="C38" s="834"/>
      <c r="D38" s="834"/>
      <c r="E38" s="834"/>
      <c r="F38" s="834"/>
      <c r="G38" s="834"/>
      <c r="H38" s="835"/>
      <c r="I38" s="275"/>
      <c r="J38" s="276"/>
      <c r="K38" s="277">
        <f>VLOOKUP(A38,EQUIPOS!A8:D165,4,FALSE)</f>
        <v>565539.20817369106</v>
      </c>
      <c r="L38" s="278"/>
      <c r="M38" s="279">
        <v>10</v>
      </c>
      <c r="N38" s="280">
        <f t="shared" si="0"/>
        <v>56553.920817369108</v>
      </c>
    </row>
    <row r="39" spans="1:14">
      <c r="A39" t="s">
        <v>290</v>
      </c>
      <c r="B39" s="833" t="str">
        <f>VLOOKUP(A39,EQUIPOS!A9:D154,3,FALSE)</f>
        <v>Planta trituradora</v>
      </c>
      <c r="C39" s="834"/>
      <c r="D39" s="834"/>
      <c r="E39" s="834"/>
      <c r="F39" s="834"/>
      <c r="G39" s="834"/>
      <c r="H39" s="835"/>
      <c r="I39" s="275"/>
      <c r="J39" s="276"/>
      <c r="K39" s="277">
        <f>VLOOKUP(A39,EQUIPOS!A9:D166,4,FALSE)</f>
        <v>488297.6309067689</v>
      </c>
      <c r="L39" s="278"/>
      <c r="M39" s="279">
        <v>30</v>
      </c>
      <c r="N39" s="280">
        <f t="shared" si="0"/>
        <v>16276.587696892297</v>
      </c>
    </row>
    <row r="40" spans="1:14">
      <c r="A40" t="s">
        <v>316</v>
      </c>
      <c r="B40" s="833" t="str">
        <f>VLOOKUP(A40,EQUIPOS!A10:D154,3,FALSE)</f>
        <v>Retroexcavadora Tipo E-200 o  Equivalente</v>
      </c>
      <c r="C40" s="834"/>
      <c r="D40" s="834"/>
      <c r="E40" s="834"/>
      <c r="F40" s="834"/>
      <c r="G40" s="834"/>
      <c r="H40" s="835"/>
      <c r="I40" s="275"/>
      <c r="J40" s="276"/>
      <c r="K40" s="277">
        <f>VLOOKUP(A40,EQUIPOS!A10:D167,4,FALSE)</f>
        <v>150271.24201787997</v>
      </c>
      <c r="L40" s="278"/>
      <c r="M40" s="279">
        <v>30</v>
      </c>
      <c r="N40" s="280">
        <f t="shared" si="0"/>
        <v>5009.0414005959992</v>
      </c>
    </row>
    <row r="41" spans="1:14">
      <c r="A41" t="s">
        <v>358</v>
      </c>
      <c r="B41" s="833" t="str">
        <f>VLOOKUP(A41,EQUIPOS!A11:D155,3,FALSE)</f>
        <v xml:space="preserve">Terminadora de asfalto (Finisher), potencia en el volante 174 HP, R=20M3/H, velocidad de desplazamiento 114 m/min
</v>
      </c>
      <c r="C41" s="834"/>
      <c r="D41" s="834"/>
      <c r="E41" s="834"/>
      <c r="F41" s="834"/>
      <c r="G41" s="834"/>
      <c r="H41" s="835"/>
      <c r="I41" s="275"/>
      <c r="J41" s="276"/>
      <c r="K41" s="277">
        <f>VLOOKUP(A41,EQUIPOS!A11:D168,4,FALSE)</f>
        <v>185239.48914431676</v>
      </c>
      <c r="L41" s="278"/>
      <c r="M41" s="279">
        <v>10</v>
      </c>
      <c r="N41" s="280">
        <f t="shared" si="0"/>
        <v>18523.948914431676</v>
      </c>
    </row>
    <row r="42" spans="1:14">
      <c r="A42" t="s">
        <v>166</v>
      </c>
      <c r="B42" s="833" t="str">
        <f>VLOOKUP(A42,EQUIPOS!A12:D156,3,FALSE)</f>
        <v>Compactador de Rodillo POTENCIA: 99HP, PESO: 8 ton</v>
      </c>
      <c r="C42" s="834"/>
      <c r="D42" s="834"/>
      <c r="E42" s="834"/>
      <c r="F42" s="834"/>
      <c r="G42" s="834"/>
      <c r="H42" s="835"/>
      <c r="I42" s="275"/>
      <c r="J42" s="276"/>
      <c r="K42" s="277">
        <f>VLOOKUP(A42,EQUIPOS!A12:D169,4,FALSE)</f>
        <v>118571.53575989784</v>
      </c>
      <c r="L42" s="278"/>
      <c r="M42" s="279">
        <v>10</v>
      </c>
      <c r="N42" s="280">
        <f t="shared" si="0"/>
        <v>11857.153575989785</v>
      </c>
    </row>
    <row r="43" spans="1:14">
      <c r="A43" t="s">
        <v>373</v>
      </c>
      <c r="B43" s="833" t="str">
        <f>VLOOKUP(A43,EQUIPOS!A13:D157,3,FALSE)</f>
        <v>Volqueta 6 m3</v>
      </c>
      <c r="C43" s="834"/>
      <c r="D43" s="834"/>
      <c r="E43" s="834"/>
      <c r="F43" s="834"/>
      <c r="G43" s="834"/>
      <c r="H43" s="835"/>
      <c r="I43" s="275"/>
      <c r="J43" s="276"/>
      <c r="K43" s="277">
        <f>VLOOKUP(A43,EQUIPOS!A13:D170,4,FALSE)</f>
        <v>66124.708386547471</v>
      </c>
      <c r="L43" s="278"/>
      <c r="M43" s="279">
        <v>10</v>
      </c>
      <c r="N43" s="280">
        <f t="shared" si="0"/>
        <v>6612.4708386547472</v>
      </c>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1085.1781106296251</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133577.12337102412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843</v>
      </c>
      <c r="B53" s="49" t="str">
        <f>VLOOKUP(A53,MATERIALES!A5:D372,3,FALSE)</f>
        <v>Agregado Petreo para Triturar (Crudo)</v>
      </c>
      <c r="C53" s="289"/>
      <c r="D53" s="289"/>
      <c r="E53" s="289"/>
      <c r="F53" s="289"/>
      <c r="G53" s="289"/>
      <c r="H53" s="289"/>
      <c r="I53" s="276"/>
      <c r="J53" s="232" t="str">
        <f>VLOOKUP(A53,MATERIALES!A7:D644,2,FALSE)</f>
        <v>m3</v>
      </c>
      <c r="K53" s="290">
        <v>1.4</v>
      </c>
      <c r="L53" s="275"/>
      <c r="M53" s="410">
        <f>VLOOKUP(A53,MATERIALES!A5:D395,4,FALSE)</f>
        <v>17594.433556318927</v>
      </c>
      <c r="N53" s="280">
        <f>K53*M53</f>
        <v>24632.206978846498</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24632.206978846498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4">
        <f>VLOOKUP(A63,TRANSPORTE!A5:D117,4,FALSE)</f>
        <v>1121.0689501116901</v>
      </c>
      <c r="M63" s="825"/>
      <c r="N63" s="295">
        <f>K63*L63</f>
        <v>1569.4965301563661</v>
      </c>
    </row>
    <row r="64" spans="1:14">
      <c r="A64" t="s">
        <v>1377</v>
      </c>
      <c r="B64" s="52" t="str">
        <f>VLOOKUP(A64,TRANSPORTE!A6:D117,3,FALSE)</f>
        <v>Transporte de mezcla</v>
      </c>
      <c r="C64" s="53"/>
      <c r="D64" s="53"/>
      <c r="E64" s="53"/>
      <c r="F64" s="53"/>
      <c r="G64" s="53"/>
      <c r="H64" s="319" t="s">
        <v>1552</v>
      </c>
      <c r="I64" s="287">
        <v>1.25</v>
      </c>
      <c r="J64" s="294">
        <v>1</v>
      </c>
      <c r="K64" s="287">
        <f>I64*J64</f>
        <v>1.25</v>
      </c>
      <c r="L64" s="824">
        <f>VLOOKUP(A64,TRANSPORTE!A6:D117,4,FALSE)</f>
        <v>1121.0689501116901</v>
      </c>
      <c r="M64" s="825"/>
      <c r="N64" s="295">
        <f>K64*L64</f>
        <v>1401.3361876396127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2970.8327177959791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54</v>
      </c>
      <c r="B75" s="55" t="str">
        <f>VLOOKUP(A75,'MANO DE OBRA'!A8:D69,3,FALSE)</f>
        <v>Rastrilleros (2)</v>
      </c>
      <c r="C75" s="53"/>
      <c r="D75" s="53"/>
      <c r="E75" s="53"/>
      <c r="F75" s="53"/>
      <c r="G75" s="53"/>
      <c r="H75" s="53"/>
      <c r="I75" s="300">
        <f>K75/J75*100</f>
        <v>82811.68411799999</v>
      </c>
      <c r="J75" s="301">
        <v>185</v>
      </c>
      <c r="K75" s="302">
        <f>VLOOKUP(A75,'MANO DE OBRA'!A8:D100,4,FALSE)</f>
        <v>153201.61561829998</v>
      </c>
      <c r="L75" s="56"/>
      <c r="M75" s="307">
        <v>80</v>
      </c>
      <c r="N75" s="403">
        <f>K75/M75</f>
        <v>1915.0201952287498</v>
      </c>
    </row>
    <row r="76" spans="1:15">
      <c r="A76" t="s">
        <v>34</v>
      </c>
      <c r="B76" s="55" t="str">
        <f>VLOOKUP(A76,'MANO DE OBRA'!A9:D70,3,FALSE)</f>
        <v>Oficial (3)</v>
      </c>
      <c r="C76" s="53"/>
      <c r="D76" s="53"/>
      <c r="E76" s="53"/>
      <c r="F76" s="53"/>
      <c r="G76" s="53"/>
      <c r="H76" s="53"/>
      <c r="I76" s="300">
        <f>K76/J76*100</f>
        <v>165623.36823599998</v>
      </c>
      <c r="J76" s="301">
        <v>185</v>
      </c>
      <c r="K76" s="302">
        <f>VLOOKUP(A76,'MANO DE OBRA'!A9:D101,4,FALSE)</f>
        <v>306403.23123659997</v>
      </c>
      <c r="L76" s="56"/>
      <c r="M76" s="308">
        <v>80</v>
      </c>
      <c r="N76" s="403">
        <f>K76/M76</f>
        <v>3830.0403904574996</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10851.78110629625</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172031.94417396284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34406.388834792568</v>
      </c>
      <c r="M87" s="855"/>
      <c r="N87" s="57"/>
    </row>
    <row r="88" spans="1:14">
      <c r="B88" s="95" t="s">
        <v>1057</v>
      </c>
      <c r="C88" s="96"/>
      <c r="D88" s="96"/>
      <c r="E88" s="96"/>
      <c r="F88" s="96"/>
      <c r="G88" s="96"/>
      <c r="H88" s="96"/>
      <c r="I88" s="93"/>
      <c r="J88" s="94"/>
      <c r="K88" s="312">
        <v>0.05</v>
      </c>
      <c r="L88" s="854">
        <f>N82*K88</f>
        <v>8601.5972086981419</v>
      </c>
      <c r="M88" s="855"/>
      <c r="N88" s="57"/>
    </row>
    <row r="89" spans="1:14" ht="15.75" thickBot="1">
      <c r="B89" s="97" t="s">
        <v>1058</v>
      </c>
      <c r="C89" s="98"/>
      <c r="D89" s="98"/>
      <c r="E89" s="98"/>
      <c r="F89" s="98"/>
      <c r="G89" s="98"/>
      <c r="H89" s="98"/>
      <c r="I89" s="99"/>
      <c r="J89" s="100"/>
      <c r="K89" s="313">
        <v>0.05</v>
      </c>
      <c r="L89" s="856">
        <f>N82*K89</f>
        <v>8601.5972086981419</v>
      </c>
      <c r="M89" s="857"/>
      <c r="N89" s="57"/>
    </row>
    <row r="90" spans="1:14" ht="15.75" thickBot="1">
      <c r="B90" s="820" t="s">
        <v>1037</v>
      </c>
      <c r="C90" s="821"/>
      <c r="D90" s="821"/>
      <c r="E90" s="821"/>
      <c r="F90" s="821"/>
      <c r="G90" s="821"/>
      <c r="H90" s="821"/>
      <c r="I90" s="821"/>
      <c r="J90" s="821"/>
      <c r="K90" s="821"/>
      <c r="L90" s="821"/>
      <c r="M90" s="822"/>
      <c r="N90" s="58">
        <f>L87+L88+L89</f>
        <v>51609.583252188851</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223641.52742615168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117</v>
      </c>
      <c r="B36" s="833" t="str">
        <f>VLOOKUP(A36,EQUIPOS!A6:D154,3,FALSE)</f>
        <v xml:space="preserve">Barredora mecánica de cepillo de 3658 mm ; 6 m3 </v>
      </c>
      <c r="C36" s="834"/>
      <c r="D36" s="834"/>
      <c r="E36" s="834"/>
      <c r="F36" s="834"/>
      <c r="G36" s="834"/>
      <c r="H36" s="835"/>
      <c r="I36" s="275"/>
      <c r="J36" s="276"/>
      <c r="K36" s="277">
        <f>VLOOKUP(A36,EQUIPOS!A6:D163,4,FALSE)</f>
        <v>80192.637292464889</v>
      </c>
      <c r="L36" s="278"/>
      <c r="M36" s="279">
        <v>150</v>
      </c>
      <c r="N36" s="280">
        <f>K36/M36</f>
        <v>534.61758194976596</v>
      </c>
    </row>
    <row r="37" spans="1:14">
      <c r="A37" s="119" t="s">
        <v>148</v>
      </c>
      <c r="B37" s="833" t="str">
        <f>VLOOKUP(A37,EQUIPOS!A7:D154,3,FALSE)</f>
        <v>Cargador : Potencia en el volante 110 hp, Clasificación de RPM del motor 2300.</v>
      </c>
      <c r="C37" s="834"/>
      <c r="D37" s="834"/>
      <c r="E37" s="834"/>
      <c r="F37" s="834"/>
      <c r="G37" s="834"/>
      <c r="H37" s="835"/>
      <c r="I37" s="275"/>
      <c r="J37" s="276"/>
      <c r="K37" s="277">
        <f>VLOOKUP(A37,EQUIPOS!A7:D164,4,FALSE)</f>
        <v>157108.67071094085</v>
      </c>
      <c r="L37" s="278"/>
      <c r="M37" s="279">
        <v>150</v>
      </c>
      <c r="N37" s="280">
        <f>K37/M37</f>
        <v>1047.3911380729389</v>
      </c>
    </row>
    <row r="38" spans="1:14">
      <c r="A38" t="s">
        <v>236</v>
      </c>
      <c r="B38" s="833" t="str">
        <f>VLOOKUP(A38,EQUIPOS!A8:D154,3,FALSE)</f>
        <v>Fresadora de pavimento, potencia 255 HP, peso 19 Ton, PROFUNDIDAD DE CORTE 305 mm</v>
      </c>
      <c r="C38" s="834"/>
      <c r="D38" s="834"/>
      <c r="E38" s="834"/>
      <c r="F38" s="834"/>
      <c r="G38" s="834"/>
      <c r="H38" s="835"/>
      <c r="I38" s="275"/>
      <c r="J38" s="276"/>
      <c r="K38" s="277">
        <f>VLOOKUP(A38,EQUIPOS!A8:D165,4,FALSE)</f>
        <v>367480.54810557689</v>
      </c>
      <c r="L38" s="278"/>
      <c r="M38" s="279">
        <v>150</v>
      </c>
      <c r="N38" s="280">
        <f>K38/M38</f>
        <v>2449.8703207038461</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N75*M41</f>
        <v>1.7022401735366666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4033.5812809000877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824">
        <f>VLOOKUP(A58,TRANSPORTE!A5:D117,4,FALSE)</f>
        <v>1121.0689501116901</v>
      </c>
      <c r="M58" s="825"/>
      <c r="N58" s="295">
        <f>K58*L58</f>
        <v>145.73896351451972</v>
      </c>
    </row>
    <row r="59" spans="1:14">
      <c r="B59" s="52"/>
      <c r="C59" s="53"/>
      <c r="D59" s="53"/>
      <c r="E59" s="53"/>
      <c r="F59" s="53"/>
      <c r="G59" s="53"/>
      <c r="H59" s="319"/>
      <c r="I59" s="287"/>
      <c r="J59" s="294"/>
      <c r="K59" s="287"/>
      <c r="L59" s="824"/>
      <c r="M59" s="825"/>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145.73896351451972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1200</v>
      </c>
      <c r="N69" s="403">
        <f>K69/M69</f>
        <v>170.22401735366665</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8">
        <f>SUM(N69:N74)</f>
        <v>170.22401735366665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4349.5442617682738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869.90885235365477</v>
      </c>
      <c r="M82" s="855"/>
      <c r="N82" s="57"/>
    </row>
    <row r="83" spans="1:14">
      <c r="B83" s="95" t="s">
        <v>1057</v>
      </c>
      <c r="C83" s="96"/>
      <c r="D83" s="96"/>
      <c r="E83" s="96"/>
      <c r="F83" s="96"/>
      <c r="G83" s="96"/>
      <c r="H83" s="96"/>
      <c r="I83" s="93"/>
      <c r="J83" s="94"/>
      <c r="K83" s="312">
        <v>0.05</v>
      </c>
      <c r="L83" s="854">
        <f>N77*K83</f>
        <v>217.47721308841369</v>
      </c>
      <c r="M83" s="855"/>
      <c r="N83" s="57"/>
    </row>
    <row r="84" spans="1:14" ht="15.75" thickBot="1">
      <c r="B84" s="97" t="s">
        <v>1058</v>
      </c>
      <c r="C84" s="98"/>
      <c r="D84" s="98"/>
      <c r="E84" s="98"/>
      <c r="F84" s="98"/>
      <c r="G84" s="98"/>
      <c r="H84" s="98"/>
      <c r="I84" s="99"/>
      <c r="J84" s="100"/>
      <c r="K84" s="313">
        <v>0.05</v>
      </c>
      <c r="L84" s="856">
        <f>N77*K84</f>
        <v>217.47721308841369</v>
      </c>
      <c r="M84" s="857"/>
      <c r="N84" s="57"/>
    </row>
    <row r="85" spans="1:14" ht="15.75" thickBot="1">
      <c r="B85" s="820" t="s">
        <v>1037</v>
      </c>
      <c r="C85" s="821"/>
      <c r="D85" s="821"/>
      <c r="E85" s="821"/>
      <c r="F85" s="821"/>
      <c r="G85" s="821"/>
      <c r="H85" s="821"/>
      <c r="I85" s="821"/>
      <c r="J85" s="821"/>
      <c r="K85" s="821"/>
      <c r="L85" s="821"/>
      <c r="M85" s="822"/>
      <c r="N85" s="58">
        <f>L82+L83+L84</f>
        <v>1304.8632785304821</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5654.4075402987564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69" t="s">
        <v>2327</v>
      </c>
      <c r="C118" s="401"/>
      <c r="D118" s="401"/>
      <c r="E118" s="63"/>
      <c r="F118" s="63"/>
      <c r="G118" s="63"/>
      <c r="H118" s="63"/>
      <c r="I118" s="63"/>
      <c r="J118" s="799"/>
      <c r="K118" s="799"/>
      <c r="L118" s="799"/>
      <c r="M118" s="799"/>
      <c r="N118" s="800"/>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117</v>
      </c>
      <c r="B36" s="833" t="str">
        <f>VLOOKUP(A36,EQUIPOS!A6:D154,3,FALSE)</f>
        <v xml:space="preserve">Barredora mecánica de cepillo de 3658 mm ; 6 m3 </v>
      </c>
      <c r="C36" s="834"/>
      <c r="D36" s="834"/>
      <c r="E36" s="834"/>
      <c r="F36" s="834"/>
      <c r="G36" s="834"/>
      <c r="H36" s="835"/>
      <c r="I36" s="275"/>
      <c r="J36" s="276"/>
      <c r="K36" s="277">
        <f>VLOOKUP(A36,EQUIPOS!A6:D163,4,FALSE)</f>
        <v>80192.637292464889</v>
      </c>
      <c r="L36" s="278"/>
      <c r="M36" s="279">
        <v>300</v>
      </c>
      <c r="N36" s="280">
        <f>K36/M36</f>
        <v>267.30879097488298</v>
      </c>
    </row>
    <row r="37" spans="1:14">
      <c r="A37" s="119" t="s">
        <v>148</v>
      </c>
      <c r="B37" s="833" t="str">
        <f>VLOOKUP(A37,EQUIPOS!A7:D154,3,FALSE)</f>
        <v>Cargador : Potencia en el volante 110 hp, Clasificación de RPM del motor 2300.</v>
      </c>
      <c r="C37" s="834"/>
      <c r="D37" s="834"/>
      <c r="E37" s="834"/>
      <c r="F37" s="834"/>
      <c r="G37" s="834"/>
      <c r="H37" s="835"/>
      <c r="I37" s="275"/>
      <c r="J37" s="276"/>
      <c r="K37" s="277">
        <f>VLOOKUP(A37,EQUIPOS!A7:D164,4,FALSE)</f>
        <v>157108.67071094085</v>
      </c>
      <c r="L37" s="278"/>
      <c r="M37" s="279">
        <v>300</v>
      </c>
      <c r="N37" s="280">
        <f>K37/M37</f>
        <v>523.69556903646946</v>
      </c>
    </row>
    <row r="38" spans="1:14">
      <c r="A38" t="s">
        <v>236</v>
      </c>
      <c r="B38" s="833" t="str">
        <f>VLOOKUP(A38,EQUIPOS!A8:D154,3,FALSE)</f>
        <v>Fresadora de pavimento, potencia 255 HP, peso 19 Ton, PROFUNDIDAD DE CORTE 305 mm</v>
      </c>
      <c r="C38" s="834"/>
      <c r="D38" s="834"/>
      <c r="E38" s="834"/>
      <c r="F38" s="834"/>
      <c r="G38" s="834"/>
      <c r="H38" s="835"/>
      <c r="I38" s="275"/>
      <c r="J38" s="276"/>
      <c r="K38" s="277">
        <f>VLOOKUP(A38,EQUIPOS!A8:D165,4,FALSE)</f>
        <v>367480.54810557689</v>
      </c>
      <c r="L38" s="278"/>
      <c r="M38" s="279">
        <v>300</v>
      </c>
      <c r="N38" s="280">
        <f>K38/M38</f>
        <v>1224.9351603519231</v>
      </c>
    </row>
    <row r="39" spans="1:14">
      <c r="B39" s="833"/>
      <c r="C39" s="834"/>
      <c r="D39" s="834"/>
      <c r="E39" s="834"/>
      <c r="F39" s="834"/>
      <c r="G39" s="834"/>
      <c r="H39" s="835"/>
      <c r="I39" s="836"/>
      <c r="J39" s="817"/>
      <c r="K39" s="277"/>
      <c r="L39" s="837"/>
      <c r="M39" s="838"/>
      <c r="N39" s="280"/>
    </row>
    <row r="40" spans="1:14">
      <c r="B40" s="833"/>
      <c r="C40" s="834"/>
      <c r="D40" s="834"/>
      <c r="E40" s="839"/>
      <c r="F40" s="834"/>
      <c r="G40" s="834"/>
      <c r="H40" s="835"/>
      <c r="I40" s="42"/>
      <c r="J40" s="43"/>
      <c r="K40" s="282"/>
      <c r="L40" s="284"/>
      <c r="M40" s="285"/>
      <c r="N40" s="286"/>
    </row>
    <row r="41" spans="1:14">
      <c r="B41" s="840" t="s">
        <v>1036</v>
      </c>
      <c r="C41" s="841"/>
      <c r="D41" s="841"/>
      <c r="E41" s="44"/>
      <c r="F41" s="45"/>
      <c r="G41" s="45"/>
      <c r="H41" s="46"/>
      <c r="I41" s="42"/>
      <c r="J41" s="43"/>
      <c r="K41" s="287"/>
      <c r="L41" s="284"/>
      <c r="M41" s="409">
        <v>0.01</v>
      </c>
      <c r="N41" s="352">
        <f>N75*M41</f>
        <v>0.85112008676833328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2016.7906404500438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824">
        <f>VLOOKUP(A58,TRANSPORTE!A5:D117,4,FALSE)</f>
        <v>1121.0689501116901</v>
      </c>
      <c r="M58" s="825"/>
      <c r="N58" s="295">
        <f>K58*L58</f>
        <v>72.869481757259862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72.869481757259862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2400</v>
      </c>
      <c r="N69" s="403">
        <f>K69/M69</f>
        <v>85.112008676833327</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85.112008676833327</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2174.7721308841369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434.95442617682738</v>
      </c>
      <c r="M82" s="855"/>
      <c r="N82" s="57"/>
    </row>
    <row r="83" spans="1:14">
      <c r="B83" s="95" t="s">
        <v>1057</v>
      </c>
      <c r="C83" s="96"/>
      <c r="D83" s="96"/>
      <c r="E83" s="96"/>
      <c r="F83" s="96"/>
      <c r="G83" s="96"/>
      <c r="H83" s="96"/>
      <c r="I83" s="93"/>
      <c r="J83" s="94"/>
      <c r="K83" s="312">
        <v>0.05</v>
      </c>
      <c r="L83" s="854">
        <f>N77*K83</f>
        <v>108.73860654420685</v>
      </c>
      <c r="M83" s="855"/>
      <c r="N83" s="57"/>
    </row>
    <row r="84" spans="1:14" ht="15.75" thickBot="1">
      <c r="B84" s="97" t="s">
        <v>1058</v>
      </c>
      <c r="C84" s="98"/>
      <c r="D84" s="98"/>
      <c r="E84" s="98"/>
      <c r="F84" s="98"/>
      <c r="G84" s="98"/>
      <c r="H84" s="98"/>
      <c r="I84" s="99"/>
      <c r="J84" s="100"/>
      <c r="K84" s="313">
        <v>0.05</v>
      </c>
      <c r="L84" s="856">
        <f>N77*K84</f>
        <v>108.73860654420685</v>
      </c>
      <c r="M84" s="857"/>
      <c r="N84" s="57"/>
    </row>
    <row r="85" spans="1:14" ht="15.75" thickBot="1">
      <c r="B85" s="820" t="s">
        <v>1037</v>
      </c>
      <c r="C85" s="821"/>
      <c r="D85" s="821"/>
      <c r="E85" s="821"/>
      <c r="F85" s="821"/>
      <c r="G85" s="821"/>
      <c r="H85" s="821"/>
      <c r="I85" s="821"/>
      <c r="J85" s="821"/>
      <c r="K85" s="821"/>
      <c r="L85" s="821"/>
      <c r="M85" s="822"/>
      <c r="N85" s="58">
        <f>L82+L83+L84</f>
        <v>652.43163926524107</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2827.2037701493782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18</v>
      </c>
      <c r="N36" s="280">
        <f>K36/M36</f>
        <v>3759.1523579773907</v>
      </c>
    </row>
    <row r="37" spans="1:14">
      <c r="A37" s="119" t="s">
        <v>154</v>
      </c>
      <c r="B37" s="833" t="str">
        <f>VLOOKUP(A37,EQUIPOS!A7:D154,3,FALSE)</f>
        <v>Carrotanque Irrigador de asfalto, 1000 GALONES DE CAPACIDAD</v>
      </c>
      <c r="C37" s="834"/>
      <c r="D37" s="834"/>
      <c r="E37" s="834"/>
      <c r="F37" s="834"/>
      <c r="G37" s="834"/>
      <c r="H37" s="835"/>
      <c r="I37" s="275"/>
      <c r="J37" s="276"/>
      <c r="K37" s="277">
        <f>VLOOKUP(A37,EQUIPOS!A7:D164,4,FALSE)</f>
        <v>86185.466155810995</v>
      </c>
      <c r="L37" s="278"/>
      <c r="M37" s="279">
        <v>18</v>
      </c>
      <c r="N37" s="280">
        <f>K37/M37</f>
        <v>4788.0814531006108</v>
      </c>
    </row>
    <row r="38" spans="1:14">
      <c r="A38" t="s">
        <v>269</v>
      </c>
      <c r="B38" s="833" t="str">
        <f>VLOOKUP(A38,EQUIPOS!A8:D154,3,FALSE)</f>
        <v>Motoniveladora  potencia 215 HP, ancho de cuchilla 4,27 m, peso 18 ton.</v>
      </c>
      <c r="C38" s="834"/>
      <c r="D38" s="834"/>
      <c r="E38" s="834"/>
      <c r="F38" s="834"/>
      <c r="G38" s="834"/>
      <c r="H38" s="835"/>
      <c r="I38" s="275"/>
      <c r="J38" s="276"/>
      <c r="K38" s="277">
        <f>VLOOKUP(A38,EQUIPOS!A8:D165,4,FALSE)</f>
        <v>190057.13495104303</v>
      </c>
      <c r="L38" s="278"/>
      <c r="M38" s="279">
        <v>18</v>
      </c>
      <c r="N38" s="280">
        <f>K38/M38</f>
        <v>10558.729719502391</v>
      </c>
    </row>
    <row r="39" spans="1:14">
      <c r="A39" t="s">
        <v>299</v>
      </c>
      <c r="B39" s="833" t="str">
        <f>VLOOKUP(A39,EQUIPOS!A9:D154,3,FALSE)</f>
        <v xml:space="preserve">Recicladora, potencia 430HP </v>
      </c>
      <c r="C39" s="834"/>
      <c r="D39" s="834"/>
      <c r="E39" s="834"/>
      <c r="F39" s="834"/>
      <c r="G39" s="834"/>
      <c r="H39" s="835"/>
      <c r="I39" s="836"/>
      <c r="J39" s="817"/>
      <c r="K39" s="277">
        <f>VLOOKUP(A39,EQUIPOS!A9:D166,4,FALSE)</f>
        <v>334729.62750106433</v>
      </c>
      <c r="L39" s="837">
        <v>18</v>
      </c>
      <c r="M39" s="838"/>
      <c r="N39" s="280">
        <f>K39/L39</f>
        <v>18596.090416725798</v>
      </c>
    </row>
    <row r="40" spans="1:14">
      <c r="A40" t="s">
        <v>365</v>
      </c>
      <c r="B40" s="833" t="str">
        <f>VLOOKUP(A40,EQUIPOS!A10:D154,3,FALSE)</f>
        <v xml:space="preserve">Vibrocompatador, potencia 153 HP, peso 10 Ton. </v>
      </c>
      <c r="C40" s="834"/>
      <c r="D40" s="834"/>
      <c r="E40" s="834"/>
      <c r="F40" s="834"/>
      <c r="G40" s="834"/>
      <c r="H40" s="835"/>
      <c r="I40" s="42"/>
      <c r="J40" s="43"/>
      <c r="K40" s="277">
        <f>VLOOKUP(A40,EQUIPOS!A10:D167,4,FALSE)</f>
        <v>123288.39399744575</v>
      </c>
      <c r="L40" s="284"/>
      <c r="M40" s="285">
        <v>18</v>
      </c>
      <c r="N40" s="280">
        <f>K40/M40</f>
        <v>6849.3552220803194</v>
      </c>
    </row>
    <row r="41" spans="1:14">
      <c r="B41" s="840" t="s">
        <v>1036</v>
      </c>
      <c r="C41" s="841"/>
      <c r="D41" s="841"/>
      <c r="E41" s="44"/>
      <c r="F41" s="45"/>
      <c r="G41" s="45"/>
      <c r="H41" s="46"/>
      <c r="I41" s="42"/>
      <c r="J41" s="43"/>
      <c r="K41" s="287"/>
      <c r="L41" s="284"/>
      <c r="M41" s="409">
        <v>0.01</v>
      </c>
      <c r="N41" s="352">
        <f>N75*M41</f>
        <v>28.370669558944442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44579.779838945455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873</v>
      </c>
      <c r="B48" s="49" t="str">
        <f>VLOOKUP(A48,MATERIALES!A5:D372,3,FALSE)</f>
        <v>Arena lavada</v>
      </c>
      <c r="C48" s="289"/>
      <c r="D48" s="289"/>
      <c r="E48" s="289"/>
      <c r="F48" s="289"/>
      <c r="G48" s="289"/>
      <c r="H48" s="289"/>
      <c r="I48" s="276"/>
      <c r="J48" s="232" t="str">
        <f>VLOOKUP(A48,MATERIALES!A4:D639,2,FALSE)</f>
        <v>m3</v>
      </c>
      <c r="K48" s="290">
        <v>3.5000000000000003E-2</v>
      </c>
      <c r="L48" s="275"/>
      <c r="M48" s="410">
        <f>VLOOKUP(A48,MATERIALES!A5:D395,4,FALSE)</f>
        <v>46800</v>
      </c>
      <c r="N48" s="280">
        <f>K48*M48</f>
        <v>1638.0000000000002</v>
      </c>
    </row>
    <row r="49" spans="1:14">
      <c r="A49" s="114" t="s">
        <v>833</v>
      </c>
      <c r="B49" s="49" t="str">
        <f>VLOOKUP(A49,MATERIALES!A6:D372,3,FALSE)</f>
        <v>Agregado petreo para mezclas asfálticas</v>
      </c>
      <c r="C49" s="289"/>
      <c r="D49" s="289"/>
      <c r="E49" s="289"/>
      <c r="F49" s="289"/>
      <c r="G49" s="289"/>
      <c r="H49" s="289"/>
      <c r="I49" s="276"/>
      <c r="J49" s="232" t="str">
        <f>VLOOKUP(A49,MATERIALES!A5:D640,2,FALSE)</f>
        <v>m3</v>
      </c>
      <c r="K49" s="290">
        <v>0.25</v>
      </c>
      <c r="L49" s="275"/>
      <c r="M49" s="410">
        <f>VLOOKUP(A49,MATERIALES!A6:D396,4,FALSE)</f>
        <v>57283.965527632128</v>
      </c>
      <c r="N49" s="280">
        <f>K49*M49</f>
        <v>14320.991381908032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2">
        <f>SUM(N48:N52)</f>
        <v>15958.991381908032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824">
        <f>VLOOKUP(A58,TRANSPORTE!A5:D117,4,FALSE)</f>
        <v>1121.0689501116901</v>
      </c>
      <c r="M58" s="825"/>
      <c r="N58" s="295">
        <f>K58*L58</f>
        <v>319.50465078183174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319.50465078183174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15</v>
      </c>
      <c r="B69" s="55" t="str">
        <f>VLOOKUP(A69,'MANO DE OBRA'!A8:D68,3,FALSE)</f>
        <v>Obrero (6)</v>
      </c>
      <c r="C69" s="53"/>
      <c r="D69" s="53"/>
      <c r="E69" s="53"/>
      <c r="F69" s="53"/>
      <c r="G69" s="53"/>
      <c r="H69" s="53"/>
      <c r="I69" s="300">
        <f>K69/J69*100</f>
        <v>165623.36823599998</v>
      </c>
      <c r="J69" s="301">
        <v>185</v>
      </c>
      <c r="K69" s="302">
        <f>VLOOKUP(A69,'MANO DE OBRA'!A8:D99,4,FALSE)</f>
        <v>306403.23123659997</v>
      </c>
      <c r="L69" s="56"/>
      <c r="M69" s="303">
        <v>144</v>
      </c>
      <c r="N69" s="403">
        <f>K69/M69</f>
        <v>2127.800216920833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144</v>
      </c>
      <c r="N70" s="403">
        <f>K70/M70</f>
        <v>709.26673897361115</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2837.0669558944442</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63695.342827529763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12739.068565505953</v>
      </c>
      <c r="M82" s="855"/>
      <c r="N82" s="57"/>
    </row>
    <row r="83" spans="1:14">
      <c r="B83" s="95" t="s">
        <v>1057</v>
      </c>
      <c r="C83" s="96"/>
      <c r="D83" s="96"/>
      <c r="E83" s="96"/>
      <c r="F83" s="96"/>
      <c r="G83" s="96"/>
      <c r="H83" s="96"/>
      <c r="I83" s="93"/>
      <c r="J83" s="94"/>
      <c r="K83" s="312">
        <v>0.05</v>
      </c>
      <c r="L83" s="854">
        <f>N77*K83</f>
        <v>3184.7671413764883</v>
      </c>
      <c r="M83" s="855"/>
      <c r="N83" s="57"/>
    </row>
    <row r="84" spans="1:14" ht="15.75" thickBot="1">
      <c r="B84" s="97" t="s">
        <v>1058</v>
      </c>
      <c r="C84" s="98"/>
      <c r="D84" s="98"/>
      <c r="E84" s="98"/>
      <c r="F84" s="98"/>
      <c r="G84" s="98"/>
      <c r="H84" s="98"/>
      <c r="I84" s="99"/>
      <c r="J84" s="100"/>
      <c r="K84" s="313">
        <v>0.05</v>
      </c>
      <c r="L84" s="856">
        <f>N77*K84</f>
        <v>3184.7671413764883</v>
      </c>
      <c r="M84" s="857"/>
      <c r="N84" s="57"/>
    </row>
    <row r="85" spans="1:14" ht="15.75" thickBot="1">
      <c r="B85" s="820" t="s">
        <v>1037</v>
      </c>
      <c r="C85" s="821"/>
      <c r="D85" s="821"/>
      <c r="E85" s="821"/>
      <c r="F85" s="821"/>
      <c r="G85" s="821"/>
      <c r="H85" s="821"/>
      <c r="I85" s="821"/>
      <c r="J85" s="821"/>
      <c r="K85" s="821"/>
      <c r="L85" s="821"/>
      <c r="M85" s="822"/>
      <c r="N85" s="58">
        <f>L82+L83+L84</f>
        <v>19108.602848258928</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82803.945675788695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69" t="s">
        <v>2327</v>
      </c>
      <c r="C118" s="401"/>
      <c r="D118" s="401"/>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12</v>
      </c>
      <c r="N36" s="280">
        <f>K36/M36</f>
        <v>5638.7285369660858</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VLOOKUP(A37,EQUIPOS!A6:D163,4,FALSE)</f>
        <v>86185.466155810995</v>
      </c>
      <c r="L37" s="278"/>
      <c r="M37" s="279">
        <v>12</v>
      </c>
      <c r="N37" s="280">
        <f>K37/M37</f>
        <v>7182.1221796509162</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VLOOKUP(A38,EQUIPOS!A6:D163,4,FALSE)</f>
        <v>190057.13495104303</v>
      </c>
      <c r="L38" s="278"/>
      <c r="M38" s="279">
        <v>12</v>
      </c>
      <c r="N38" s="280">
        <f>K38/M38</f>
        <v>15838.094579253586</v>
      </c>
    </row>
    <row r="39" spans="1:14">
      <c r="A39" s="119" t="s">
        <v>299</v>
      </c>
      <c r="B39" s="833" t="str">
        <f>VLOOKUP(A39,EQUIPOS!A7:D154,3,FALSE)</f>
        <v xml:space="preserve">Recicladora, potencia 430HP </v>
      </c>
      <c r="C39" s="834"/>
      <c r="D39" s="834"/>
      <c r="E39" s="834"/>
      <c r="F39" s="834"/>
      <c r="G39" s="834"/>
      <c r="H39" s="835"/>
      <c r="I39" s="275"/>
      <c r="J39" s="276"/>
      <c r="K39" s="277">
        <f>VLOOKUP(A39,EQUIPOS!A7:D164,4,FALSE)</f>
        <v>334729.62750106433</v>
      </c>
      <c r="L39" s="278"/>
      <c r="M39" s="279">
        <v>12</v>
      </c>
      <c r="N39" s="280">
        <f>K39/M39</f>
        <v>27894.135625088693</v>
      </c>
    </row>
    <row r="40" spans="1:14">
      <c r="A40" t="s">
        <v>365</v>
      </c>
      <c r="B40" s="833" t="str">
        <f>VLOOKUP(A40,EQUIPOS!A8:D154,3,FALSE)</f>
        <v xml:space="preserve">Vibrocompatador, potencia 153 HP, peso 10 Ton. </v>
      </c>
      <c r="C40" s="834"/>
      <c r="D40" s="834"/>
      <c r="E40" s="834"/>
      <c r="F40" s="834"/>
      <c r="G40" s="834"/>
      <c r="H40" s="835"/>
      <c r="I40" s="275"/>
      <c r="J40" s="276"/>
      <c r="K40" s="277">
        <f>VLOOKUP(A40,EQUIPOS!A8:D165,4,FALSE)</f>
        <v>123288.39399744575</v>
      </c>
      <c r="L40" s="278"/>
      <c r="M40" s="279">
        <v>12</v>
      </c>
      <c r="N40" s="280">
        <f>K40/M40</f>
        <v>10274.032833120478</v>
      </c>
    </row>
    <row r="41" spans="1:14">
      <c r="B41" s="833"/>
      <c r="C41" s="834"/>
      <c r="D41" s="834"/>
      <c r="E41" s="834"/>
      <c r="F41" s="834"/>
      <c r="G41" s="834"/>
      <c r="H41" s="835"/>
      <c r="I41" s="836"/>
      <c r="J41" s="817"/>
      <c r="K41" s="277"/>
      <c r="L41" s="837"/>
      <c r="M41" s="838"/>
      <c r="N41" s="280"/>
    </row>
    <row r="42" spans="1:14">
      <c r="B42" s="833"/>
      <c r="C42" s="834"/>
      <c r="D42" s="834"/>
      <c r="E42" s="839"/>
      <c r="F42" s="834"/>
      <c r="G42" s="834"/>
      <c r="H42" s="835"/>
      <c r="I42" s="42"/>
      <c r="J42" s="43"/>
      <c r="K42" s="282"/>
      <c r="L42" s="284"/>
      <c r="M42" s="285"/>
      <c r="N42" s="286"/>
    </row>
    <row r="43" spans="1:14">
      <c r="B43" s="840" t="s">
        <v>1036</v>
      </c>
      <c r="C43" s="953"/>
      <c r="D43" s="953"/>
      <c r="E43" s="44"/>
      <c r="F43" s="45"/>
      <c r="G43" s="45"/>
      <c r="H43" s="46"/>
      <c r="I43" s="42"/>
      <c r="J43" s="43"/>
      <c r="K43" s="287"/>
      <c r="L43" s="284"/>
      <c r="M43" s="409">
        <v>0.1</v>
      </c>
      <c r="N43" s="352">
        <f>N77*M43</f>
        <v>425.56004338416665</v>
      </c>
    </row>
    <row r="44" spans="1:14" ht="15.75" thickBot="1">
      <c r="B44" s="833"/>
      <c r="C44" s="834"/>
      <c r="D44" s="834"/>
      <c r="E44" s="834"/>
      <c r="F44" s="834"/>
      <c r="G44" s="834"/>
      <c r="H44" s="835"/>
      <c r="I44" s="842"/>
      <c r="J44" s="843"/>
      <c r="K44" s="47"/>
      <c r="L44" s="844"/>
      <c r="M44" s="845"/>
      <c r="N44" s="111"/>
    </row>
    <row r="45" spans="1:14" ht="15.75" thickBot="1">
      <c r="B45" s="820" t="s">
        <v>1037</v>
      </c>
      <c r="C45" s="821"/>
      <c r="D45" s="821"/>
      <c r="E45" s="821"/>
      <c r="F45" s="821"/>
      <c r="G45" s="821"/>
      <c r="H45" s="821"/>
      <c r="I45" s="821"/>
      <c r="J45" s="821"/>
      <c r="K45" s="821"/>
      <c r="L45" s="821"/>
      <c r="M45" s="822"/>
      <c r="N45" s="402">
        <f>SUM(N36:N44)</f>
        <v>67252.673797463925</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3" t="s">
        <v>1029</v>
      </c>
      <c r="K49" s="91" t="s">
        <v>1030</v>
      </c>
      <c r="L49" s="814" t="s">
        <v>1039</v>
      </c>
      <c r="M49" s="813"/>
      <c r="N49" s="92" t="s">
        <v>1035</v>
      </c>
    </row>
    <row r="50" spans="1:14">
      <c r="A50" t="s">
        <v>845</v>
      </c>
      <c r="B50" s="49" t="str">
        <f>VLOOKUP(A50,MATERIALES!A5:D372,3,FALSE)</f>
        <v>Agua</v>
      </c>
      <c r="C50" s="289"/>
      <c r="D50" s="289"/>
      <c r="E50" s="289"/>
      <c r="F50" s="289"/>
      <c r="G50" s="289"/>
      <c r="H50" s="289"/>
      <c r="I50" s="276"/>
      <c r="J50" s="232" t="str">
        <f>VLOOKUP(A50,MATERIALES!A4:D639,2,FALSE)</f>
        <v>lt</v>
      </c>
      <c r="K50" s="290">
        <v>75</v>
      </c>
      <c r="L50" s="275"/>
      <c r="M50" s="410">
        <f>VLOOKUP(A50,MATERIALES!A5:D395,4,FALSE)</f>
        <v>66.171277044536836</v>
      </c>
      <c r="N50" s="280">
        <f>K50*M50</f>
        <v>4962.8457783402628</v>
      </c>
    </row>
    <row r="51" spans="1:14">
      <c r="A51" t="s">
        <v>879</v>
      </c>
      <c r="B51" s="49" t="str">
        <f>VLOOKUP(A51,MATERIALES!A5:D372,3,FALSE)</f>
        <v xml:space="preserve">Cemento Asfáltico </v>
      </c>
      <c r="C51" s="289"/>
      <c r="D51" s="289"/>
      <c r="E51" s="289"/>
      <c r="F51" s="289"/>
      <c r="G51" s="289"/>
      <c r="H51" s="289"/>
      <c r="I51" s="276"/>
      <c r="J51" s="232" t="str">
        <f>VLOOKUP(A51,MATERIALES!A4:D639,2,FALSE)</f>
        <v>kg</v>
      </c>
      <c r="K51" s="290">
        <v>1.3</v>
      </c>
      <c r="L51" s="275"/>
      <c r="M51" s="410">
        <f>VLOOKUP(A51,MATERIALES!A5:D395,4,FALSE)</f>
        <v>1395.7049358163079</v>
      </c>
      <c r="N51" s="280">
        <f>K51*M51</f>
        <v>1814.4164165612003</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75" thickBot="1">
      <c r="B54" s="815"/>
      <c r="C54" s="816"/>
      <c r="D54" s="816"/>
      <c r="E54" s="816"/>
      <c r="F54" s="816"/>
      <c r="G54" s="816"/>
      <c r="H54" s="816"/>
      <c r="I54" s="817"/>
      <c r="J54" s="48"/>
      <c r="K54" s="50"/>
      <c r="L54" s="818"/>
      <c r="M54" s="819"/>
      <c r="N54" s="51"/>
    </row>
    <row r="55" spans="1:14" ht="15.75" thickBot="1">
      <c r="B55" s="820" t="s">
        <v>1037</v>
      </c>
      <c r="C55" s="821"/>
      <c r="D55" s="821"/>
      <c r="E55" s="821"/>
      <c r="F55" s="821"/>
      <c r="G55" s="821"/>
      <c r="H55" s="821"/>
      <c r="I55" s="821"/>
      <c r="J55" s="821"/>
      <c r="K55" s="821"/>
      <c r="L55" s="821"/>
      <c r="M55" s="822"/>
      <c r="N55" s="402">
        <f>SUM(N50:N54)</f>
        <v>6777.2621949014629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303">
        <v>96</v>
      </c>
      <c r="N71" s="403">
        <f>K71/M71</f>
        <v>1063.9001084604167</v>
      </c>
      <c r="O71" s="112"/>
    </row>
    <row r="72" spans="1:15">
      <c r="A72" t="s">
        <v>15</v>
      </c>
      <c r="B72" s="55" t="str">
        <f>VLOOKUP(A72,'MANO DE OBRA'!A8:D69,3,FALSE)</f>
        <v>Obrero (6)</v>
      </c>
      <c r="C72" s="53"/>
      <c r="D72" s="53"/>
      <c r="E72" s="53"/>
      <c r="F72" s="53"/>
      <c r="G72" s="53"/>
      <c r="H72" s="53"/>
      <c r="I72" s="300">
        <f>K72/J72*100</f>
        <v>165623.36823599998</v>
      </c>
      <c r="J72" s="301">
        <v>185</v>
      </c>
      <c r="K72" s="302">
        <f>VLOOKUP(A72,'MANO DE OBRA'!A8:D100,4,FALSE)</f>
        <v>306403.23123659997</v>
      </c>
      <c r="L72" s="56"/>
      <c r="M72" s="307">
        <v>96</v>
      </c>
      <c r="N72" s="403">
        <f>K72/M72</f>
        <v>3191.7003253812495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4255.600433841666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N45+N55+N66+N77</f>
        <v>78285.536426207051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15657.107285241411</v>
      </c>
      <c r="M84" s="855"/>
      <c r="N84" s="57"/>
    </row>
    <row r="85" spans="1:14">
      <c r="B85" s="95" t="s">
        <v>1057</v>
      </c>
      <c r="C85" s="96"/>
      <c r="D85" s="96"/>
      <c r="E85" s="96"/>
      <c r="F85" s="96"/>
      <c r="G85" s="96"/>
      <c r="H85" s="96"/>
      <c r="I85" s="93"/>
      <c r="J85" s="94"/>
      <c r="K85" s="312">
        <v>0.05</v>
      </c>
      <c r="L85" s="854">
        <f>N79*K85</f>
        <v>3914.2768213103527</v>
      </c>
      <c r="M85" s="855"/>
      <c r="N85" s="57"/>
    </row>
    <row r="86" spans="1:14" ht="15.75" thickBot="1">
      <c r="B86" s="97" t="s">
        <v>1058</v>
      </c>
      <c r="C86" s="98"/>
      <c r="D86" s="98"/>
      <c r="E86" s="98"/>
      <c r="F86" s="98"/>
      <c r="G86" s="98"/>
      <c r="H86" s="98"/>
      <c r="I86" s="99"/>
      <c r="J86" s="100"/>
      <c r="K86" s="313">
        <v>0.05</v>
      </c>
      <c r="L86" s="856">
        <f>N79*K86</f>
        <v>3914.2768213103527</v>
      </c>
      <c r="M86" s="857"/>
      <c r="N86" s="57"/>
    </row>
    <row r="87" spans="1:14" ht="15.75" thickBot="1">
      <c r="B87" s="820" t="s">
        <v>1037</v>
      </c>
      <c r="C87" s="821"/>
      <c r="D87" s="821"/>
      <c r="E87" s="821"/>
      <c r="F87" s="821"/>
      <c r="G87" s="821"/>
      <c r="H87" s="821"/>
      <c r="I87" s="821"/>
      <c r="J87" s="821"/>
      <c r="K87" s="821"/>
      <c r="L87" s="821"/>
      <c r="M87" s="822"/>
      <c r="N87" s="58">
        <f>L84+L85+L86</f>
        <v>23485.660927862114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101771.19735406917</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58" t="s">
        <v>2324</v>
      </c>
      <c r="C106" s="859"/>
      <c r="D106" s="859"/>
      <c r="E106" s="859"/>
      <c r="F106" s="859"/>
      <c r="G106" s="859"/>
      <c r="H106" s="859"/>
      <c r="I106" s="859"/>
      <c r="J106" s="859"/>
      <c r="K106" s="859"/>
      <c r="L106" s="859"/>
      <c r="M106" s="859"/>
      <c r="N106" s="860"/>
    </row>
    <row r="107" spans="2:14" ht="15" customHeight="1">
      <c r="B107" s="858"/>
      <c r="C107" s="859"/>
      <c r="D107" s="859"/>
      <c r="E107" s="859"/>
      <c r="F107" s="859"/>
      <c r="G107" s="859"/>
      <c r="H107" s="859"/>
      <c r="I107" s="859"/>
      <c r="J107" s="859"/>
      <c r="K107" s="859"/>
      <c r="L107" s="859"/>
      <c r="M107" s="859"/>
      <c r="N107" s="860"/>
    </row>
    <row r="108" spans="2:14" ht="30" customHeight="1">
      <c r="B108" s="861" t="s">
        <v>2325</v>
      </c>
      <c r="C108" s="862"/>
      <c r="D108" s="862"/>
      <c r="E108" s="862"/>
      <c r="F108" s="862"/>
      <c r="G108" s="862"/>
      <c r="H108" s="862"/>
      <c r="I108" s="862"/>
      <c r="J108" s="862"/>
      <c r="K108" s="862"/>
      <c r="L108" s="862"/>
      <c r="M108" s="862"/>
      <c r="N108" s="863"/>
    </row>
    <row r="109" spans="2:14">
      <c r="B109" s="861"/>
      <c r="C109" s="862"/>
      <c r="D109" s="862"/>
      <c r="E109" s="862"/>
      <c r="F109" s="862"/>
      <c r="G109" s="862"/>
      <c r="H109" s="862"/>
      <c r="I109" s="862"/>
      <c r="J109" s="862"/>
      <c r="K109" s="862"/>
      <c r="L109" s="862"/>
      <c r="M109" s="862"/>
      <c r="N109" s="86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7"/>
      <c r="K119" s="797"/>
      <c r="L119" s="797"/>
      <c r="M119" s="797"/>
      <c r="N119" s="798"/>
    </row>
    <row r="120" spans="2:14" ht="15.75" thickBot="1">
      <c r="B120" s="269" t="s">
        <v>2327</v>
      </c>
      <c r="C120" s="401"/>
      <c r="D120" s="401"/>
      <c r="E120" s="63"/>
      <c r="F120" s="63"/>
      <c r="G120" s="63"/>
      <c r="H120" s="63"/>
      <c r="I120" s="63"/>
      <c r="J120" s="799"/>
      <c r="K120" s="799"/>
      <c r="L120" s="799"/>
      <c r="M120" s="799"/>
      <c r="N120"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18</v>
      </c>
      <c r="N36" s="280">
        <f>K36/M36</f>
        <v>3759.1523579773907</v>
      </c>
    </row>
    <row r="37" spans="1:14">
      <c r="A37" s="119" t="s">
        <v>154</v>
      </c>
      <c r="B37" s="833" t="str">
        <f>VLOOKUP(A37,EQUIPOS!A7:D154,3,FALSE)</f>
        <v>Carrotanque Irrigador de asfalto, 1000 GALONES DE CAPACIDAD</v>
      </c>
      <c r="C37" s="834"/>
      <c r="D37" s="834"/>
      <c r="E37" s="834"/>
      <c r="F37" s="834"/>
      <c r="G37" s="834"/>
      <c r="H37" s="835"/>
      <c r="I37" s="275"/>
      <c r="J37" s="276"/>
      <c r="K37" s="277">
        <f>VLOOKUP(A37,EQUIPOS!A7:D164,4,FALSE)</f>
        <v>86185.466155810995</v>
      </c>
      <c r="L37" s="278"/>
      <c r="M37" s="279">
        <v>18</v>
      </c>
      <c r="N37" s="280">
        <f>K37/M37</f>
        <v>4788.0814531006108</v>
      </c>
    </row>
    <row r="38" spans="1:14">
      <c r="A38" t="s">
        <v>269</v>
      </c>
      <c r="B38" s="833" t="str">
        <f>VLOOKUP(A38,EQUIPOS!A8:D154,3,FALSE)</f>
        <v>Motoniveladora  potencia 215 HP, ancho de cuchilla 4,27 m, peso 18 ton.</v>
      </c>
      <c r="C38" s="834"/>
      <c r="D38" s="834"/>
      <c r="E38" s="834"/>
      <c r="F38" s="834"/>
      <c r="G38" s="834"/>
      <c r="H38" s="835"/>
      <c r="I38" s="275"/>
      <c r="J38" s="276"/>
      <c r="K38" s="277">
        <f>VLOOKUP(A38,EQUIPOS!A8:D165,4,FALSE)</f>
        <v>190057.13495104303</v>
      </c>
      <c r="L38" s="278"/>
      <c r="M38" s="279">
        <v>18</v>
      </c>
      <c r="N38" s="280">
        <f>K38/M38</f>
        <v>10558.729719502391</v>
      </c>
    </row>
    <row r="39" spans="1:14">
      <c r="A39" t="s">
        <v>299</v>
      </c>
      <c r="B39" s="833" t="str">
        <f>VLOOKUP(A39,EQUIPOS!A9:D154,3,FALSE)</f>
        <v xml:space="preserve">Recicladora, potencia 430HP </v>
      </c>
      <c r="C39" s="834"/>
      <c r="D39" s="834"/>
      <c r="E39" s="834"/>
      <c r="F39" s="834"/>
      <c r="G39" s="834"/>
      <c r="H39" s="835"/>
      <c r="I39" s="836"/>
      <c r="J39" s="817"/>
      <c r="K39" s="277">
        <f>VLOOKUP(A39,EQUIPOS!A9:D166,4,FALSE)</f>
        <v>334729.62750106433</v>
      </c>
      <c r="L39" s="837">
        <v>18</v>
      </c>
      <c r="M39" s="838"/>
      <c r="N39" s="280">
        <f>K39/L39</f>
        <v>18596.090416725798</v>
      </c>
    </row>
    <row r="40" spans="1:14">
      <c r="A40" t="s">
        <v>365</v>
      </c>
      <c r="B40" s="833" t="str">
        <f>VLOOKUP(A40,EQUIPOS!A10:D154,3,FALSE)</f>
        <v xml:space="preserve">Vibrocompatador, potencia 153 HP, peso 10 Ton. </v>
      </c>
      <c r="C40" s="834"/>
      <c r="D40" s="834"/>
      <c r="E40" s="834"/>
      <c r="F40" s="834"/>
      <c r="G40" s="834"/>
      <c r="H40" s="835"/>
      <c r="I40" s="42"/>
      <c r="J40" s="43"/>
      <c r="K40" s="277">
        <f>VLOOKUP(A40,EQUIPOS!A10:D167,4,FALSE)</f>
        <v>123288.39399744575</v>
      </c>
      <c r="L40" s="284"/>
      <c r="M40" s="285">
        <v>18</v>
      </c>
      <c r="N40" s="280">
        <f>K40/M40</f>
        <v>6849.3552220803194</v>
      </c>
    </row>
    <row r="41" spans="1:14">
      <c r="B41" s="328"/>
      <c r="C41" s="329"/>
      <c r="D41" s="329"/>
      <c r="E41" s="329"/>
      <c r="F41" s="331"/>
      <c r="G41" s="331"/>
      <c r="H41" s="131"/>
      <c r="I41" s="42"/>
      <c r="J41" s="43"/>
      <c r="K41" s="282"/>
      <c r="L41" s="284"/>
      <c r="M41" s="285"/>
      <c r="N41" s="280"/>
    </row>
    <row r="42" spans="1:14">
      <c r="B42" s="840" t="s">
        <v>1036</v>
      </c>
      <c r="C42" s="841"/>
      <c r="D42" s="841"/>
      <c r="E42" s="44"/>
      <c r="F42" s="45"/>
      <c r="G42" s="45"/>
      <c r="H42" s="46"/>
      <c r="I42" s="42"/>
      <c r="J42" s="43"/>
      <c r="K42" s="287"/>
      <c r="L42" s="284"/>
      <c r="M42" s="409">
        <v>0.01</v>
      </c>
      <c r="N42" s="352">
        <f>N76*M42</f>
        <v>28.370669558944442</v>
      </c>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2">
        <f>SUM(N36:N43)</f>
        <v>44579.779838945455</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583</v>
      </c>
      <c r="B49" s="49" t="str">
        <f>VLOOKUP(A49,MATERIALES!A5:D372,3,FALSE)</f>
        <v>Mezcla densa en Caliente MDC-25</v>
      </c>
      <c r="C49" s="289"/>
      <c r="D49" s="289"/>
      <c r="E49" s="289"/>
      <c r="F49" s="289"/>
      <c r="G49" s="289"/>
      <c r="H49" s="289"/>
      <c r="I49" s="276"/>
      <c r="J49" s="232" t="str">
        <f>VLOOKUP(A49,MATERIALES!A5:D640,2,FALSE)</f>
        <v>m3</v>
      </c>
      <c r="K49" s="290">
        <v>0.153</v>
      </c>
      <c r="L49" s="275"/>
      <c r="M49" s="410">
        <f>VLOOKUP(A49,MATERIALES!A5:D395,4,FALSE)</f>
        <v>306000</v>
      </c>
      <c r="N49" s="280">
        <f>K49*M49</f>
        <v>46818</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SUM(N49:N53)</f>
        <v>46818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824">
        <f>VLOOKUP(A59,TRANSPORTE!A5:D117,4,FALSE)</f>
        <v>1121.0689501116901</v>
      </c>
      <c r="M59" s="825"/>
      <c r="N59" s="295">
        <f>K59*L59</f>
        <v>171.52354936708858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171.52354936708858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2837.0669558944442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94406.370344206996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18881.274068841401</v>
      </c>
      <c r="M83" s="855"/>
      <c r="N83" s="57"/>
    </row>
    <row r="84" spans="1:14">
      <c r="B84" s="95" t="s">
        <v>1057</v>
      </c>
      <c r="C84" s="96"/>
      <c r="D84" s="96"/>
      <c r="E84" s="96"/>
      <c r="F84" s="96"/>
      <c r="G84" s="96"/>
      <c r="H84" s="96"/>
      <c r="I84" s="93"/>
      <c r="J84" s="94"/>
      <c r="K84" s="312">
        <v>0.05</v>
      </c>
      <c r="L84" s="854">
        <f>N78*K84</f>
        <v>4720.3185172103504</v>
      </c>
      <c r="M84" s="855"/>
      <c r="N84" s="57"/>
    </row>
    <row r="85" spans="1:14" ht="15.75" thickBot="1">
      <c r="B85" s="97" t="s">
        <v>1058</v>
      </c>
      <c r="C85" s="98"/>
      <c r="D85" s="98"/>
      <c r="E85" s="98"/>
      <c r="F85" s="98"/>
      <c r="G85" s="98"/>
      <c r="H85" s="98"/>
      <c r="I85" s="99"/>
      <c r="J85" s="100"/>
      <c r="K85" s="313">
        <v>0.05</v>
      </c>
      <c r="L85" s="856">
        <f>N78*K85</f>
        <v>4720.3185172103504</v>
      </c>
      <c r="M85" s="857"/>
      <c r="N85" s="57"/>
    </row>
    <row r="86" spans="1:14" ht="15.75" thickBot="1">
      <c r="B86" s="820" t="s">
        <v>1037</v>
      </c>
      <c r="C86" s="821"/>
      <c r="D86" s="821"/>
      <c r="E86" s="821"/>
      <c r="F86" s="821"/>
      <c r="G86" s="821"/>
      <c r="H86" s="821"/>
      <c r="I86" s="821"/>
      <c r="J86" s="821"/>
      <c r="K86" s="821"/>
      <c r="L86" s="821"/>
      <c r="M86" s="822"/>
      <c r="N86" s="58">
        <f>L83+L84+L85</f>
        <v>28321.911103262104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122728.2814474691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18</v>
      </c>
      <c r="N36" s="280">
        <f>K36/M36</f>
        <v>3759.1523579773907</v>
      </c>
    </row>
    <row r="37" spans="1:14">
      <c r="A37" s="119" t="s">
        <v>154</v>
      </c>
      <c r="B37" s="833" t="str">
        <f>VLOOKUP(A37,EQUIPOS!A7:D154,3,FALSE)</f>
        <v>Carrotanque Irrigador de asfalto, 1000 GALONES DE CAPACIDAD</v>
      </c>
      <c r="C37" s="834"/>
      <c r="D37" s="834"/>
      <c r="E37" s="834"/>
      <c r="F37" s="834"/>
      <c r="G37" s="834"/>
      <c r="H37" s="835"/>
      <c r="I37" s="275"/>
      <c r="J37" s="276"/>
      <c r="K37" s="277">
        <f>VLOOKUP(A37,EQUIPOS!A7:D164,4,FALSE)</f>
        <v>86185.466155810995</v>
      </c>
      <c r="L37" s="278"/>
      <c r="M37" s="279">
        <v>18</v>
      </c>
      <c r="N37" s="280">
        <f>K37/M37</f>
        <v>4788.0814531006108</v>
      </c>
    </row>
    <row r="38" spans="1:14">
      <c r="A38" t="s">
        <v>269</v>
      </c>
      <c r="B38" s="833" t="str">
        <f>VLOOKUP(A38,EQUIPOS!A8:D154,3,FALSE)</f>
        <v>Motoniveladora  potencia 215 HP, ancho de cuchilla 4,27 m, peso 18 ton.</v>
      </c>
      <c r="C38" s="834"/>
      <c r="D38" s="834"/>
      <c r="E38" s="834"/>
      <c r="F38" s="834"/>
      <c r="G38" s="834"/>
      <c r="H38" s="835"/>
      <c r="I38" s="275"/>
      <c r="J38" s="276"/>
      <c r="K38" s="277">
        <f>VLOOKUP(A38,EQUIPOS!A8:D165,4,FALSE)</f>
        <v>190057.13495104303</v>
      </c>
      <c r="L38" s="278"/>
      <c r="M38" s="279">
        <v>18</v>
      </c>
      <c r="N38" s="280">
        <f>K38/M38</f>
        <v>10558.729719502391</v>
      </c>
    </row>
    <row r="39" spans="1:14">
      <c r="A39" t="s">
        <v>299</v>
      </c>
      <c r="B39" s="833" t="str">
        <f>VLOOKUP(A39,EQUIPOS!A9:D154,3,FALSE)</f>
        <v xml:space="preserve">Recicladora, potencia 430HP </v>
      </c>
      <c r="C39" s="834"/>
      <c r="D39" s="834"/>
      <c r="E39" s="834"/>
      <c r="F39" s="834"/>
      <c r="G39" s="834"/>
      <c r="H39" s="835"/>
      <c r="I39" s="836"/>
      <c r="J39" s="817"/>
      <c r="K39" s="277">
        <f>VLOOKUP(A39,EQUIPOS!A9:D166,4,FALSE)</f>
        <v>334729.62750106433</v>
      </c>
      <c r="L39" s="837">
        <v>18</v>
      </c>
      <c r="M39" s="838"/>
      <c r="N39" s="280">
        <f>K39/L39</f>
        <v>18596.090416725798</v>
      </c>
    </row>
    <row r="40" spans="1:14">
      <c r="A40" t="s">
        <v>365</v>
      </c>
      <c r="B40" s="833" t="str">
        <f>VLOOKUP(A40,EQUIPOS!A10:D154,3,FALSE)</f>
        <v xml:space="preserve">Vibrocompatador, potencia 153 HP, peso 10 Ton. </v>
      </c>
      <c r="C40" s="834"/>
      <c r="D40" s="834"/>
      <c r="E40" s="834"/>
      <c r="F40" s="834"/>
      <c r="G40" s="834"/>
      <c r="H40" s="835"/>
      <c r="I40" s="42"/>
      <c r="J40" s="43"/>
      <c r="K40" s="277">
        <f>VLOOKUP(A40,EQUIPOS!A10:D167,4,FALSE)</f>
        <v>123288.39399744575</v>
      </c>
      <c r="L40" s="284"/>
      <c r="M40" s="285">
        <v>18</v>
      </c>
      <c r="N40" s="280">
        <f>K40/M40</f>
        <v>6849.3552220803194</v>
      </c>
    </row>
    <row r="41" spans="1:14">
      <c r="B41" s="328"/>
      <c r="C41" s="329"/>
      <c r="D41" s="329"/>
      <c r="E41" s="329"/>
      <c r="F41" s="331"/>
      <c r="G41" s="331"/>
      <c r="H41" s="131"/>
      <c r="I41" s="42"/>
      <c r="J41" s="43"/>
      <c r="K41" s="282"/>
      <c r="L41" s="284"/>
      <c r="M41" s="285"/>
      <c r="N41" s="286"/>
    </row>
    <row r="42" spans="1:14">
      <c r="B42" s="840" t="s">
        <v>1036</v>
      </c>
      <c r="C42" s="841"/>
      <c r="D42" s="841"/>
      <c r="E42" s="44"/>
      <c r="F42" s="45"/>
      <c r="G42" s="45"/>
      <c r="H42" s="46"/>
      <c r="I42" s="42"/>
      <c r="J42" s="43"/>
      <c r="K42" s="287"/>
      <c r="L42" s="284"/>
      <c r="M42" s="409">
        <v>0.01</v>
      </c>
      <c r="N42" s="352">
        <f>N76*M42</f>
        <v>28.370669558944442</v>
      </c>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2">
        <f>SUM(N36:N43)</f>
        <v>44579.779838945455</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581</v>
      </c>
      <c r="B49" s="49" t="str">
        <f>VLOOKUP(A49,MATERIALES!A4:D372,3,FALSE)</f>
        <v>Mezcla densa en Caliente MDC-19</v>
      </c>
      <c r="C49" s="289"/>
      <c r="D49" s="289"/>
      <c r="E49" s="289"/>
      <c r="F49" s="289"/>
      <c r="G49" s="289"/>
      <c r="H49" s="289"/>
      <c r="I49" s="276"/>
      <c r="J49" s="232" t="str">
        <f>VLOOKUP(A49,MATERIALES!A5:D640,2,FALSE)</f>
        <v>m3</v>
      </c>
      <c r="K49" s="290">
        <v>0.153</v>
      </c>
      <c r="L49" s="275"/>
      <c r="M49" s="410">
        <f>VLOOKUP(A49,MATERIALES!A5:D395,4,FALSE)</f>
        <v>313000</v>
      </c>
      <c r="N49" s="280">
        <f>K49*M49</f>
        <v>47889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SUM(N49:N53)</f>
        <v>47889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824">
        <f>VLOOKUP(A59,TRANSPORTE!A5:D117,4,FALSE)</f>
        <v>1121.0689501116901</v>
      </c>
      <c r="M59" s="825"/>
      <c r="N59" s="295">
        <f>K59*L59</f>
        <v>171.52354936708858</v>
      </c>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171.52354936708858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2837.0669558944442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95477.370344206996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19095.474068841399</v>
      </c>
      <c r="M83" s="855"/>
      <c r="N83" s="57"/>
    </row>
    <row r="84" spans="1:14">
      <c r="B84" s="95" t="s">
        <v>1057</v>
      </c>
      <c r="C84" s="96"/>
      <c r="D84" s="96"/>
      <c r="E84" s="96"/>
      <c r="F84" s="96"/>
      <c r="G84" s="96"/>
      <c r="H84" s="96"/>
      <c r="I84" s="93"/>
      <c r="J84" s="94"/>
      <c r="K84" s="312">
        <v>0.05</v>
      </c>
      <c r="L84" s="854">
        <f>N78*K84</f>
        <v>4773.8685172103496</v>
      </c>
      <c r="M84" s="855"/>
      <c r="N84" s="57"/>
    </row>
    <row r="85" spans="1:14" ht="15.75" thickBot="1">
      <c r="B85" s="97" t="s">
        <v>1058</v>
      </c>
      <c r="C85" s="98"/>
      <c r="D85" s="98"/>
      <c r="E85" s="98"/>
      <c r="F85" s="98"/>
      <c r="G85" s="98"/>
      <c r="H85" s="98"/>
      <c r="I85" s="99"/>
      <c r="J85" s="100"/>
      <c r="K85" s="313">
        <v>0.05</v>
      </c>
      <c r="L85" s="856">
        <f>N78*K85</f>
        <v>4773.8685172103496</v>
      </c>
      <c r="M85" s="857"/>
      <c r="N85" s="57"/>
    </row>
    <row r="86" spans="1:14" ht="15.75" thickBot="1">
      <c r="B86" s="820" t="s">
        <v>1037</v>
      </c>
      <c r="C86" s="821"/>
      <c r="D86" s="821"/>
      <c r="E86" s="821"/>
      <c r="F86" s="821"/>
      <c r="G86" s="821"/>
      <c r="H86" s="821"/>
      <c r="I86" s="821"/>
      <c r="J86" s="821"/>
      <c r="K86" s="821"/>
      <c r="L86" s="821"/>
      <c r="M86" s="822"/>
      <c r="N86" s="58">
        <f>L83+L84+L85</f>
        <v>28643.2111032621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124120.5814474691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15</v>
      </c>
      <c r="N36" s="280">
        <f>K36/M36</f>
        <v>4510.9828295728685</v>
      </c>
    </row>
    <row r="37" spans="1:14">
      <c r="A37" s="119" t="s">
        <v>154</v>
      </c>
      <c r="B37" s="833" t="str">
        <f>VLOOKUP(A37,EQUIPOS!A7:D154,3,FALSE)</f>
        <v>Carrotanque Irrigador de asfalto, 1000 GALONES DE CAPACIDAD</v>
      </c>
      <c r="C37" s="834"/>
      <c r="D37" s="834"/>
      <c r="E37" s="834"/>
      <c r="F37" s="834"/>
      <c r="G37" s="834"/>
      <c r="H37" s="835"/>
      <c r="I37" s="275"/>
      <c r="J37" s="276"/>
      <c r="K37" s="277">
        <f>VLOOKUP(A37,EQUIPOS!A7:D164,4,FALSE)</f>
        <v>86185.466155810995</v>
      </c>
      <c r="L37" s="278"/>
      <c r="M37" s="279">
        <v>15</v>
      </c>
      <c r="N37" s="280">
        <f>K37/M37</f>
        <v>5745.6977437207333</v>
      </c>
    </row>
    <row r="38" spans="1:14">
      <c r="A38" t="s">
        <v>269</v>
      </c>
      <c r="B38" s="833" t="str">
        <f>VLOOKUP(A38,EQUIPOS!A8:D154,3,FALSE)</f>
        <v>Motoniveladora  potencia 215 HP, ancho de cuchilla 4,27 m, peso 18 ton.</v>
      </c>
      <c r="C38" s="834"/>
      <c r="D38" s="834"/>
      <c r="E38" s="834"/>
      <c r="F38" s="834"/>
      <c r="G38" s="834"/>
      <c r="H38" s="835"/>
      <c r="I38" s="275"/>
      <c r="J38" s="276"/>
      <c r="K38" s="277">
        <f>VLOOKUP(A38,EQUIPOS!A8:D165,4,FALSE)</f>
        <v>190057.13495104303</v>
      </c>
      <c r="L38" s="278"/>
      <c r="M38" s="279">
        <v>15</v>
      </c>
      <c r="N38" s="280">
        <f>K38/M38</f>
        <v>12670.475663402869</v>
      </c>
    </row>
    <row r="39" spans="1:14">
      <c r="A39" t="s">
        <v>299</v>
      </c>
      <c r="B39" s="833" t="str">
        <f>VLOOKUP(A39,EQUIPOS!A9:D154,3,FALSE)</f>
        <v xml:space="preserve">Recicladora, potencia 430HP </v>
      </c>
      <c r="C39" s="834"/>
      <c r="D39" s="834"/>
      <c r="E39" s="834"/>
      <c r="F39" s="834"/>
      <c r="G39" s="834"/>
      <c r="H39" s="835"/>
      <c r="I39" s="836"/>
      <c r="J39" s="817"/>
      <c r="K39" s="277">
        <f>VLOOKUP(A39,EQUIPOS!A9:D166,4,FALSE)</f>
        <v>334729.62750106433</v>
      </c>
      <c r="L39" s="837">
        <v>15</v>
      </c>
      <c r="M39" s="838"/>
      <c r="N39" s="280">
        <f>K39/L39</f>
        <v>22315.308500070954</v>
      </c>
    </row>
    <row r="40" spans="1:14">
      <c r="A40" t="s">
        <v>365</v>
      </c>
      <c r="B40" s="833" t="str">
        <f>VLOOKUP(A40,EQUIPOS!A10:D154,3,FALSE)</f>
        <v xml:space="preserve">Vibrocompatador, potencia 153 HP, peso 10 Ton. </v>
      </c>
      <c r="C40" s="834"/>
      <c r="D40" s="834"/>
      <c r="E40" s="834"/>
      <c r="F40" s="834"/>
      <c r="G40" s="834"/>
      <c r="H40" s="835"/>
      <c r="I40" s="42"/>
      <c r="J40" s="43"/>
      <c r="K40" s="277">
        <f>VLOOKUP(A40,EQUIPOS!A10:D167,4,FALSE)</f>
        <v>123288.39399744575</v>
      </c>
      <c r="L40" s="284"/>
      <c r="M40" s="285">
        <v>15</v>
      </c>
      <c r="N40" s="280">
        <f>K40/M40</f>
        <v>8219.2262664963837</v>
      </c>
    </row>
    <row r="41" spans="1:14">
      <c r="B41" s="328"/>
      <c r="C41" s="329"/>
      <c r="D41" s="329"/>
      <c r="E41" s="329"/>
      <c r="F41" s="331"/>
      <c r="G41" s="331"/>
      <c r="H41" s="131"/>
      <c r="I41" s="42"/>
      <c r="J41" s="43"/>
      <c r="K41" s="282"/>
      <c r="L41" s="284"/>
      <c r="M41" s="285"/>
      <c r="N41" s="286"/>
    </row>
    <row r="42" spans="1:14">
      <c r="B42" s="840" t="s">
        <v>1036</v>
      </c>
      <c r="C42" s="841"/>
      <c r="D42" s="841"/>
      <c r="E42" s="44"/>
      <c r="F42" s="45"/>
      <c r="G42" s="45"/>
      <c r="H42" s="46"/>
      <c r="I42" s="42"/>
      <c r="J42" s="43"/>
      <c r="K42" s="287"/>
      <c r="L42" s="284"/>
      <c r="M42" s="409">
        <v>0.01</v>
      </c>
      <c r="N42" s="352">
        <f>N76*M42</f>
        <v>34.044803470733335</v>
      </c>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2">
        <f>SUM(N36:N43)</f>
        <v>53495.735806734549</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583</v>
      </c>
      <c r="B49" s="49" t="str">
        <f>VLOOKUP(A49,MATERIALES!A4:D372,3,FALSE)</f>
        <v>Mezcla densa en Caliente MDC-25</v>
      </c>
      <c r="C49" s="289"/>
      <c r="D49" s="289"/>
      <c r="E49" s="289"/>
      <c r="F49" s="289"/>
      <c r="G49" s="289"/>
      <c r="H49" s="289"/>
      <c r="I49" s="276"/>
      <c r="J49" s="232" t="str">
        <f>VLOOKUP(A49,MATERIALES!A5:D640,2,FALSE)</f>
        <v>m3</v>
      </c>
      <c r="K49" s="290">
        <v>0.153</v>
      </c>
      <c r="L49" s="275"/>
      <c r="M49" s="410">
        <f>VLOOKUP(A49,MATERIALES!A5:D395,4,FALSE)</f>
        <v>306000</v>
      </c>
      <c r="N49" s="280">
        <f>K49*M49</f>
        <v>46818</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SUM(N49:N53)</f>
        <v>46818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824">
        <f>VLOOKUP(A59,TRANSPORTE!A5:D117,4,FALSE)</f>
        <v>1121.0689501116901</v>
      </c>
      <c r="M59" s="825"/>
      <c r="N59" s="295">
        <f>K59*L59</f>
        <v>171.52354936708858</v>
      </c>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171.52354936708858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3404.4803470733332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103889.73970317497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20777.947940634996</v>
      </c>
      <c r="M83" s="855"/>
      <c r="N83" s="57"/>
    </row>
    <row r="84" spans="1:14">
      <c r="B84" s="95" t="s">
        <v>1057</v>
      </c>
      <c r="C84" s="96"/>
      <c r="D84" s="96"/>
      <c r="E84" s="96"/>
      <c r="F84" s="96"/>
      <c r="G84" s="96"/>
      <c r="H84" s="96"/>
      <c r="I84" s="93"/>
      <c r="J84" s="94"/>
      <c r="K84" s="312">
        <v>0.05</v>
      </c>
      <c r="L84" s="854">
        <f>N78*K84</f>
        <v>5194.4869851587491</v>
      </c>
      <c r="M84" s="855"/>
      <c r="N84" s="57"/>
    </row>
    <row r="85" spans="1:14" ht="15.75" thickBot="1">
      <c r="B85" s="97" t="s">
        <v>1058</v>
      </c>
      <c r="C85" s="98"/>
      <c r="D85" s="98"/>
      <c r="E85" s="98"/>
      <c r="F85" s="98"/>
      <c r="G85" s="98"/>
      <c r="H85" s="98"/>
      <c r="I85" s="99"/>
      <c r="J85" s="100"/>
      <c r="K85" s="313">
        <v>0.05</v>
      </c>
      <c r="L85" s="856">
        <f>N78*K85</f>
        <v>5194.4869851587491</v>
      </c>
      <c r="M85" s="857"/>
      <c r="N85" s="57"/>
    </row>
    <row r="86" spans="1:14" ht="15.75" thickBot="1">
      <c r="B86" s="820" t="s">
        <v>1037</v>
      </c>
      <c r="C86" s="821"/>
      <c r="D86" s="821"/>
      <c r="E86" s="821"/>
      <c r="F86" s="821"/>
      <c r="G86" s="821"/>
      <c r="H86" s="821"/>
      <c r="I86" s="821"/>
      <c r="J86" s="821"/>
      <c r="K86" s="821"/>
      <c r="L86" s="821"/>
      <c r="M86" s="822"/>
      <c r="N86" s="58">
        <f>L83+L84+L85</f>
        <v>31166.921910952497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135056.66161412746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279">
        <v>15</v>
      </c>
      <c r="N36" s="280">
        <f>K36/M36</f>
        <v>4510.9828295728685</v>
      </c>
    </row>
    <row r="37" spans="1:14">
      <c r="A37" s="119" t="s">
        <v>154</v>
      </c>
      <c r="B37" s="833" t="str">
        <f>VLOOKUP(A37,EQUIPOS!A7:D154,3,FALSE)</f>
        <v>Carrotanque Irrigador de asfalto, 1000 GALONES DE CAPACIDAD</v>
      </c>
      <c r="C37" s="834"/>
      <c r="D37" s="834"/>
      <c r="E37" s="834"/>
      <c r="F37" s="834"/>
      <c r="G37" s="834"/>
      <c r="H37" s="835"/>
      <c r="I37" s="275"/>
      <c r="J37" s="276"/>
      <c r="K37" s="277">
        <f>VLOOKUP(A37,EQUIPOS!A7:D164,4,FALSE)</f>
        <v>86185.466155810995</v>
      </c>
      <c r="L37" s="278"/>
      <c r="M37" s="279">
        <v>15</v>
      </c>
      <c r="N37" s="280">
        <f>K37/M37</f>
        <v>5745.6977437207333</v>
      </c>
    </row>
    <row r="38" spans="1:14">
      <c r="A38" t="s">
        <v>269</v>
      </c>
      <c r="B38" s="833" t="str">
        <f>VLOOKUP(A38,EQUIPOS!A8:D154,3,FALSE)</f>
        <v>Motoniveladora  potencia 215 HP, ancho de cuchilla 4,27 m, peso 18 ton.</v>
      </c>
      <c r="C38" s="834"/>
      <c r="D38" s="834"/>
      <c r="E38" s="834"/>
      <c r="F38" s="834"/>
      <c r="G38" s="834"/>
      <c r="H38" s="835"/>
      <c r="I38" s="275"/>
      <c r="J38" s="276"/>
      <c r="K38" s="277">
        <f>VLOOKUP(A38,EQUIPOS!A8:D165,4,FALSE)</f>
        <v>190057.13495104303</v>
      </c>
      <c r="L38" s="278"/>
      <c r="M38" s="279">
        <v>15</v>
      </c>
      <c r="N38" s="280">
        <f>K38/M38</f>
        <v>12670.475663402869</v>
      </c>
    </row>
    <row r="39" spans="1:14">
      <c r="A39" t="s">
        <v>299</v>
      </c>
      <c r="B39" s="833" t="str">
        <f>VLOOKUP(A39,EQUIPOS!A9:D154,3,FALSE)</f>
        <v xml:space="preserve">Recicladora, potencia 430HP </v>
      </c>
      <c r="C39" s="834"/>
      <c r="D39" s="834"/>
      <c r="E39" s="834"/>
      <c r="F39" s="834"/>
      <c r="G39" s="834"/>
      <c r="H39" s="835"/>
      <c r="I39" s="836"/>
      <c r="J39" s="817"/>
      <c r="K39" s="277">
        <f>VLOOKUP(A39,EQUIPOS!A9:D166,4,FALSE)</f>
        <v>334729.62750106433</v>
      </c>
      <c r="L39" s="837">
        <v>15</v>
      </c>
      <c r="M39" s="838"/>
      <c r="N39" s="280">
        <f>K39/L39</f>
        <v>22315.308500070954</v>
      </c>
    </row>
    <row r="40" spans="1:14">
      <c r="A40" t="s">
        <v>365</v>
      </c>
      <c r="B40" s="833" t="str">
        <f>VLOOKUP(A40,EQUIPOS!A10:D154,3,FALSE)</f>
        <v xml:space="preserve">Vibrocompatador, potencia 153 HP, peso 10 Ton. </v>
      </c>
      <c r="C40" s="834"/>
      <c r="D40" s="834"/>
      <c r="E40" s="834"/>
      <c r="F40" s="834"/>
      <c r="G40" s="834"/>
      <c r="H40" s="835"/>
      <c r="I40" s="42"/>
      <c r="J40" s="43"/>
      <c r="K40" s="277">
        <f>VLOOKUP(A40,EQUIPOS!A10:D167,4,FALSE)</f>
        <v>123288.39399744575</v>
      </c>
      <c r="L40" s="284"/>
      <c r="M40" s="285">
        <v>15</v>
      </c>
      <c r="N40" s="280">
        <f>K40/M40</f>
        <v>8219.2262664963837</v>
      </c>
    </row>
    <row r="41" spans="1:14">
      <c r="B41" s="328"/>
      <c r="C41" s="329"/>
      <c r="D41" s="329"/>
      <c r="E41" s="329"/>
      <c r="F41" s="331"/>
      <c r="G41" s="331"/>
      <c r="H41" s="131"/>
      <c r="I41" s="42"/>
      <c r="J41" s="43"/>
      <c r="K41" s="282"/>
      <c r="L41" s="284"/>
      <c r="M41" s="285"/>
      <c r="N41" s="286"/>
    </row>
    <row r="42" spans="1:14">
      <c r="B42" s="840" t="s">
        <v>1036</v>
      </c>
      <c r="C42" s="841"/>
      <c r="D42" s="841"/>
      <c r="E42" s="44"/>
      <c r="F42" s="45"/>
      <c r="G42" s="45"/>
      <c r="H42" s="46"/>
      <c r="I42" s="42"/>
      <c r="J42" s="43"/>
      <c r="K42" s="287"/>
      <c r="L42" s="284"/>
      <c r="M42" s="409">
        <v>0.01</v>
      </c>
      <c r="N42" s="352">
        <f>N76*M42</f>
        <v>34.044803470733335</v>
      </c>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2">
        <f>SUM(N36:N43)</f>
        <v>53495.735806734549</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581</v>
      </c>
      <c r="B49" s="49" t="str">
        <f>VLOOKUP(A49,MATERIALES!A4:D372,3,FALSE)</f>
        <v>Mezcla densa en Caliente MDC-19</v>
      </c>
      <c r="C49" s="289"/>
      <c r="D49" s="289"/>
      <c r="E49" s="289"/>
      <c r="F49" s="289"/>
      <c r="G49" s="289"/>
      <c r="H49" s="289"/>
      <c r="I49" s="276"/>
      <c r="J49" s="232" t="str">
        <f>VLOOKUP(A49,MATERIALES!A5:D640,2,FALSE)</f>
        <v>m3</v>
      </c>
      <c r="K49" s="290">
        <v>0.153</v>
      </c>
      <c r="L49" s="275"/>
      <c r="M49" s="410">
        <f>VLOOKUP(A49,MATERIALES!A5:D395,4,FALSE)</f>
        <v>313000</v>
      </c>
      <c r="N49" s="280">
        <f>K49*M49</f>
        <v>47889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SUM(N49:N53)</f>
        <v>47889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824">
        <f>VLOOKUP(A59,TRANSPORTE!A5:D117,4,FALSE)</f>
        <v>1121.0689501116901</v>
      </c>
      <c r="M59" s="825"/>
      <c r="N59" s="295">
        <f>K59*L59</f>
        <v>171.52354936708858</v>
      </c>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171.52354936708858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3404.4803470733332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104960.73970317497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20992.147940634997</v>
      </c>
      <c r="M83" s="855"/>
      <c r="N83" s="57"/>
    </row>
    <row r="84" spans="1:14">
      <c r="B84" s="95" t="s">
        <v>1057</v>
      </c>
      <c r="C84" s="96"/>
      <c r="D84" s="96"/>
      <c r="E84" s="96"/>
      <c r="F84" s="96"/>
      <c r="G84" s="96"/>
      <c r="H84" s="96"/>
      <c r="I84" s="93"/>
      <c r="J84" s="94"/>
      <c r="K84" s="312">
        <v>0.05</v>
      </c>
      <c r="L84" s="854">
        <f>N78*K84</f>
        <v>5248.0369851587493</v>
      </c>
      <c r="M84" s="855"/>
      <c r="N84" s="57"/>
    </row>
    <row r="85" spans="1:14" ht="15.75" thickBot="1">
      <c r="B85" s="97" t="s">
        <v>1058</v>
      </c>
      <c r="C85" s="98"/>
      <c r="D85" s="98"/>
      <c r="E85" s="98"/>
      <c r="F85" s="98"/>
      <c r="G85" s="98"/>
      <c r="H85" s="98"/>
      <c r="I85" s="99"/>
      <c r="J85" s="100"/>
      <c r="K85" s="313">
        <v>0.05</v>
      </c>
      <c r="L85" s="856">
        <f>N78*K85</f>
        <v>5248.0369851587493</v>
      </c>
      <c r="M85" s="857"/>
      <c r="N85" s="57"/>
    </row>
    <row r="86" spans="1:14" ht="15.75" thickBot="1">
      <c r="B86" s="820" t="s">
        <v>1037</v>
      </c>
      <c r="C86" s="821"/>
      <c r="D86" s="821"/>
      <c r="E86" s="821"/>
      <c r="F86" s="821"/>
      <c r="G86" s="821"/>
      <c r="H86" s="821"/>
      <c r="I86" s="821"/>
      <c r="J86" s="821"/>
      <c r="K86" s="821"/>
      <c r="L86" s="821"/>
      <c r="M86" s="822"/>
      <c r="N86" s="58">
        <f>L83+L84+L85</f>
        <v>31488.221910952496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136448.96161412747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4"/>
      <c r="F40" s="834"/>
      <c r="G40" s="834"/>
      <c r="H40" s="835"/>
      <c r="I40" s="42"/>
      <c r="J40" s="43"/>
      <c r="K40" s="277"/>
      <c r="L40" s="284"/>
      <c r="M40" s="285"/>
      <c r="N40" s="280"/>
    </row>
    <row r="41" spans="1:14">
      <c r="B41" s="328"/>
      <c r="C41" s="329"/>
      <c r="D41" s="329"/>
      <c r="E41" s="329"/>
      <c r="F41" s="331"/>
      <c r="G41" s="331"/>
      <c r="H41" s="131"/>
      <c r="I41" s="42"/>
      <c r="J41" s="43"/>
      <c r="K41" s="282"/>
      <c r="L41" s="284"/>
      <c r="M41" s="285"/>
      <c r="N41" s="286"/>
    </row>
    <row r="42" spans="1:14">
      <c r="B42" s="840" t="s">
        <v>1036</v>
      </c>
      <c r="C42" s="841"/>
      <c r="D42" s="841"/>
      <c r="E42" s="44"/>
      <c r="F42" s="45"/>
      <c r="G42" s="45"/>
      <c r="H42" s="46"/>
      <c r="I42" s="42"/>
      <c r="J42" s="43"/>
      <c r="K42" s="287"/>
      <c r="L42" s="284"/>
      <c r="M42" s="409">
        <v>0.01</v>
      </c>
      <c r="N42" s="352">
        <f>N76*M42</f>
        <v>4.0853764164879998</v>
      </c>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2">
        <f>SUM(N36:N43)</f>
        <v>4.0853764164879998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965</v>
      </c>
      <c r="B49" s="49" t="str">
        <f>VLOOKUP(A49,MATERIALES!A4:D372,3,FALSE)</f>
        <v>Geotextil Nt Repav 450 O Similar (Proveedores Pavco, Lafayet, Geomatrix, Tensar, Omnes U Otros)</v>
      </c>
      <c r="C49" s="289"/>
      <c r="D49" s="289"/>
      <c r="E49" s="289"/>
      <c r="F49" s="289"/>
      <c r="G49" s="289"/>
      <c r="H49" s="289"/>
      <c r="I49" s="276"/>
      <c r="J49" s="232" t="str">
        <f>VLOOKUP(A49,MATERIALES!A5:D640,2,FALSE)</f>
        <v>m2</v>
      </c>
      <c r="K49" s="290">
        <v>1.0549999999999999</v>
      </c>
      <c r="L49" s="275"/>
      <c r="M49" s="410">
        <f>VLOOKUP(A49,MATERIALES!A5:D395,4,FALSE)</f>
        <v>4616.7190984149938</v>
      </c>
      <c r="N49" s="280">
        <f>K49*M49</f>
        <v>4870.6386488278185</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SUM(N49:N53)</f>
        <v>4870.6386488278185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1000</v>
      </c>
      <c r="N70" s="403">
        <f>K70/M70</f>
        <v>306.40323123659999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408.53764164879999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5283.2616668931059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1056.6523333786213</v>
      </c>
      <c r="M83" s="855"/>
      <c r="N83" s="57"/>
    </row>
    <row r="84" spans="1:14">
      <c r="B84" s="95" t="s">
        <v>1057</v>
      </c>
      <c r="C84" s="96"/>
      <c r="D84" s="96"/>
      <c r="E84" s="96"/>
      <c r="F84" s="96"/>
      <c r="G84" s="96"/>
      <c r="H84" s="96"/>
      <c r="I84" s="93"/>
      <c r="J84" s="94"/>
      <c r="K84" s="312">
        <v>0.05</v>
      </c>
      <c r="L84" s="854">
        <f>N78*K84</f>
        <v>264.16308334465532</v>
      </c>
      <c r="M84" s="855"/>
      <c r="N84" s="57"/>
    </row>
    <row r="85" spans="1:14" ht="15.75" thickBot="1">
      <c r="B85" s="97" t="s">
        <v>1058</v>
      </c>
      <c r="C85" s="98"/>
      <c r="D85" s="98"/>
      <c r="E85" s="98"/>
      <c r="F85" s="98"/>
      <c r="G85" s="98"/>
      <c r="H85" s="98"/>
      <c r="I85" s="99"/>
      <c r="J85" s="100"/>
      <c r="K85" s="313">
        <v>0.05</v>
      </c>
      <c r="L85" s="856">
        <f>N78*K85</f>
        <v>264.16308334465532</v>
      </c>
      <c r="M85" s="857"/>
      <c r="N85" s="57"/>
    </row>
    <row r="86" spans="1:14" ht="15.75" thickBot="1">
      <c r="B86" s="820" t="s">
        <v>1037</v>
      </c>
      <c r="C86" s="821"/>
      <c r="D86" s="821"/>
      <c r="E86" s="821"/>
      <c r="F86" s="821"/>
      <c r="G86" s="821"/>
      <c r="H86" s="821"/>
      <c r="I86" s="821"/>
      <c r="J86" s="821"/>
      <c r="K86" s="821"/>
      <c r="L86" s="821"/>
      <c r="M86" s="822"/>
      <c r="N86" s="58">
        <f>L83+L84+L85</f>
        <v>1584.9785000679317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6868.2401669610372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69" t="s">
        <v>2327</v>
      </c>
      <c r="C119" s="401"/>
      <c r="D119" s="401"/>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164</v>
      </c>
      <c r="B36" s="833" t="str">
        <f>VLOOKUP(A36,EQUIPOS!A6:D154,3,FALSE)</f>
        <v>Compactador manual de rodillo</v>
      </c>
      <c r="C36" s="834"/>
      <c r="D36" s="834"/>
      <c r="E36" s="834"/>
      <c r="F36" s="834"/>
      <c r="G36" s="834"/>
      <c r="H36" s="835"/>
      <c r="I36" s="275"/>
      <c r="J36" s="276"/>
      <c r="K36" s="277">
        <f>VLOOKUP(A36,EQUIPOS!A6:D163,4,FALSE)</f>
        <v>19701.95402298851</v>
      </c>
      <c r="L36" s="278"/>
      <c r="M36" s="279">
        <v>2</v>
      </c>
      <c r="N36" s="280">
        <f>K36/M36</f>
        <v>9850.9770114942548</v>
      </c>
    </row>
    <row r="37" spans="1:14">
      <c r="A37" s="119" t="s">
        <v>180</v>
      </c>
      <c r="B37" s="833" t="str">
        <f>VLOOKUP(A37,EQUIPOS!A7:D154,3,FALSE)</f>
        <v>Compresor 120 HP, con martillo.</v>
      </c>
      <c r="C37" s="834"/>
      <c r="D37" s="834"/>
      <c r="E37" s="834"/>
      <c r="F37" s="834"/>
      <c r="G37" s="834"/>
      <c r="H37" s="835"/>
      <c r="I37" s="275"/>
      <c r="J37" s="276"/>
      <c r="K37" s="277">
        <f>VLOOKUP(A37,EQUIPOS!A7:D164,4,FALSE)</f>
        <v>94774.582801192009</v>
      </c>
      <c r="L37" s="278"/>
      <c r="M37" s="279">
        <v>4</v>
      </c>
      <c r="N37" s="280">
        <f>K37/M37</f>
        <v>23693.645700298002</v>
      </c>
    </row>
    <row r="38" spans="1:14">
      <c r="A38" t="s">
        <v>184</v>
      </c>
      <c r="B38" s="833" t="str">
        <f>VLOOKUP(A38,EQUIPOS!A8:D154,3,FALSE)</f>
        <v>Cortadora de pavimento, Máxima profundidad de corte: 160 mm. Capacidad de disco: desde 12´´ hasta 18´´ de diámetro. Peso operacional: 135 kg, 13.5 hp de potencia</v>
      </c>
      <c r="C38" s="834"/>
      <c r="D38" s="834"/>
      <c r="E38" s="834"/>
      <c r="F38" s="834"/>
      <c r="G38" s="834"/>
      <c r="H38" s="835"/>
      <c r="I38" s="275"/>
      <c r="J38" s="276"/>
      <c r="K38" s="277">
        <f>VLOOKUP(A38,EQUIPOS!A8:D165,4,FALSE)</f>
        <v>22205.517241379315</v>
      </c>
      <c r="L38" s="278"/>
      <c r="M38" s="279">
        <v>10</v>
      </c>
      <c r="N38" s="280">
        <f>K38/M38</f>
        <v>2220.5517241379316</v>
      </c>
    </row>
    <row r="39" spans="1:14">
      <c r="A39" t="s">
        <v>303</v>
      </c>
      <c r="B39" s="833" t="str">
        <f>VLOOKUP(A39,EQUIPOS!A9:D154,3,FALSE)</f>
        <v>Retrocargador, pala de 1,1 m3 de capacidad, profundidad de excavación de 4.400 mm y una altura de 5.680 mm</v>
      </c>
      <c r="C39" s="834"/>
      <c r="D39" s="834"/>
      <c r="E39" s="834"/>
      <c r="F39" s="834"/>
      <c r="G39" s="834"/>
      <c r="H39" s="835"/>
      <c r="I39" s="275"/>
      <c r="J39" s="276"/>
      <c r="K39" s="277">
        <f>VLOOKUP(A39,EQUIPOS!A9:D166,4,FALSE)</f>
        <v>103578.37696892297</v>
      </c>
      <c r="L39" s="278"/>
      <c r="M39" s="279">
        <v>10</v>
      </c>
      <c r="N39" s="280">
        <f>K39/M39</f>
        <v>10357.837696892297</v>
      </c>
    </row>
    <row r="40" spans="1:14">
      <c r="A40" t="s">
        <v>129</v>
      </c>
      <c r="B40" s="833" t="str">
        <f>VLOOKUP(A40,EQUIPOS!A10:D154,3,FALSE)</f>
        <v xml:space="preserve">Buldozer, Potencia al volante de 140 HP, motor de 2200 RPM, longitud de hoja 4,80m. </v>
      </c>
      <c r="C40" s="834"/>
      <c r="D40" s="834"/>
      <c r="E40" s="834"/>
      <c r="F40" s="834"/>
      <c r="G40" s="834"/>
      <c r="H40" s="835"/>
      <c r="I40" s="275"/>
      <c r="J40" s="276"/>
      <c r="K40" s="277">
        <f>VLOOKUP(A40,EQUIPOS!A10:D167,4,FALSE)</f>
        <v>138125.33205619414</v>
      </c>
      <c r="L40" s="278"/>
      <c r="M40" s="279">
        <v>100</v>
      </c>
      <c r="N40" s="280">
        <f>K40/M40</f>
        <v>1381.2533205619413</v>
      </c>
    </row>
    <row r="41" spans="1:14">
      <c r="B41" s="833"/>
      <c r="C41" s="834"/>
      <c r="D41" s="834"/>
      <c r="E41" s="834"/>
      <c r="F41" s="834"/>
      <c r="G41" s="834"/>
      <c r="H41" s="835"/>
      <c r="I41" s="275"/>
      <c r="J41" s="276"/>
      <c r="K41" s="277"/>
      <c r="L41" s="278"/>
      <c r="M41" s="279"/>
      <c r="N41" s="280"/>
    </row>
    <row r="42" spans="1:14">
      <c r="B42" s="833"/>
      <c r="C42" s="834"/>
      <c r="D42" s="834"/>
      <c r="E42" s="834"/>
      <c r="F42" s="834"/>
      <c r="G42" s="834"/>
      <c r="H42" s="835"/>
      <c r="I42" s="275"/>
      <c r="J42" s="276"/>
      <c r="K42" s="277"/>
      <c r="L42" s="278"/>
      <c r="M42" s="279"/>
      <c r="N42" s="280"/>
    </row>
    <row r="43" spans="1:14">
      <c r="B43" s="833"/>
      <c r="C43" s="834"/>
      <c r="D43" s="834"/>
      <c r="E43" s="834"/>
      <c r="F43" s="834"/>
      <c r="G43" s="834"/>
      <c r="H43" s="835"/>
      <c r="I43" s="275"/>
      <c r="J43" s="276"/>
      <c r="K43" s="277"/>
      <c r="L43" s="278"/>
      <c r="M43" s="279"/>
      <c r="N43" s="280"/>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N80*M46</f>
        <v>1276.6801301525002</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48780.945583536923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448</v>
      </c>
      <c r="B53" s="49" t="str">
        <f>VLOOKUP(A53,MATERIALES!A5:D372,3,FALSE)</f>
        <v xml:space="preserve">Derechos de explotación y/o disposición de materiales
</v>
      </c>
      <c r="C53" s="289"/>
      <c r="D53" s="289"/>
      <c r="E53" s="289"/>
      <c r="F53" s="289"/>
      <c r="G53" s="289"/>
      <c r="H53" s="289"/>
      <c r="I53" s="276"/>
      <c r="J53" s="232" t="str">
        <f>VLOOKUP(A53,MATERIALES!A7:D644,2,FALSE)</f>
        <v>m3</v>
      </c>
      <c r="K53" s="290">
        <v>1</v>
      </c>
      <c r="L53" s="275"/>
      <c r="M53" s="410">
        <f>VLOOKUP(A53,MATERIALES!A5:D395,4,FALSE)</f>
        <v>3705.5915144940632</v>
      </c>
      <c r="N53" s="280">
        <f>K53*M53</f>
        <v>3705.5915144940632</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3705.5915144940632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824">
        <f>VLOOKUP(A63,TRANSPORTE!A5:D117,4,FALSE)</f>
        <v>1121.0689501116901</v>
      </c>
      <c r="M63" s="825"/>
      <c r="N63" s="295">
        <f>K63*L63</f>
        <v>1457.3896351451972</v>
      </c>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1457.3896351451972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32</v>
      </c>
      <c r="N74" s="403">
        <f>K74/M74</f>
        <v>9575.100976143749</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32</v>
      </c>
      <c r="N75" s="403">
        <f>K75/M75</f>
        <v>3191.70032538125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133"/>
    </row>
    <row r="80" spans="1:15" ht="15.75" thickBot="1">
      <c r="B80" s="826" t="s">
        <v>1037</v>
      </c>
      <c r="C80" s="827"/>
      <c r="D80" s="827"/>
      <c r="E80" s="827"/>
      <c r="F80" s="827"/>
      <c r="G80" s="827"/>
      <c r="H80" s="827"/>
      <c r="I80" s="827"/>
      <c r="J80" s="827"/>
      <c r="K80" s="827"/>
      <c r="L80" s="827"/>
      <c r="M80" s="828"/>
      <c r="N80" s="468">
        <f>SUM(N74:N79)</f>
        <v>12766.801301525</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66710.728034701184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13342.145606940237</v>
      </c>
      <c r="M87" s="855"/>
      <c r="N87" s="57"/>
    </row>
    <row r="88" spans="1:14">
      <c r="B88" s="95" t="s">
        <v>1057</v>
      </c>
      <c r="C88" s="96"/>
      <c r="D88" s="96"/>
      <c r="E88" s="96"/>
      <c r="F88" s="96"/>
      <c r="G88" s="96"/>
      <c r="H88" s="96"/>
      <c r="I88" s="93"/>
      <c r="J88" s="94"/>
      <c r="K88" s="312">
        <v>0.05</v>
      </c>
      <c r="L88" s="854">
        <f>N82*K88</f>
        <v>3335.5364017350594</v>
      </c>
      <c r="M88" s="855"/>
      <c r="N88" s="57"/>
    </row>
    <row r="89" spans="1:14" ht="15.75" thickBot="1">
      <c r="B89" s="97" t="s">
        <v>1058</v>
      </c>
      <c r="C89" s="98"/>
      <c r="D89" s="98"/>
      <c r="E89" s="98"/>
      <c r="F89" s="98"/>
      <c r="G89" s="98"/>
      <c r="H89" s="98"/>
      <c r="I89" s="99"/>
      <c r="J89" s="100"/>
      <c r="K89" s="313">
        <v>0.05</v>
      </c>
      <c r="L89" s="856">
        <f>N82*K89</f>
        <v>3335.5364017350594</v>
      </c>
      <c r="M89" s="857"/>
      <c r="N89" s="57"/>
    </row>
    <row r="90" spans="1:14" ht="15.75" thickBot="1">
      <c r="B90" s="820" t="s">
        <v>1037</v>
      </c>
      <c r="C90" s="821"/>
      <c r="D90" s="821"/>
      <c r="E90" s="821"/>
      <c r="F90" s="821"/>
      <c r="G90" s="821"/>
      <c r="H90" s="821"/>
      <c r="I90" s="821"/>
      <c r="J90" s="821"/>
      <c r="K90" s="821"/>
      <c r="L90" s="821"/>
      <c r="M90" s="822"/>
      <c r="N90" s="58">
        <f>L87+L88+L89</f>
        <v>20013.218410410354</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86723.946445111535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8369.3997445721598</v>
      </c>
      <c r="L36" s="278"/>
      <c r="M36" s="279">
        <v>2</v>
      </c>
      <c r="N36" s="280">
        <f>K36/M36</f>
        <v>4184.6998722860799</v>
      </c>
    </row>
    <row r="37" spans="1:14">
      <c r="A37" s="119" t="s">
        <v>303</v>
      </c>
      <c r="B37" s="833" t="str">
        <f>VLOOKUP(A37,EQUIPOS!A7:D154,3,FALSE)</f>
        <v>Retrocargador, pala de 1,1 m3 de capacidad, profundidad de excavación de 4.400 mm y una altura de 5.680 mm</v>
      </c>
      <c r="C37" s="834"/>
      <c r="D37" s="834"/>
      <c r="E37" s="834"/>
      <c r="F37" s="834"/>
      <c r="G37" s="834"/>
      <c r="H37" s="835"/>
      <c r="I37" s="275"/>
      <c r="J37" s="276"/>
      <c r="K37" s="277">
        <f>VLOOKUP(A37,EQUIPOS!A7:D164,4,FALSE)</f>
        <v>103578.37696892297</v>
      </c>
      <c r="L37" s="278"/>
      <c r="M37" s="279">
        <v>10</v>
      </c>
      <c r="N37" s="280">
        <f>K37/M37</f>
        <v>10357.837696892297</v>
      </c>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275"/>
      <c r="J39" s="276"/>
      <c r="K39" s="277"/>
      <c r="L39" s="278"/>
      <c r="M39" s="279"/>
      <c r="N39" s="280"/>
    </row>
    <row r="40" spans="1:14">
      <c r="B40" s="833"/>
      <c r="C40" s="834"/>
      <c r="D40" s="834"/>
      <c r="E40" s="834"/>
      <c r="F40" s="834"/>
      <c r="G40" s="834"/>
      <c r="H40" s="835"/>
      <c r="I40" s="275"/>
      <c r="J40" s="276"/>
      <c r="K40" s="277"/>
      <c r="L40" s="278"/>
      <c r="M40" s="279"/>
      <c r="N40" s="280"/>
    </row>
    <row r="41" spans="1:14">
      <c r="B41" s="833"/>
      <c r="C41" s="834"/>
      <c r="D41" s="834"/>
      <c r="E41" s="834"/>
      <c r="F41" s="834"/>
      <c r="G41" s="834"/>
      <c r="H41" s="835"/>
      <c r="I41" s="275"/>
      <c r="J41" s="276"/>
      <c r="K41" s="277"/>
      <c r="L41" s="278"/>
      <c r="M41" s="279"/>
      <c r="N41" s="280"/>
    </row>
    <row r="42" spans="1:14">
      <c r="B42" s="833"/>
      <c r="C42" s="834"/>
      <c r="D42" s="834"/>
      <c r="E42" s="834"/>
      <c r="F42" s="834"/>
      <c r="G42" s="834"/>
      <c r="H42" s="835"/>
      <c r="I42" s="275"/>
      <c r="J42" s="276"/>
      <c r="K42" s="277"/>
      <c r="L42" s="278"/>
      <c r="M42" s="279"/>
      <c r="N42" s="280"/>
    </row>
    <row r="43" spans="1:14">
      <c r="B43" s="833"/>
      <c r="C43" s="834"/>
      <c r="D43" s="834"/>
      <c r="E43" s="834"/>
      <c r="F43" s="834"/>
      <c r="G43" s="834"/>
      <c r="H43" s="835"/>
      <c r="I43" s="275"/>
      <c r="J43" s="276"/>
      <c r="K43" s="277"/>
      <c r="L43" s="278"/>
      <c r="M43" s="279"/>
      <c r="N43" s="280"/>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0.05</v>
      </c>
      <c r="N46" s="352">
        <f>N80*M46</f>
        <v>255.33602603049999</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14797.873595208877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B63" s="52"/>
      <c r="C63" s="325"/>
      <c r="D63" s="325"/>
      <c r="E63" s="325"/>
      <c r="F63" s="325"/>
      <c r="G63" s="325"/>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80</v>
      </c>
      <c r="N74" s="403">
        <f>K74/M74</f>
        <v>3830.0403904574996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5106.7205206099998</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19904.594115818876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3980.9188231637754</v>
      </c>
      <c r="M87" s="855"/>
      <c r="N87" s="57"/>
    </row>
    <row r="88" spans="1:14">
      <c r="B88" s="95" t="s">
        <v>1057</v>
      </c>
      <c r="C88" s="96"/>
      <c r="D88" s="96"/>
      <c r="E88" s="96"/>
      <c r="F88" s="96"/>
      <c r="G88" s="96"/>
      <c r="H88" s="96"/>
      <c r="I88" s="93"/>
      <c r="J88" s="94"/>
      <c r="K88" s="312">
        <v>0.05</v>
      </c>
      <c r="L88" s="854">
        <f>N82*K88</f>
        <v>995.22970579094385</v>
      </c>
      <c r="M88" s="855"/>
      <c r="N88" s="57"/>
    </row>
    <row r="89" spans="1:14" ht="15.75" thickBot="1">
      <c r="B89" s="97" t="s">
        <v>1058</v>
      </c>
      <c r="C89" s="98"/>
      <c r="D89" s="98"/>
      <c r="E89" s="98"/>
      <c r="F89" s="98"/>
      <c r="G89" s="98"/>
      <c r="H89" s="98"/>
      <c r="I89" s="99"/>
      <c r="J89" s="100"/>
      <c r="K89" s="313">
        <v>0.05</v>
      </c>
      <c r="L89" s="856">
        <f>N82*K89</f>
        <v>995.22970579094385</v>
      </c>
      <c r="M89" s="857"/>
      <c r="N89" s="57"/>
    </row>
    <row r="90" spans="1:14" ht="15.75" thickBot="1">
      <c r="B90" s="820" t="s">
        <v>1037</v>
      </c>
      <c r="C90" s="821"/>
      <c r="D90" s="821"/>
      <c r="E90" s="821"/>
      <c r="F90" s="821"/>
      <c r="G90" s="821"/>
      <c r="H90" s="821"/>
      <c r="I90" s="821"/>
      <c r="J90" s="821"/>
      <c r="K90" s="821"/>
      <c r="L90" s="821"/>
      <c r="M90" s="822"/>
      <c r="N90" s="58">
        <f>L87+L88+L89</f>
        <v>5971.3782347456627</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25875.972350564538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1687</v>
      </c>
      <c r="B36" s="833" t="str">
        <f>VLOOKUP(A36,EQUIPOS!A6:D154,3,FALSE)</f>
        <v>Derretidora de asfalto (crafco o similar)</v>
      </c>
      <c r="C36" s="834"/>
      <c r="D36" s="834"/>
      <c r="E36" s="834"/>
      <c r="F36" s="834"/>
      <c r="G36" s="834"/>
      <c r="H36" s="835"/>
      <c r="I36" s="275"/>
      <c r="J36" s="276"/>
      <c r="K36" s="277">
        <f>VLOOKUP(A36,EQUIPOS!A6:D163,4,FALSE)</f>
        <v>2433.0119199659434</v>
      </c>
      <c r="L36" s="278"/>
      <c r="M36" s="279">
        <v>60</v>
      </c>
      <c r="N36" s="280">
        <f>K36/M36</f>
        <v>40.550198666099057</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60</v>
      </c>
      <c r="N37" s="280">
        <f>K37/M37</f>
        <v>1131.7100184475667</v>
      </c>
    </row>
    <row r="38" spans="1:14">
      <c r="A38" t="s">
        <v>138</v>
      </c>
      <c r="B38" s="833" t="str">
        <f>VLOOKUP(A38,EQUIPOS!A8:D154,3,FALSE)</f>
        <v>Camioneta D-300</v>
      </c>
      <c r="C38" s="834"/>
      <c r="D38" s="834"/>
      <c r="E38" s="834"/>
      <c r="F38" s="834"/>
      <c r="G38" s="834"/>
      <c r="H38" s="835"/>
      <c r="I38" s="275"/>
      <c r="J38" s="276"/>
      <c r="K38" s="277">
        <f>VLOOKUP(A38,EQUIPOS!A8:D165,4,FALSE)</f>
        <v>41946.778416347392</v>
      </c>
      <c r="L38" s="278"/>
      <c r="M38" s="279">
        <v>60</v>
      </c>
      <c r="N38" s="280">
        <f>K38/M38</f>
        <v>699.11297360578988</v>
      </c>
    </row>
    <row r="39" spans="1:14">
      <c r="B39" s="833"/>
      <c r="C39" s="834"/>
      <c r="D39" s="834"/>
      <c r="E39" s="834"/>
      <c r="F39" s="834"/>
      <c r="G39" s="834"/>
      <c r="H39" s="835"/>
      <c r="I39" s="275"/>
      <c r="J39" s="276"/>
      <c r="K39" s="277"/>
      <c r="L39" s="278"/>
      <c r="M39" s="279"/>
      <c r="N39" s="280"/>
    </row>
    <row r="40" spans="1:14">
      <c r="B40" s="833"/>
      <c r="C40" s="834"/>
      <c r="D40" s="834"/>
      <c r="E40" s="834"/>
      <c r="F40" s="834"/>
      <c r="G40" s="834"/>
      <c r="H40" s="835"/>
      <c r="I40" s="275"/>
      <c r="J40" s="276"/>
      <c r="K40" s="277"/>
      <c r="L40" s="278"/>
      <c r="M40" s="279"/>
      <c r="N40" s="280"/>
    </row>
    <row r="41" spans="1:14">
      <c r="B41" s="833"/>
      <c r="C41" s="834"/>
      <c r="D41" s="834"/>
      <c r="E41" s="834"/>
      <c r="F41" s="834"/>
      <c r="G41" s="834"/>
      <c r="H41" s="835"/>
      <c r="I41" s="275"/>
      <c r="J41" s="276"/>
      <c r="K41" s="277"/>
      <c r="L41" s="278"/>
      <c r="M41" s="279"/>
      <c r="N41" s="280"/>
    </row>
    <row r="42" spans="1:14">
      <c r="B42" s="833"/>
      <c r="C42" s="834"/>
      <c r="D42" s="834"/>
      <c r="E42" s="834"/>
      <c r="F42" s="834"/>
      <c r="G42" s="834"/>
      <c r="H42" s="835"/>
      <c r="I42" s="275"/>
      <c r="J42" s="276"/>
      <c r="K42" s="277"/>
      <c r="L42" s="278"/>
      <c r="M42" s="279"/>
      <c r="N42" s="280"/>
    </row>
    <row r="43" spans="1:14">
      <c r="B43" s="833"/>
      <c r="C43" s="834"/>
      <c r="D43" s="834"/>
      <c r="E43" s="834"/>
      <c r="F43" s="834"/>
      <c r="G43" s="834"/>
      <c r="H43" s="835"/>
      <c r="I43" s="275"/>
      <c r="J43" s="276"/>
      <c r="K43" s="277"/>
      <c r="L43" s="278"/>
      <c r="M43" s="279"/>
      <c r="N43" s="280"/>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0.05</v>
      </c>
      <c r="N46" s="352">
        <f>N80*M46</f>
        <v>21.278002169208335</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1892.6511928886639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934</v>
      </c>
      <c r="B53" s="49" t="str">
        <f>VLOOKUP(A53,MATERIALES!A5:D372,3,FALSE)</f>
        <v>Emulsión CRR-2</v>
      </c>
      <c r="C53" s="289"/>
      <c r="D53" s="289"/>
      <c r="E53" s="289"/>
      <c r="F53" s="289"/>
      <c r="G53" s="289"/>
      <c r="H53" s="289"/>
      <c r="I53" s="276"/>
      <c r="J53" s="232" t="str">
        <f>VLOOKUP(A53,MATERIALES!A7:D644,2,FALSE)</f>
        <v>lt</v>
      </c>
      <c r="K53" s="290">
        <v>0.12</v>
      </c>
      <c r="L53" s="275"/>
      <c r="M53" s="410">
        <f>VLOOKUP(A53,MATERIALES!A5:D395,4,FALSE)</f>
        <v>1736.7415175073825</v>
      </c>
      <c r="N53" s="280">
        <f>K53*M53</f>
        <v>208.40898210088588</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2">
        <f>SUM(N53:N57)</f>
        <v>208.40898210088588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B63" s="52"/>
      <c r="C63" s="325"/>
      <c r="D63" s="325"/>
      <c r="E63" s="325"/>
      <c r="F63" s="325"/>
      <c r="G63" s="325"/>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7</v>
      </c>
      <c r="B74" s="55" t="str">
        <f>VLOOKUP(A74,'MANO DE OBRA'!A8:D68,3,FALSE)</f>
        <v>Obrero (2)</v>
      </c>
      <c r="C74" s="53"/>
      <c r="D74" s="53"/>
      <c r="E74" s="53"/>
      <c r="F74" s="53"/>
      <c r="G74" s="53"/>
      <c r="H74" s="53"/>
      <c r="I74" s="300">
        <f>K74/J74*100</f>
        <v>55207.789411999998</v>
      </c>
      <c r="J74" s="301">
        <v>185</v>
      </c>
      <c r="K74" s="302">
        <f>VLOOKUP(A74,'MANO DE OBRA'!A8:D99,4,FALSE)</f>
        <v>102134.4104122</v>
      </c>
      <c r="L74" s="56"/>
      <c r="M74" s="303">
        <v>480</v>
      </c>
      <c r="N74" s="403">
        <f>K74/M74</f>
        <v>212.78002169208332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480</v>
      </c>
      <c r="N75" s="403">
        <f>K75/M75</f>
        <v>212.78002169208332</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09">
        <f>SUM(N74:N79)</f>
        <v>425.56004338416665</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2526.6202183737169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2"/>
      <c r="J86" s="342"/>
      <c r="K86" s="310" t="s">
        <v>1054</v>
      </c>
      <c r="L86" s="850" t="s">
        <v>1055</v>
      </c>
      <c r="M86" s="851"/>
      <c r="N86" s="311"/>
    </row>
    <row r="87" spans="1:14">
      <c r="B87" s="852" t="s">
        <v>1056</v>
      </c>
      <c r="C87" s="853"/>
      <c r="D87" s="853"/>
      <c r="E87" s="853"/>
      <c r="F87" s="853"/>
      <c r="G87" s="853"/>
      <c r="H87" s="853"/>
      <c r="I87" s="93"/>
      <c r="J87" s="94"/>
      <c r="K87" s="312">
        <v>0.2</v>
      </c>
      <c r="L87" s="854">
        <f>N82*K87</f>
        <v>505.32404367474339</v>
      </c>
      <c r="M87" s="855"/>
      <c r="N87" s="57"/>
    </row>
    <row r="88" spans="1:14">
      <c r="B88" s="95" t="s">
        <v>1057</v>
      </c>
      <c r="C88" s="96"/>
      <c r="D88" s="96"/>
      <c r="E88" s="96"/>
      <c r="F88" s="96"/>
      <c r="G88" s="96"/>
      <c r="H88" s="96"/>
      <c r="I88" s="93"/>
      <c r="J88" s="94"/>
      <c r="K88" s="312">
        <v>0.05</v>
      </c>
      <c r="L88" s="854">
        <f>N82*K88</f>
        <v>126.33101091868585</v>
      </c>
      <c r="M88" s="855"/>
      <c r="N88" s="57"/>
    </row>
    <row r="89" spans="1:14" ht="15.75" thickBot="1">
      <c r="B89" s="97" t="s">
        <v>1058</v>
      </c>
      <c r="C89" s="98"/>
      <c r="D89" s="98"/>
      <c r="E89" s="98"/>
      <c r="F89" s="98"/>
      <c r="G89" s="98"/>
      <c r="H89" s="98"/>
      <c r="I89" s="99"/>
      <c r="J89" s="100"/>
      <c r="K89" s="313">
        <v>0.05</v>
      </c>
      <c r="L89" s="856">
        <f>N82*K89</f>
        <v>126.33101091868585</v>
      </c>
      <c r="M89" s="857"/>
      <c r="N89" s="57"/>
    </row>
    <row r="90" spans="1:14" ht="15.75" thickBot="1">
      <c r="B90" s="820" t="s">
        <v>1037</v>
      </c>
      <c r="C90" s="821"/>
      <c r="D90" s="821"/>
      <c r="E90" s="821"/>
      <c r="F90" s="821"/>
      <c r="G90" s="821"/>
      <c r="H90" s="821"/>
      <c r="I90" s="821"/>
      <c r="J90" s="821"/>
      <c r="K90" s="821"/>
      <c r="L90" s="821"/>
      <c r="M90" s="822"/>
      <c r="N90" s="58">
        <f>L87+L88+L89</f>
        <v>757.98606551211503</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3284.606283885832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69" t="s">
        <v>2327</v>
      </c>
      <c r="C123" s="401"/>
      <c r="D123" s="401"/>
      <c r="E123" s="63"/>
      <c r="F123" s="63"/>
      <c r="G123" s="63"/>
      <c r="H123" s="63"/>
      <c r="I123" s="63"/>
      <c r="J123" s="799"/>
      <c r="K123" s="799"/>
      <c r="L123" s="799"/>
      <c r="M123" s="799"/>
      <c r="N123"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1687</v>
      </c>
      <c r="B36" s="833" t="str">
        <f>VLOOKUP(A36,EQUIPOS!A6:D154,3,FALSE)</f>
        <v>Derretidora de asfalto (crafco o similar)</v>
      </c>
      <c r="C36" s="834"/>
      <c r="D36" s="834"/>
      <c r="E36" s="834"/>
      <c r="F36" s="834"/>
      <c r="G36" s="834"/>
      <c r="H36" s="835"/>
      <c r="I36" s="275"/>
      <c r="J36" s="276"/>
      <c r="K36" s="277">
        <f>VLOOKUP(A36,EQUIPOS!A6:D163,4,FALSE)</f>
        <v>2433.0119199659434</v>
      </c>
      <c r="L36" s="278"/>
      <c r="M36" s="279">
        <v>60</v>
      </c>
      <c r="N36" s="280">
        <f t="shared" ref="N36:N39" si="0">K36/M36</f>
        <v>40.550198666099057</v>
      </c>
    </row>
    <row r="37" spans="1:14">
      <c r="A37" s="119" t="s">
        <v>324</v>
      </c>
      <c r="B37" s="833" t="str">
        <f>VLOOKUP(A37,EQUIPOS!A7:D154,3,FALSE)</f>
        <v xml:space="preserve">Ruteadora </v>
      </c>
      <c r="C37" s="834"/>
      <c r="D37" s="834"/>
      <c r="E37" s="834"/>
      <c r="F37" s="834"/>
      <c r="G37" s="834"/>
      <c r="H37" s="835"/>
      <c r="I37" s="275"/>
      <c r="J37" s="276"/>
      <c r="K37" s="277">
        <f>VLOOKUP(A37,EQUIPOS!A7:D164,4,FALSE)</f>
        <v>5341.7411664538113</v>
      </c>
      <c r="L37" s="278"/>
      <c r="M37" s="279">
        <v>60</v>
      </c>
      <c r="N37" s="280">
        <f t="shared" si="0"/>
        <v>89.02901944089686</v>
      </c>
    </row>
    <row r="38" spans="1:14">
      <c r="A38" t="s">
        <v>176</v>
      </c>
      <c r="B38" s="833" t="str">
        <f>VLOOKUP(A38,EQUIPOS!A8:D154,3,FALSE)</f>
        <v xml:space="preserve">Compresor (barrido y soplado)
</v>
      </c>
      <c r="C38" s="834"/>
      <c r="D38" s="834"/>
      <c r="E38" s="834"/>
      <c r="F38" s="834"/>
      <c r="G38" s="834"/>
      <c r="H38" s="835"/>
      <c r="I38" s="275"/>
      <c r="J38" s="276"/>
      <c r="K38" s="277">
        <f>VLOOKUP(A38,EQUIPOS!A8:D165,4,FALSE)</f>
        <v>67902.601106853996</v>
      </c>
      <c r="L38" s="278"/>
      <c r="M38" s="279">
        <v>60</v>
      </c>
      <c r="N38" s="280">
        <f t="shared" si="0"/>
        <v>1131.7100184475667</v>
      </c>
    </row>
    <row r="39" spans="1:14">
      <c r="A39" t="s">
        <v>138</v>
      </c>
      <c r="B39" s="833" t="str">
        <f>VLOOKUP(A39,EQUIPOS!A9:D154,3,FALSE)</f>
        <v>Camioneta D-300</v>
      </c>
      <c r="C39" s="834"/>
      <c r="D39" s="834"/>
      <c r="E39" s="834"/>
      <c r="F39" s="834"/>
      <c r="G39" s="834"/>
      <c r="H39" s="835"/>
      <c r="I39" s="275"/>
      <c r="J39" s="276"/>
      <c r="K39" s="277">
        <f>VLOOKUP(A39,EQUIPOS!A9:D166,4,FALSE)</f>
        <v>41946.778416347392</v>
      </c>
      <c r="L39" s="278"/>
      <c r="M39" s="279">
        <v>60</v>
      </c>
      <c r="N39" s="280">
        <f t="shared" si="0"/>
        <v>699.11297360578988</v>
      </c>
    </row>
    <row r="40" spans="1:14">
      <c r="B40" s="833"/>
      <c r="C40" s="834"/>
      <c r="D40" s="834"/>
      <c r="E40" s="834"/>
      <c r="F40" s="834"/>
      <c r="G40" s="834"/>
      <c r="H40" s="835"/>
      <c r="I40" s="275"/>
      <c r="J40" s="276"/>
      <c r="K40" s="277"/>
      <c r="L40" s="278"/>
      <c r="M40" s="279"/>
      <c r="N40" s="280"/>
    </row>
    <row r="41" spans="1:14">
      <c r="B41" s="833"/>
      <c r="C41" s="834"/>
      <c r="D41" s="834"/>
      <c r="E41" s="834"/>
      <c r="F41" s="834"/>
      <c r="G41" s="834"/>
      <c r="H41" s="835"/>
      <c r="I41" s="275"/>
      <c r="J41" s="276"/>
      <c r="K41" s="277"/>
      <c r="L41" s="278"/>
      <c r="M41" s="279"/>
      <c r="N41" s="280"/>
    </row>
    <row r="42" spans="1:14">
      <c r="B42" s="833"/>
      <c r="C42" s="834"/>
      <c r="D42" s="834"/>
      <c r="E42" s="834"/>
      <c r="F42" s="834"/>
      <c r="G42" s="834"/>
      <c r="H42" s="835"/>
      <c r="I42" s="275"/>
      <c r="J42" s="276"/>
      <c r="K42" s="277"/>
      <c r="L42" s="278"/>
      <c r="M42" s="279"/>
      <c r="N42" s="280"/>
    </row>
    <row r="43" spans="1:14">
      <c r="B43" s="833"/>
      <c r="C43" s="834"/>
      <c r="D43" s="834"/>
      <c r="E43" s="834"/>
      <c r="F43" s="834"/>
      <c r="G43" s="834"/>
      <c r="H43" s="835"/>
      <c r="I43" s="275"/>
      <c r="J43" s="276"/>
      <c r="K43" s="277"/>
      <c r="L43" s="278"/>
      <c r="M43" s="279"/>
      <c r="N43" s="280"/>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0.05</v>
      </c>
      <c r="N46" s="352">
        <f>N84*M46</f>
        <v>21.278002169208335</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1981.6802123295608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t="s">
        <v>870</v>
      </c>
      <c r="B53" s="49" t="str">
        <f>VLOOKUP(A53,MATERIALES!A5:D372,3,FALSE)</f>
        <v>Arena de Trituración</v>
      </c>
      <c r="C53" s="289"/>
      <c r="D53" s="289"/>
      <c r="E53" s="289"/>
      <c r="F53" s="289"/>
      <c r="G53" s="289"/>
      <c r="H53" s="289"/>
      <c r="I53" s="276"/>
      <c r="J53" s="232" t="str">
        <f>VLOOKUP(A53,MATERIALES!A7:D644,2,FALSE)</f>
        <v>m3</v>
      </c>
      <c r="K53" s="290">
        <v>7.0000000000000001E-3</v>
      </c>
      <c r="L53" s="275"/>
      <c r="M53" s="410">
        <f>VLOOKUP(A53,MATERIALES!A5:D395,4,FALSE)</f>
        <v>34849.866570240454</v>
      </c>
      <c r="N53" s="280">
        <f t="shared" ref="N53:N54" si="1">K53*M53</f>
        <v>243.94906599168317</v>
      </c>
    </row>
    <row r="54" spans="1:14">
      <c r="A54" s="122" t="s">
        <v>934</v>
      </c>
      <c r="B54" s="49" t="str">
        <f>VLOOKUP(A54,MATERIALES!A6:D372,3,FALSE)</f>
        <v>Emulsión CRR-2</v>
      </c>
      <c r="C54" s="289"/>
      <c r="D54" s="289"/>
      <c r="E54" s="289"/>
      <c r="F54" s="289"/>
      <c r="G54" s="289"/>
      <c r="H54" s="289"/>
      <c r="I54" s="276"/>
      <c r="J54" s="232" t="str">
        <f>VLOOKUP(A54,MATERIALES!A8:D645,2,FALSE)</f>
        <v>lt</v>
      </c>
      <c r="K54" s="290">
        <v>0.12</v>
      </c>
      <c r="L54" s="275"/>
      <c r="M54" s="410">
        <f>VLOOKUP(A54,MATERIALES!A6:D396,4,FALSE)</f>
        <v>1736.7415175073825</v>
      </c>
      <c r="N54" s="280">
        <f t="shared" si="1"/>
        <v>208.40898210088588</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75" thickBot="1">
      <c r="B61" s="815"/>
      <c r="C61" s="816"/>
      <c r="D61" s="816"/>
      <c r="E61" s="816"/>
      <c r="F61" s="816"/>
      <c r="G61" s="816"/>
      <c r="H61" s="816"/>
      <c r="I61" s="817"/>
      <c r="J61" s="48"/>
      <c r="K61" s="50"/>
      <c r="L61" s="818"/>
      <c r="M61" s="819"/>
      <c r="N61" s="51"/>
    </row>
    <row r="62" spans="1:14" ht="15.75" thickBot="1">
      <c r="B62" s="820" t="s">
        <v>1037</v>
      </c>
      <c r="C62" s="821"/>
      <c r="D62" s="821"/>
      <c r="E62" s="821"/>
      <c r="F62" s="821"/>
      <c r="G62" s="821"/>
      <c r="H62" s="821"/>
      <c r="I62" s="821"/>
      <c r="J62" s="821"/>
      <c r="K62" s="821"/>
      <c r="L62" s="821"/>
      <c r="M62" s="822"/>
      <c r="N62" s="402">
        <f>SUM(N53:N61)</f>
        <v>452.35804809256905</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1" t="s">
        <v>1041</v>
      </c>
      <c r="C66" s="322"/>
      <c r="D66" s="322"/>
      <c r="E66" s="322"/>
      <c r="F66" s="322"/>
      <c r="G66" s="322"/>
      <c r="H66" s="79" t="s">
        <v>1029</v>
      </c>
      <c r="I66" s="80" t="s">
        <v>1042</v>
      </c>
      <c r="J66" s="81" t="s">
        <v>1043</v>
      </c>
      <c r="K66" s="79" t="s">
        <v>1044</v>
      </c>
      <c r="L66" s="823" t="s">
        <v>1045</v>
      </c>
      <c r="M66" s="796"/>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824">
        <f>VLOOKUP(A67,TRANSPORTE!A6:D120,4,FALSE)</f>
        <v>1121.0689501116901</v>
      </c>
      <c r="M67" s="825"/>
      <c r="N67" s="295">
        <f>L67*K67</f>
        <v>7.8474826507818314</v>
      </c>
    </row>
    <row r="68" spans="1:15">
      <c r="B68" s="52"/>
      <c r="C68" s="53"/>
      <c r="D68" s="53"/>
      <c r="E68" s="53"/>
      <c r="F68" s="53"/>
      <c r="G68" s="53"/>
      <c r="H68" s="319"/>
      <c r="I68" s="287"/>
      <c r="J68" s="294"/>
      <c r="K68" s="287"/>
      <c r="L68" s="824"/>
      <c r="M68" s="825"/>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75" thickBot="1">
      <c r="B72" s="455"/>
      <c r="C72" s="456"/>
      <c r="D72" s="456"/>
      <c r="E72" s="456"/>
      <c r="F72" s="456"/>
      <c r="G72" s="456"/>
      <c r="H72" s="54"/>
      <c r="I72" s="132"/>
      <c r="J72" s="132"/>
      <c r="K72" s="132"/>
      <c r="L72" s="809"/>
      <c r="M72" s="810"/>
      <c r="N72" s="133"/>
    </row>
    <row r="73" spans="1:15" ht="15.75" thickBot="1">
      <c r="B73" s="826" t="s">
        <v>1037</v>
      </c>
      <c r="C73" s="827"/>
      <c r="D73" s="827"/>
      <c r="E73" s="827"/>
      <c r="F73" s="827"/>
      <c r="G73" s="827"/>
      <c r="H73" s="827"/>
      <c r="I73" s="827"/>
      <c r="J73" s="827"/>
      <c r="K73" s="827"/>
      <c r="L73" s="827"/>
      <c r="M73" s="828"/>
      <c r="N73" s="110">
        <f>N67+N68+N69+N70+N71</f>
        <v>7.8474826507818314</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6" t="s">
        <v>1047</v>
      </c>
      <c r="C77" s="847"/>
      <c r="D77" s="847"/>
      <c r="E77" s="847"/>
      <c r="F77" s="847"/>
      <c r="G77" s="847"/>
      <c r="H77" s="847"/>
      <c r="I77" s="79" t="s">
        <v>1048</v>
      </c>
      <c r="J77" s="81" t="s">
        <v>1494</v>
      </c>
      <c r="K77" s="80" t="s">
        <v>1050</v>
      </c>
      <c r="L77" s="848" t="s">
        <v>1034</v>
      </c>
      <c r="M77" s="849"/>
      <c r="N77" s="104" t="s">
        <v>1035</v>
      </c>
    </row>
    <row r="78" spans="1:15">
      <c r="A78" t="s">
        <v>7</v>
      </c>
      <c r="B78" s="55" t="str">
        <f>VLOOKUP(A78,'MANO DE OBRA'!A8:D68,3,FALSE)</f>
        <v>Obrero (2)</v>
      </c>
      <c r="C78" s="53"/>
      <c r="D78" s="53"/>
      <c r="E78" s="53"/>
      <c r="F78" s="53"/>
      <c r="G78" s="53"/>
      <c r="H78" s="53"/>
      <c r="I78" s="300">
        <f>K78/J78*100</f>
        <v>55207.789411999998</v>
      </c>
      <c r="J78" s="301">
        <v>185</v>
      </c>
      <c r="K78" s="302">
        <f>VLOOKUP(A78,'MANO DE OBRA'!A8:D99,4,FALSE)</f>
        <v>102134.4104122</v>
      </c>
      <c r="L78" s="56"/>
      <c r="M78" s="303">
        <v>480</v>
      </c>
      <c r="N78" s="403">
        <f>K78/M78</f>
        <v>212.78002169208332</v>
      </c>
      <c r="O78" s="112"/>
    </row>
    <row r="79" spans="1:15">
      <c r="A79" t="s">
        <v>30</v>
      </c>
      <c r="B79" s="55" t="str">
        <f>VLOOKUP(A79,'MANO DE OBRA'!A8:D69,3,FALSE)</f>
        <v>Oficial</v>
      </c>
      <c r="C79" s="53"/>
      <c r="D79" s="53"/>
      <c r="E79" s="53"/>
      <c r="F79" s="53"/>
      <c r="G79" s="53"/>
      <c r="H79" s="53"/>
      <c r="I79" s="300">
        <f>K79/J79*100</f>
        <v>55207.789411999998</v>
      </c>
      <c r="J79" s="301">
        <v>185</v>
      </c>
      <c r="K79" s="302">
        <f>VLOOKUP(A79,'MANO DE OBRA'!A8:D100,4,FALSE)</f>
        <v>102134.4104122</v>
      </c>
      <c r="L79" s="56"/>
      <c r="M79" s="307">
        <v>480</v>
      </c>
      <c r="N79" s="403">
        <f>K79/M79</f>
        <v>212.78002169208332</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75" thickBot="1">
      <c r="B83" s="807"/>
      <c r="C83" s="808"/>
      <c r="D83" s="808"/>
      <c r="E83" s="808"/>
      <c r="F83" s="808"/>
      <c r="G83" s="808"/>
      <c r="H83" s="808"/>
      <c r="I83" s="132"/>
      <c r="J83" s="132"/>
      <c r="K83" s="132"/>
      <c r="L83" s="908"/>
      <c r="M83" s="908"/>
      <c r="N83" s="51"/>
    </row>
    <row r="84" spans="1:14" ht="15.75" thickBot="1">
      <c r="B84" s="826" t="s">
        <v>1037</v>
      </c>
      <c r="C84" s="827"/>
      <c r="D84" s="827"/>
      <c r="E84" s="827"/>
      <c r="F84" s="827"/>
      <c r="G84" s="827"/>
      <c r="H84" s="827"/>
      <c r="I84" s="827"/>
      <c r="J84" s="827"/>
      <c r="K84" s="827"/>
      <c r="L84" s="827"/>
      <c r="M84" s="828"/>
      <c r="N84" s="309">
        <f>SUM(N78:N83)</f>
        <v>425.56004338416665</v>
      </c>
    </row>
    <row r="85" spans="1:14" ht="15.75" thickBot="1">
      <c r="B85" s="39"/>
      <c r="C85" s="40"/>
      <c r="D85" s="40"/>
      <c r="E85" s="40"/>
      <c r="F85" s="40"/>
      <c r="G85" s="40"/>
      <c r="H85" s="40"/>
      <c r="I85" s="40"/>
      <c r="J85" s="40"/>
      <c r="K85" s="40"/>
      <c r="L85" s="40"/>
      <c r="M85" s="40"/>
      <c r="N85" s="41"/>
    </row>
    <row r="86" spans="1:14" ht="15.75" thickBot="1">
      <c r="B86" s="820" t="s">
        <v>1051</v>
      </c>
      <c r="C86" s="821"/>
      <c r="D86" s="821"/>
      <c r="E86" s="821"/>
      <c r="F86" s="821"/>
      <c r="G86" s="821"/>
      <c r="H86" s="821"/>
      <c r="I86" s="821"/>
      <c r="J86" s="821"/>
      <c r="K86" s="821"/>
      <c r="L86" s="821"/>
      <c r="M86" s="822"/>
      <c r="N86" s="105">
        <f>N48+N62+N73+N84</f>
        <v>2867.4457864570786</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11" t="s">
        <v>1053</v>
      </c>
      <c r="C90" s="812"/>
      <c r="D90" s="812"/>
      <c r="E90" s="812"/>
      <c r="F90" s="812"/>
      <c r="G90" s="812"/>
      <c r="H90" s="812"/>
      <c r="I90" s="322"/>
      <c r="J90" s="342"/>
      <c r="K90" s="310" t="s">
        <v>1054</v>
      </c>
      <c r="L90" s="850" t="s">
        <v>1055</v>
      </c>
      <c r="M90" s="851"/>
      <c r="N90" s="311"/>
    </row>
    <row r="91" spans="1:14">
      <c r="B91" s="852" t="s">
        <v>1056</v>
      </c>
      <c r="C91" s="853"/>
      <c r="D91" s="853"/>
      <c r="E91" s="853"/>
      <c r="F91" s="853"/>
      <c r="G91" s="853"/>
      <c r="H91" s="853"/>
      <c r="I91" s="93"/>
      <c r="J91" s="94"/>
      <c r="K91" s="312">
        <v>0.2</v>
      </c>
      <c r="L91" s="854">
        <f>N86*K91</f>
        <v>573.48915729141572</v>
      </c>
      <c r="M91" s="855"/>
      <c r="N91" s="57"/>
    </row>
    <row r="92" spans="1:14">
      <c r="B92" s="95" t="s">
        <v>1057</v>
      </c>
      <c r="C92" s="96"/>
      <c r="D92" s="96"/>
      <c r="E92" s="96"/>
      <c r="F92" s="96"/>
      <c r="G92" s="96"/>
      <c r="H92" s="96"/>
      <c r="I92" s="93"/>
      <c r="J92" s="94"/>
      <c r="K92" s="312">
        <v>0.05</v>
      </c>
      <c r="L92" s="854">
        <f>N86*K92</f>
        <v>143.37228932285393</v>
      </c>
      <c r="M92" s="855"/>
      <c r="N92" s="57"/>
    </row>
    <row r="93" spans="1:14" ht="15.75" thickBot="1">
      <c r="B93" s="97" t="s">
        <v>1058</v>
      </c>
      <c r="C93" s="98"/>
      <c r="D93" s="98"/>
      <c r="E93" s="98"/>
      <c r="F93" s="98"/>
      <c r="G93" s="98"/>
      <c r="H93" s="98"/>
      <c r="I93" s="99"/>
      <c r="J93" s="100"/>
      <c r="K93" s="313">
        <v>0.05</v>
      </c>
      <c r="L93" s="856">
        <f>N86*K93</f>
        <v>143.37228932285393</v>
      </c>
      <c r="M93" s="857"/>
      <c r="N93" s="57"/>
    </row>
    <row r="94" spans="1:14" ht="15.75" thickBot="1">
      <c r="B94" s="820" t="s">
        <v>1037</v>
      </c>
      <c r="C94" s="821"/>
      <c r="D94" s="821"/>
      <c r="E94" s="821"/>
      <c r="F94" s="821"/>
      <c r="G94" s="821"/>
      <c r="H94" s="821"/>
      <c r="I94" s="821"/>
      <c r="J94" s="821"/>
      <c r="K94" s="821"/>
      <c r="L94" s="821"/>
      <c r="M94" s="822"/>
      <c r="N94" s="58">
        <f>L91+L92+L93</f>
        <v>860.23373593712358</v>
      </c>
    </row>
    <row r="95" spans="1:14" ht="15.75" thickBot="1">
      <c r="B95" s="39"/>
      <c r="C95" s="40"/>
      <c r="D95" s="40"/>
      <c r="E95" s="40"/>
      <c r="F95" s="40"/>
      <c r="G95" s="40"/>
      <c r="H95" s="40"/>
      <c r="I95" s="40"/>
      <c r="J95" s="40"/>
      <c r="K95" s="40"/>
      <c r="L95" s="40"/>
      <c r="M95" s="40"/>
      <c r="N95" s="41"/>
    </row>
    <row r="96" spans="1:14" ht="15.75" thickBot="1">
      <c r="A96" t="s">
        <v>2122</v>
      </c>
      <c r="B96" s="820" t="s">
        <v>1059</v>
      </c>
      <c r="C96" s="821"/>
      <c r="D96" s="821"/>
      <c r="E96" s="821"/>
      <c r="F96" s="821"/>
      <c r="G96" s="821"/>
      <c r="H96" s="821"/>
      <c r="I96" s="821"/>
      <c r="J96" s="821"/>
      <c r="K96" s="821"/>
      <c r="L96" s="821"/>
      <c r="M96" s="822"/>
      <c r="N96" s="196">
        <f>N86+N94</f>
        <v>3727.6795223942022</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7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58" t="s">
        <v>2324</v>
      </c>
      <c r="C113" s="859"/>
      <c r="D113" s="859"/>
      <c r="E113" s="859"/>
      <c r="F113" s="859"/>
      <c r="G113" s="859"/>
      <c r="H113" s="859"/>
      <c r="I113" s="859"/>
      <c r="J113" s="859"/>
      <c r="K113" s="859"/>
      <c r="L113" s="859"/>
      <c r="M113" s="859"/>
      <c r="N113" s="860"/>
    </row>
    <row r="114" spans="2:14" ht="15" customHeight="1">
      <c r="B114" s="858"/>
      <c r="C114" s="859"/>
      <c r="D114" s="859"/>
      <c r="E114" s="859"/>
      <c r="F114" s="859"/>
      <c r="G114" s="859"/>
      <c r="H114" s="859"/>
      <c r="I114" s="859"/>
      <c r="J114" s="859"/>
      <c r="K114" s="859"/>
      <c r="L114" s="859"/>
      <c r="M114" s="859"/>
      <c r="N114" s="860"/>
    </row>
    <row r="115" spans="2:14" ht="30" customHeight="1">
      <c r="B115" s="861" t="s">
        <v>2325</v>
      </c>
      <c r="C115" s="862"/>
      <c r="D115" s="862"/>
      <c r="E115" s="862"/>
      <c r="F115" s="862"/>
      <c r="G115" s="862"/>
      <c r="H115" s="862"/>
      <c r="I115" s="862"/>
      <c r="J115" s="862"/>
      <c r="K115" s="862"/>
      <c r="L115" s="862"/>
      <c r="M115" s="862"/>
      <c r="N115" s="863"/>
    </row>
    <row r="116" spans="2:14">
      <c r="B116" s="861"/>
      <c r="C116" s="862"/>
      <c r="D116" s="862"/>
      <c r="E116" s="862"/>
      <c r="F116" s="862"/>
      <c r="G116" s="862"/>
      <c r="H116" s="862"/>
      <c r="I116" s="862"/>
      <c r="J116" s="862"/>
      <c r="K116" s="862"/>
      <c r="L116" s="862"/>
      <c r="M116" s="862"/>
      <c r="N116" s="863"/>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7"/>
      <c r="K126" s="797"/>
      <c r="L126" s="797"/>
      <c r="M126" s="797"/>
      <c r="N126" s="798"/>
    </row>
    <row r="127" spans="2:14" ht="15.75" thickBot="1">
      <c r="B127" s="269" t="s">
        <v>2327</v>
      </c>
      <c r="C127" s="401"/>
      <c r="D127" s="401"/>
      <c r="E127" s="63"/>
      <c r="F127" s="63"/>
      <c r="G127" s="63"/>
      <c r="H127" s="63"/>
      <c r="I127" s="63"/>
      <c r="J127" s="799"/>
      <c r="K127" s="799"/>
      <c r="L127" s="799"/>
      <c r="M127" s="799"/>
      <c r="N127"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2950.0521498510011</v>
      </c>
      <c r="L36" s="278"/>
      <c r="M36" s="279">
        <v>6.25</v>
      </c>
      <c r="N36" s="280">
        <f t="shared" ref="N36:N41" si="0">K36/M36</f>
        <v>472.00834397616018</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50</v>
      </c>
      <c r="N37" s="280">
        <f t="shared" si="0"/>
        <v>1358.0520221370798</v>
      </c>
    </row>
    <row r="38" spans="1:14">
      <c r="A38" t="s">
        <v>184</v>
      </c>
      <c r="B38" s="833" t="str">
        <f>VLOOKUP(A38,EQUIPOS!A8:D154,3,FALSE)</f>
        <v>Cortadora de pavimento, Máxima profundidad de corte: 160 mm. Capacidad de disco: desde 12´´ hasta 18´´ de diámetro. Peso operacional: 135 kg, 13.5 hp de potencia</v>
      </c>
      <c r="C38" s="834"/>
      <c r="D38" s="834"/>
      <c r="E38" s="834"/>
      <c r="F38" s="834"/>
      <c r="G38" s="834"/>
      <c r="H38" s="835"/>
      <c r="I38" s="275"/>
      <c r="J38" s="276"/>
      <c r="K38" s="277">
        <f>VLOOKUP(A38,EQUIPOS!A8:D165,4,FALSE)</f>
        <v>22205.517241379315</v>
      </c>
      <c r="L38" s="278"/>
      <c r="M38" s="279">
        <v>3.75</v>
      </c>
      <c r="N38" s="280">
        <f t="shared" si="0"/>
        <v>5921.4712643678176</v>
      </c>
    </row>
    <row r="39" spans="1:14">
      <c r="A39" t="s">
        <v>228</v>
      </c>
      <c r="B39" s="833" t="str">
        <f>VLOOKUP(A39,EQUIPOS!A9:D154,3,FALSE)</f>
        <v xml:space="preserve">Formaleta metálica (concreto hidráulico)
</v>
      </c>
      <c r="C39" s="834"/>
      <c r="D39" s="834"/>
      <c r="E39" s="834"/>
      <c r="F39" s="834"/>
      <c r="G39" s="834"/>
      <c r="H39" s="835"/>
      <c r="I39" s="275"/>
      <c r="J39" s="276"/>
      <c r="K39" s="277">
        <f>VLOOKUP(A39,EQUIPOS!A9:D166,4,FALSE)</f>
        <v>3838.9985100042577</v>
      </c>
      <c r="L39" s="278"/>
      <c r="M39" s="279">
        <v>6.25</v>
      </c>
      <c r="N39" s="280">
        <f t="shared" si="0"/>
        <v>614.23976160068128</v>
      </c>
    </row>
    <row r="40" spans="1:14">
      <c r="A40" t="s">
        <v>301</v>
      </c>
      <c r="B40" s="833" t="str">
        <f>VLOOKUP(A40,EQUIPOS!A10:D154,3,FALSE)</f>
        <v>Regla vibratoria, de longitud de 3 a 5 m, motor de 3600 rpm, potencia 6 HP</v>
      </c>
      <c r="C40" s="834"/>
      <c r="D40" s="834"/>
      <c r="E40" s="834"/>
      <c r="F40" s="834"/>
      <c r="G40" s="834"/>
      <c r="H40" s="835"/>
      <c r="I40" s="275"/>
      <c r="J40" s="276"/>
      <c r="K40" s="277">
        <f>VLOOKUP(A40,EQUIPOS!A10:D167,4,FALSE)</f>
        <v>8510.5023414218831</v>
      </c>
      <c r="L40" s="278"/>
      <c r="M40" s="279">
        <v>6.25</v>
      </c>
      <c r="N40" s="280">
        <f t="shared" si="0"/>
        <v>1361.6803746275014</v>
      </c>
    </row>
    <row r="41" spans="1:14">
      <c r="A41" t="s">
        <v>363</v>
      </c>
      <c r="B41" s="833" t="str">
        <f>VLOOKUP(A41,EQUIPOS!A11:D155,3,FALSE)</f>
        <v>Vibrador de concreto, Motor de 3 hp a 18.000 rpm Mangueras de 4 mt</v>
      </c>
      <c r="C41" s="834"/>
      <c r="D41" s="834"/>
      <c r="E41" s="834"/>
      <c r="F41" s="834"/>
      <c r="G41" s="834"/>
      <c r="H41" s="835"/>
      <c r="I41" s="275"/>
      <c r="J41" s="276"/>
      <c r="K41" s="277">
        <f>VLOOKUP(A41,EQUIPOS!A11:D168,4,FALSE)</f>
        <v>8187.9821200510869</v>
      </c>
      <c r="L41" s="278"/>
      <c r="M41" s="279">
        <v>6.25</v>
      </c>
      <c r="N41" s="280">
        <f t="shared" si="0"/>
        <v>1310.077139208174</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N83*M46</f>
        <v>919.20969370980004</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11956.738599627213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s="150" t="s">
        <v>383</v>
      </c>
      <c r="B53" s="49" t="str">
        <f>VLOOKUP(A53,MATERIALES!A5:D372,3,FALSE)</f>
        <v>Barras de transferencia de carga (1'')</v>
      </c>
      <c r="C53" s="289"/>
      <c r="D53" s="289"/>
      <c r="E53" s="289"/>
      <c r="F53" s="289"/>
      <c r="G53" s="289"/>
      <c r="H53" s="289"/>
      <c r="I53" s="276"/>
      <c r="J53" s="232" t="str">
        <f>VLOOKUP(A53,MATERIALES!A7:D644,2,FALSE)</f>
        <v>kg</v>
      </c>
      <c r="K53" s="415">
        <v>6.1342592592592586</v>
      </c>
      <c r="L53" s="275"/>
      <c r="M53" s="410">
        <f>VLOOKUP(A53,MATERIALES!A5:D395,4,FALSE)</f>
        <v>4187.1148074489238</v>
      </c>
      <c r="N53" s="280">
        <f>K53*M53</f>
        <v>25684.84777717511</v>
      </c>
    </row>
    <row r="54" spans="1:14">
      <c r="A54" s="150" t="s">
        <v>385</v>
      </c>
      <c r="B54" s="49" t="str">
        <f>VLOOKUP(A54,MATERIALES!A6:D372,3,FALSE)</f>
        <v>Barras de unión de 1/2´´</v>
      </c>
      <c r="C54" s="289"/>
      <c r="D54" s="289"/>
      <c r="E54" s="289"/>
      <c r="F54" s="289"/>
      <c r="G54" s="289"/>
      <c r="H54" s="289"/>
      <c r="I54" s="276"/>
      <c r="J54" s="232" t="str">
        <f>VLOOKUP(A54,MATERIALES!A8:D645,2,FALSE)</f>
        <v>kg</v>
      </c>
      <c r="K54" s="290">
        <v>0.37037037037037041</v>
      </c>
      <c r="L54" s="275"/>
      <c r="M54" s="410">
        <f>VLOOKUP(A54,MATERIALES!A6:D396,4,FALSE)</f>
        <v>3732.0600253118778</v>
      </c>
      <c r="N54" s="280">
        <f>K54*M54</f>
        <v>1382.2444538192142</v>
      </c>
    </row>
    <row r="55" spans="1:14">
      <c r="A55" s="150" t="s">
        <v>420</v>
      </c>
      <c r="B55" s="49" t="str">
        <f>VLOOKUP(A55,MATERIALES!A6:D372,3,FALSE)</f>
        <v>Cintilla De Poliuretano (Sikarod) (Pavimentos De Concreto Hidráulico)</v>
      </c>
      <c r="C55" s="289"/>
      <c r="D55" s="289"/>
      <c r="E55" s="289"/>
      <c r="F55" s="289"/>
      <c r="G55" s="289"/>
      <c r="H55" s="289"/>
      <c r="I55" s="276"/>
      <c r="J55" s="232" t="str">
        <f>VLOOKUP(A55,MATERIALES!A9:D646,2,FALSE)</f>
        <v>m</v>
      </c>
      <c r="K55" s="290">
        <v>1.1111111111111112</v>
      </c>
      <c r="L55" s="275"/>
      <c r="M55" s="410">
        <f>VLOOKUP(A55,MATERIALES!A6:D397,4,FALSE)</f>
        <v>1225.6956547941902</v>
      </c>
      <c r="N55" s="280">
        <f>K55*M55</f>
        <v>1361.8840608824337</v>
      </c>
    </row>
    <row r="56" spans="1:14">
      <c r="A56" s="150" t="s">
        <v>684</v>
      </c>
      <c r="B56" s="49" t="str">
        <f>VLOOKUP(A56,MATERIALES!A6:D372,3,FALSE)</f>
        <v>Sello de silicona o sellador autonivelante</v>
      </c>
      <c r="C56" s="289"/>
      <c r="D56" s="289"/>
      <c r="E56" s="289"/>
      <c r="F56" s="289"/>
      <c r="G56" s="289"/>
      <c r="H56" s="289"/>
      <c r="I56" s="276"/>
      <c r="J56" s="232" t="str">
        <f>VLOOKUP(A56,MATERIALES!A10:D647,2,FALSE)</f>
        <v>m</v>
      </c>
      <c r="K56" s="290">
        <v>1.1111111111111112</v>
      </c>
      <c r="L56" s="275"/>
      <c r="M56" s="410">
        <f>VLOOKUP(A56,MATERIALES!A6:D398,4,FALSE)</f>
        <v>5652.0450792502852</v>
      </c>
      <c r="N56" s="280">
        <f>K56*M56</f>
        <v>6280.0500880558729</v>
      </c>
    </row>
    <row r="57" spans="1:14">
      <c r="A57" s="150" t="s">
        <v>849</v>
      </c>
      <c r="B57" s="815" t="str">
        <f>VLOOKUP(A57,MATERIALES!A7:D372,3,FALSE)</f>
        <v>Antisol blanco (presentación 20 kg)</v>
      </c>
      <c r="C57" s="816" t="e">
        <f>VLOOKUP(B57,MATERIALES!B7:E372,3,FALSE)</f>
        <v>#N/A</v>
      </c>
      <c r="D57" s="816" t="e">
        <f>VLOOKUP(C57,MATERIALES!C7:F372,3,FALSE)</f>
        <v>#N/A</v>
      </c>
      <c r="E57" s="816" t="e">
        <f>VLOOKUP(D57,MATERIALES!D7:G372,3,FALSE)</f>
        <v>#N/A</v>
      </c>
      <c r="F57" s="816" t="e">
        <f>VLOOKUP(E57,MATERIALES!E7:H372,3,FALSE)</f>
        <v>#N/A</v>
      </c>
      <c r="G57" s="816" t="e">
        <f>VLOOKUP(F57,MATERIALES!F7:I372,3,FALSE)</f>
        <v>#N/A</v>
      </c>
      <c r="H57" s="816" t="e">
        <f>VLOOKUP(G57,MATERIALES!G7:J372,3,FALSE)</f>
        <v>#N/A</v>
      </c>
      <c r="I57" s="816" t="e">
        <f>VLOOKUP(H57,MATERIALES!H7:K372,3,FALSE)</f>
        <v>#N/A</v>
      </c>
      <c r="J57" s="319" t="str">
        <f>VLOOKUP(A57,MATERIALES!A11:D648,2,FALSE)</f>
        <v>kg</v>
      </c>
      <c r="K57" s="50">
        <v>1.1200000000000001</v>
      </c>
      <c r="L57" s="824">
        <f>VLOOKUP(A57,MATERIALES!A4:D372,4,FALSE)</f>
        <v>20122.176339420235</v>
      </c>
      <c r="M57" s="825"/>
      <c r="N57" s="280">
        <f>K57*L57</f>
        <v>22536.837500150665</v>
      </c>
    </row>
    <row r="58" spans="1:14">
      <c r="A58" s="150" t="s">
        <v>910</v>
      </c>
      <c r="B58" s="324" t="str">
        <f>VLOOKUP(A58,MATERIALES!A8:D372,3,FALSE)</f>
        <v xml:space="preserve">Concreto hidráulico para pavimento MR-43
</v>
      </c>
      <c r="C58" s="325"/>
      <c r="D58" s="325"/>
      <c r="E58" s="325"/>
      <c r="F58" s="325"/>
      <c r="G58" s="325"/>
      <c r="H58" s="325"/>
      <c r="I58" s="325"/>
      <c r="J58" s="319" t="str">
        <f>VLOOKUP(A58,MATERIALES!A11:D649,2,FALSE)</f>
        <v>m3</v>
      </c>
      <c r="K58" s="50">
        <v>1.01</v>
      </c>
      <c r="L58" s="326"/>
      <c r="M58" s="422">
        <f>VLOOKUP(A58,MATERIALES!A8:D400,4,FALSE)</f>
        <v>514369.69686012168</v>
      </c>
      <c r="N58" s="280">
        <f>K58*M58</f>
        <v>519513.39382872288</v>
      </c>
    </row>
    <row r="59" spans="1:14">
      <c r="B59" s="324"/>
      <c r="C59" s="325"/>
      <c r="D59" s="325"/>
      <c r="E59" s="325"/>
      <c r="F59" s="325"/>
      <c r="G59" s="325"/>
      <c r="H59" s="325"/>
      <c r="I59" s="325"/>
      <c r="J59" s="50"/>
      <c r="K59" s="50"/>
      <c r="L59" s="326"/>
      <c r="M59" s="327"/>
      <c r="N59" s="51"/>
    </row>
    <row r="60" spans="1:14" ht="15.75" thickBot="1">
      <c r="B60" s="317"/>
      <c r="C60" s="318"/>
      <c r="D60" s="318"/>
      <c r="E60" s="318"/>
      <c r="F60" s="318"/>
      <c r="G60" s="318"/>
      <c r="H60" s="318"/>
      <c r="I60" s="318"/>
      <c r="J60" s="132"/>
      <c r="K60" s="132"/>
      <c r="L60" s="333"/>
      <c r="M60" s="332"/>
      <c r="N60" s="133"/>
    </row>
    <row r="61" spans="1:14" ht="15.75" thickBot="1">
      <c r="B61" s="820" t="s">
        <v>1037</v>
      </c>
      <c r="C61" s="821"/>
      <c r="D61" s="821"/>
      <c r="E61" s="821"/>
      <c r="F61" s="821"/>
      <c r="G61" s="821"/>
      <c r="H61" s="821"/>
      <c r="I61" s="821"/>
      <c r="J61" s="821"/>
      <c r="K61" s="821"/>
      <c r="L61" s="821"/>
      <c r="M61" s="822"/>
      <c r="N61" s="402">
        <f>SUM(N53:N60)</f>
        <v>576759.2577088062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23" t="s">
        <v>1045</v>
      </c>
      <c r="M65" s="796"/>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824">
        <f>VLOOKUP(A66,TRANSPORTE!A5:D117,4,FALSE)</f>
        <v>1121.0689501116901</v>
      </c>
      <c r="M66" s="825"/>
      <c r="N66" s="295">
        <f>K66*L66</f>
        <v>1132.2796396128069</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09"/>
      <c r="M71" s="810"/>
      <c r="N71" s="133"/>
    </row>
    <row r="72" spans="1:15" ht="15.75" thickBot="1">
      <c r="B72" s="826" t="s">
        <v>1037</v>
      </c>
      <c r="C72" s="827"/>
      <c r="D72" s="827"/>
      <c r="E72" s="827"/>
      <c r="F72" s="827"/>
      <c r="G72" s="827"/>
      <c r="H72" s="827"/>
      <c r="I72" s="827"/>
      <c r="J72" s="827"/>
      <c r="K72" s="827"/>
      <c r="L72" s="827"/>
      <c r="M72" s="828"/>
      <c r="N72" s="110">
        <f>N66+N67+N68+N69+N70</f>
        <v>1132.2796396128069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6" t="s">
        <v>1047</v>
      </c>
      <c r="C76" s="847"/>
      <c r="D76" s="847"/>
      <c r="E76" s="847"/>
      <c r="F76" s="847"/>
      <c r="G76" s="847"/>
      <c r="H76" s="847"/>
      <c r="I76" s="79" t="s">
        <v>1048</v>
      </c>
      <c r="J76" s="81" t="s">
        <v>1494</v>
      </c>
      <c r="K76" s="80" t="s">
        <v>1050</v>
      </c>
      <c r="L76" s="848" t="s">
        <v>1034</v>
      </c>
      <c r="M76" s="849"/>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07"/>
      <c r="C82" s="808"/>
      <c r="D82" s="808"/>
      <c r="E82" s="808"/>
      <c r="F82" s="808"/>
      <c r="G82" s="808"/>
      <c r="H82" s="808"/>
      <c r="I82" s="132"/>
      <c r="J82" s="132"/>
      <c r="K82" s="132"/>
      <c r="L82" s="908"/>
      <c r="M82" s="908"/>
      <c r="N82" s="133"/>
    </row>
    <row r="83" spans="1:14" ht="15.75" thickBot="1">
      <c r="B83" s="826" t="s">
        <v>1037</v>
      </c>
      <c r="C83" s="827"/>
      <c r="D83" s="827"/>
      <c r="E83" s="827"/>
      <c r="F83" s="827"/>
      <c r="G83" s="827"/>
      <c r="H83" s="827"/>
      <c r="I83" s="827"/>
      <c r="J83" s="827"/>
      <c r="K83" s="827"/>
      <c r="L83" s="827"/>
      <c r="M83" s="828"/>
      <c r="N83" s="468">
        <f>SUM(N77:N82)</f>
        <v>9192.0969370980001</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N48+N61+N72+N83</f>
        <v>599040.37288514408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2"/>
      <c r="J89" s="342"/>
      <c r="K89" s="310" t="s">
        <v>1054</v>
      </c>
      <c r="L89" s="850" t="s">
        <v>1055</v>
      </c>
      <c r="M89" s="851"/>
      <c r="N89" s="311"/>
    </row>
    <row r="90" spans="1:14">
      <c r="B90" s="852" t="s">
        <v>1056</v>
      </c>
      <c r="C90" s="853"/>
      <c r="D90" s="853"/>
      <c r="E90" s="853"/>
      <c r="F90" s="853"/>
      <c r="G90" s="853"/>
      <c r="H90" s="853"/>
      <c r="I90" s="93"/>
      <c r="J90" s="94"/>
      <c r="K90" s="312">
        <v>0.2</v>
      </c>
      <c r="L90" s="854">
        <f>N85*K90</f>
        <v>119808.07457702882</v>
      </c>
      <c r="M90" s="855"/>
      <c r="N90" s="57"/>
    </row>
    <row r="91" spans="1:14">
      <c r="B91" s="95" t="s">
        <v>1057</v>
      </c>
      <c r="C91" s="96"/>
      <c r="D91" s="96"/>
      <c r="E91" s="96"/>
      <c r="F91" s="96"/>
      <c r="G91" s="96"/>
      <c r="H91" s="96"/>
      <c r="I91" s="93"/>
      <c r="J91" s="94"/>
      <c r="K91" s="312">
        <v>0.05</v>
      </c>
      <c r="L91" s="854">
        <f>N85*K91</f>
        <v>29952.018644257205</v>
      </c>
      <c r="M91" s="855"/>
      <c r="N91" s="57"/>
    </row>
    <row r="92" spans="1:14" ht="15.75" thickBot="1">
      <c r="B92" s="97" t="s">
        <v>1058</v>
      </c>
      <c r="C92" s="98"/>
      <c r="D92" s="98"/>
      <c r="E92" s="98"/>
      <c r="F92" s="98"/>
      <c r="G92" s="98"/>
      <c r="H92" s="98"/>
      <c r="I92" s="99"/>
      <c r="J92" s="100"/>
      <c r="K92" s="313">
        <v>0.05</v>
      </c>
      <c r="L92" s="856">
        <f>N85*K92</f>
        <v>29952.018644257205</v>
      </c>
      <c r="M92" s="857"/>
      <c r="N92" s="57"/>
    </row>
    <row r="93" spans="1:14" ht="15.75" thickBot="1">
      <c r="B93" s="820" t="s">
        <v>1037</v>
      </c>
      <c r="C93" s="821"/>
      <c r="D93" s="821"/>
      <c r="E93" s="821"/>
      <c r="F93" s="821"/>
      <c r="G93" s="821"/>
      <c r="H93" s="821"/>
      <c r="I93" s="821"/>
      <c r="J93" s="821"/>
      <c r="K93" s="821"/>
      <c r="L93" s="821"/>
      <c r="M93" s="822"/>
      <c r="N93" s="58">
        <f>L90+L91+L92</f>
        <v>179712.11186554324</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778752.48475068738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8" t="s">
        <v>2324</v>
      </c>
      <c r="C112" s="859"/>
      <c r="D112" s="859"/>
      <c r="E112" s="859"/>
      <c r="F112" s="859"/>
      <c r="G112" s="859"/>
      <c r="H112" s="859"/>
      <c r="I112" s="859"/>
      <c r="J112" s="859"/>
      <c r="K112" s="859"/>
      <c r="L112" s="859"/>
      <c r="M112" s="859"/>
      <c r="N112" s="860"/>
    </row>
    <row r="113" spans="2:14" ht="15" customHeight="1">
      <c r="B113" s="858"/>
      <c r="C113" s="859"/>
      <c r="D113" s="859"/>
      <c r="E113" s="859"/>
      <c r="F113" s="859"/>
      <c r="G113" s="859"/>
      <c r="H113" s="859"/>
      <c r="I113" s="859"/>
      <c r="J113" s="859"/>
      <c r="K113" s="859"/>
      <c r="L113" s="859"/>
      <c r="M113" s="859"/>
      <c r="N113" s="860"/>
    </row>
    <row r="114" spans="2:14" ht="30" customHeight="1">
      <c r="B114" s="861" t="s">
        <v>2325</v>
      </c>
      <c r="C114" s="862"/>
      <c r="D114" s="862"/>
      <c r="E114" s="862"/>
      <c r="F114" s="862"/>
      <c r="G114" s="862"/>
      <c r="H114" s="862"/>
      <c r="I114" s="862"/>
      <c r="J114" s="862"/>
      <c r="K114" s="862"/>
      <c r="L114" s="862"/>
      <c r="M114" s="862"/>
      <c r="N114" s="863"/>
    </row>
    <row r="115" spans="2:14">
      <c r="B115" s="861"/>
      <c r="C115" s="862"/>
      <c r="D115" s="862"/>
      <c r="E115" s="862"/>
      <c r="F115" s="862"/>
      <c r="G115" s="862"/>
      <c r="H115" s="862"/>
      <c r="I115" s="862"/>
      <c r="J115" s="862"/>
      <c r="K115" s="862"/>
      <c r="L115" s="862"/>
      <c r="M115" s="862"/>
      <c r="N115" s="86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7"/>
      <c r="K125" s="797"/>
      <c r="L125" s="797"/>
      <c r="M125" s="797"/>
      <c r="N125" s="798"/>
    </row>
    <row r="126" spans="2:14" ht="15.75" customHeight="1" thickBot="1">
      <c r="B126" s="269" t="s">
        <v>2327</v>
      </c>
      <c r="C126" s="401"/>
      <c r="D126" s="401"/>
      <c r="E126" s="63"/>
      <c r="F126" s="63"/>
      <c r="G126" s="63"/>
      <c r="H126" s="63"/>
      <c r="I126" s="63"/>
      <c r="J126" s="799"/>
      <c r="K126" s="799"/>
      <c r="L126" s="799"/>
      <c r="M126" s="799"/>
      <c r="N126" s="800"/>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5.75" hidden="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2950.0521498510011</v>
      </c>
      <c r="L36" s="278"/>
      <c r="M36" s="279">
        <v>6.25</v>
      </c>
      <c r="N36" s="280">
        <f t="shared" ref="N36:N41" si="0">K36/M36</f>
        <v>472.00834397616018</v>
      </c>
    </row>
    <row r="37" spans="1:14">
      <c r="A37" s="119" t="s">
        <v>176</v>
      </c>
      <c r="B37" s="833" t="str">
        <f>VLOOKUP(A37,EQUIPOS!A7:D154,3,FALSE)</f>
        <v xml:space="preserve">Compresor (barrido y soplado)
</v>
      </c>
      <c r="C37" s="834"/>
      <c r="D37" s="834"/>
      <c r="E37" s="834"/>
      <c r="F37" s="834"/>
      <c r="G37" s="834"/>
      <c r="H37" s="835"/>
      <c r="I37" s="275"/>
      <c r="J37" s="276"/>
      <c r="K37" s="277">
        <f>VLOOKUP(A37,EQUIPOS!A7:D164,4,FALSE)</f>
        <v>67902.601106853996</v>
      </c>
      <c r="L37" s="278"/>
      <c r="M37" s="279">
        <v>50</v>
      </c>
      <c r="N37" s="280">
        <f t="shared" si="0"/>
        <v>1358.0520221370798</v>
      </c>
    </row>
    <row r="38" spans="1:14">
      <c r="A38" t="s">
        <v>184</v>
      </c>
      <c r="B38" s="833" t="str">
        <f>VLOOKUP(A38,EQUIPOS!A8:D154,3,FALSE)</f>
        <v>Cortadora de pavimento, Máxima profundidad de corte: 160 mm. Capacidad de disco: desde 12´´ hasta 18´´ de diámetro. Peso operacional: 135 kg, 13.5 hp de potencia</v>
      </c>
      <c r="C38" s="834"/>
      <c r="D38" s="834"/>
      <c r="E38" s="834"/>
      <c r="F38" s="834"/>
      <c r="G38" s="834"/>
      <c r="H38" s="835"/>
      <c r="I38" s="275"/>
      <c r="J38" s="276"/>
      <c r="K38" s="277">
        <f>VLOOKUP(A38,EQUIPOS!A8:D165,4,FALSE)</f>
        <v>22205.517241379315</v>
      </c>
      <c r="L38" s="278"/>
      <c r="M38" s="279">
        <v>3.75</v>
      </c>
      <c r="N38" s="280">
        <f t="shared" si="0"/>
        <v>5921.4712643678176</v>
      </c>
    </row>
    <row r="39" spans="1:14">
      <c r="A39" t="s">
        <v>228</v>
      </c>
      <c r="B39" s="833" t="str">
        <f>VLOOKUP(A39,EQUIPOS!A9:D154,3,FALSE)</f>
        <v xml:space="preserve">Formaleta metálica (concreto hidráulico)
</v>
      </c>
      <c r="C39" s="834"/>
      <c r="D39" s="834"/>
      <c r="E39" s="834"/>
      <c r="F39" s="834"/>
      <c r="G39" s="834"/>
      <c r="H39" s="835"/>
      <c r="I39" s="275"/>
      <c r="J39" s="276"/>
      <c r="K39" s="277">
        <f>VLOOKUP(A39,EQUIPOS!A9:D166,4,FALSE)</f>
        <v>3838.9985100042577</v>
      </c>
      <c r="L39" s="278"/>
      <c r="M39" s="279">
        <v>6.25</v>
      </c>
      <c r="N39" s="280">
        <f t="shared" si="0"/>
        <v>614.23976160068128</v>
      </c>
    </row>
    <row r="40" spans="1:14">
      <c r="A40" t="s">
        <v>301</v>
      </c>
      <c r="B40" s="833" t="str">
        <f>VLOOKUP(A40,EQUIPOS!A10:D154,3,FALSE)</f>
        <v>Regla vibratoria, de longitud de 3 a 5 m, motor de 3600 rpm, potencia 6 HP</v>
      </c>
      <c r="C40" s="834"/>
      <c r="D40" s="834"/>
      <c r="E40" s="834"/>
      <c r="F40" s="834"/>
      <c r="G40" s="834"/>
      <c r="H40" s="835"/>
      <c r="I40" s="275"/>
      <c r="J40" s="276"/>
      <c r="K40" s="277">
        <f>VLOOKUP(A40,EQUIPOS!A10:D167,4,FALSE)</f>
        <v>8510.5023414218831</v>
      </c>
      <c r="L40" s="278"/>
      <c r="M40" s="279">
        <v>6.25</v>
      </c>
      <c r="N40" s="280">
        <f t="shared" si="0"/>
        <v>1361.6803746275014</v>
      </c>
    </row>
    <row r="41" spans="1:14">
      <c r="A41" t="s">
        <v>363</v>
      </c>
      <c r="B41" s="833" t="str">
        <f>VLOOKUP(A41,EQUIPOS!A11:D155,3,FALSE)</f>
        <v>Vibrador de concreto, Motor de 3 hp a 18.000 rpm Mangueras de 4 mt</v>
      </c>
      <c r="C41" s="834"/>
      <c r="D41" s="834"/>
      <c r="E41" s="834"/>
      <c r="F41" s="834"/>
      <c r="G41" s="834"/>
      <c r="H41" s="835"/>
      <c r="I41" s="275"/>
      <c r="J41" s="276"/>
      <c r="K41" s="277">
        <f>VLOOKUP(A41,EQUIPOS!A11:D168,4,FALSE)</f>
        <v>8187.9821200510869</v>
      </c>
      <c r="L41" s="278"/>
      <c r="M41" s="279">
        <v>6.25</v>
      </c>
      <c r="N41" s="280">
        <f t="shared" si="0"/>
        <v>1310.077139208174</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33"/>
      <c r="C44" s="834"/>
      <c r="D44" s="834"/>
      <c r="E44" s="834"/>
      <c r="F44" s="834"/>
      <c r="G44" s="834"/>
      <c r="H44" s="835"/>
      <c r="I44" s="836"/>
      <c r="J44" s="817"/>
      <c r="K44" s="277"/>
      <c r="L44" s="837"/>
      <c r="M44" s="838"/>
      <c r="N44" s="280"/>
    </row>
    <row r="45" spans="1:14">
      <c r="B45" s="833"/>
      <c r="C45" s="834"/>
      <c r="D45" s="834"/>
      <c r="E45" s="839"/>
      <c r="F45" s="834"/>
      <c r="G45" s="834"/>
      <c r="H45" s="835"/>
      <c r="I45" s="42"/>
      <c r="J45" s="43"/>
      <c r="K45" s="282"/>
      <c r="L45" s="284"/>
      <c r="M45" s="285"/>
      <c r="N45" s="286"/>
    </row>
    <row r="46" spans="1:14">
      <c r="B46" s="840" t="s">
        <v>1036</v>
      </c>
      <c r="C46" s="841"/>
      <c r="D46" s="841"/>
      <c r="E46" s="44"/>
      <c r="F46" s="45"/>
      <c r="G46" s="45"/>
      <c r="H46" s="46"/>
      <c r="I46" s="42"/>
      <c r="J46" s="43"/>
      <c r="K46" s="287"/>
      <c r="L46" s="284"/>
      <c r="M46" s="409">
        <v>0.1</v>
      </c>
      <c r="N46" s="352">
        <f>N83*M46</f>
        <v>919.20969370980004</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SUM(N36:N47)</f>
        <v>11956.738599627213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s="150" t="s">
        <v>383</v>
      </c>
      <c r="B53" s="49" t="str">
        <f>VLOOKUP(A53,MATERIALES!A5:D372,3,FALSE)</f>
        <v>Barras de transferencia de carga (1'')</v>
      </c>
      <c r="C53" s="289"/>
      <c r="D53" s="289"/>
      <c r="E53" s="289"/>
      <c r="F53" s="289"/>
      <c r="G53" s="289"/>
      <c r="H53" s="289"/>
      <c r="I53" s="276"/>
      <c r="J53" s="232" t="s">
        <v>377</v>
      </c>
      <c r="K53" s="290">
        <v>6.1342592592592586</v>
      </c>
      <c r="L53" s="275"/>
      <c r="M53" s="410">
        <f>VLOOKUP(A53,MATERIALES!A5:D395,4,FALSE)</f>
        <v>4187.1148074489238</v>
      </c>
      <c r="N53" s="280">
        <f>K53*M53</f>
        <v>25684.84777717511</v>
      </c>
    </row>
    <row r="54" spans="1:14">
      <c r="A54" s="150" t="s">
        <v>818</v>
      </c>
      <c r="B54" s="49" t="str">
        <f>VLOOKUP(A54,MATERIALES!A6:D372,3,FALSE)</f>
        <v>Aditivo Acelerante de Fraguado</v>
      </c>
      <c r="C54" s="289"/>
      <c r="D54" s="289"/>
      <c r="E54" s="289"/>
      <c r="F54" s="289"/>
      <c r="G54" s="289"/>
      <c r="H54" s="289"/>
      <c r="I54" s="276"/>
      <c r="J54" s="232" t="s">
        <v>377</v>
      </c>
      <c r="K54" s="290">
        <v>1.1200000000000001</v>
      </c>
      <c r="L54" s="275"/>
      <c r="M54" s="410">
        <f>VLOOKUP(A54,MATERIALES!A6:D396,4,FALSE)</f>
        <v>12738.479840896762</v>
      </c>
      <c r="N54" s="280">
        <f>K54*M54</f>
        <v>14267.097421804374</v>
      </c>
    </row>
    <row r="55" spans="1:14">
      <c r="A55" s="150" t="s">
        <v>385</v>
      </c>
      <c r="B55" s="49" t="str">
        <f>VLOOKUP(A55,MATERIALES!A6:D372,3,FALSE)</f>
        <v>Barras de unión de 1/2´´</v>
      </c>
      <c r="C55" s="289"/>
      <c r="D55" s="289"/>
      <c r="E55" s="289"/>
      <c r="F55" s="289"/>
      <c r="G55" s="289"/>
      <c r="H55" s="289"/>
      <c r="I55" s="276"/>
      <c r="J55" s="232" t="s">
        <v>377</v>
      </c>
      <c r="K55" s="290">
        <v>0.37037037037037041</v>
      </c>
      <c r="L55" s="275"/>
      <c r="M55" s="410">
        <f>VLOOKUP(A55,MATERIALES!A6:D397,4,FALSE)</f>
        <v>3732.0600253118778</v>
      </c>
      <c r="N55" s="280">
        <f>K55*M55</f>
        <v>1382.2444538192142</v>
      </c>
    </row>
    <row r="56" spans="1:14">
      <c r="A56" s="150" t="s">
        <v>420</v>
      </c>
      <c r="B56" s="49" t="str">
        <f>VLOOKUP(A56,MATERIALES!A6:D372,3,FALSE)</f>
        <v>Cintilla De Poliuretano (Sikarod) (Pavimentos De Concreto Hidráulico)</v>
      </c>
      <c r="C56" s="289"/>
      <c r="D56" s="289"/>
      <c r="E56" s="289"/>
      <c r="F56" s="289"/>
      <c r="G56" s="289"/>
      <c r="H56" s="289"/>
      <c r="I56" s="276"/>
      <c r="J56" s="232" t="s">
        <v>144</v>
      </c>
      <c r="K56" s="290">
        <v>1.1111111111111112</v>
      </c>
      <c r="L56" s="275"/>
      <c r="M56" s="410">
        <f>VLOOKUP(A56,MATERIALES!A6:D398,4,FALSE)</f>
        <v>1225.6956547941902</v>
      </c>
      <c r="N56" s="280">
        <f>K56*M56</f>
        <v>1361.8840608824337</v>
      </c>
    </row>
    <row r="57" spans="1:14">
      <c r="A57" s="150" t="s">
        <v>684</v>
      </c>
      <c r="B57" s="815" t="str">
        <f>VLOOKUP(A57,MATERIALES!A7:D372,3,FALSE)</f>
        <v>Sello de silicona o sellador autonivelante</v>
      </c>
      <c r="C57" s="816" t="e">
        <f>VLOOKUP(B57,MATERIALES!B7:E372,3,FALSE)</f>
        <v>#N/A</v>
      </c>
      <c r="D57" s="816" t="e">
        <f>VLOOKUP(C57,MATERIALES!C7:F372,3,FALSE)</f>
        <v>#N/A</v>
      </c>
      <c r="E57" s="816" t="e">
        <f>VLOOKUP(D57,MATERIALES!D7:G372,3,FALSE)</f>
        <v>#N/A</v>
      </c>
      <c r="F57" s="816" t="e">
        <f>VLOOKUP(E57,MATERIALES!E7:H372,3,FALSE)</f>
        <v>#N/A</v>
      </c>
      <c r="G57" s="816" t="e">
        <f>VLOOKUP(F57,MATERIALES!F7:I372,3,FALSE)</f>
        <v>#N/A</v>
      </c>
      <c r="H57" s="816" t="e">
        <f>VLOOKUP(G57,MATERIALES!G7:J372,3,FALSE)</f>
        <v>#N/A</v>
      </c>
      <c r="I57" s="816" t="e">
        <f>VLOOKUP(H57,MATERIALES!H7:K372,3,FALSE)</f>
        <v>#N/A</v>
      </c>
      <c r="J57" s="319" t="s">
        <v>144</v>
      </c>
      <c r="K57" s="50">
        <v>1.1111111111111112</v>
      </c>
      <c r="L57" s="824">
        <f>VLOOKUP(A57,MATERIALES!A4:D372,4,FALSE)</f>
        <v>5652.0450792502852</v>
      </c>
      <c r="M57" s="825"/>
      <c r="N57" s="280">
        <f>K57*L57</f>
        <v>6280.0500880558729</v>
      </c>
    </row>
    <row r="58" spans="1:14">
      <c r="A58" s="150" t="s">
        <v>849</v>
      </c>
      <c r="B58" s="324" t="str">
        <f>VLOOKUP(A58,MATERIALES!A8:D372,3,FALSE)</f>
        <v>Antisol blanco (presentación 20 kg)</v>
      </c>
      <c r="C58" s="325"/>
      <c r="D58" s="325"/>
      <c r="E58" s="325"/>
      <c r="F58" s="325"/>
      <c r="G58" s="325"/>
      <c r="H58" s="325"/>
      <c r="I58" s="325"/>
      <c r="J58" s="319" t="s">
        <v>377</v>
      </c>
      <c r="K58" s="50">
        <v>1.1200000000000001</v>
      </c>
      <c r="L58" s="423"/>
      <c r="M58" s="422">
        <f>VLOOKUP(A58,MATERIALES!A8:D400,4,FALSE)</f>
        <v>20122.176339420235</v>
      </c>
      <c r="N58" s="280">
        <f>K58*M58</f>
        <v>22536.837500150665</v>
      </c>
    </row>
    <row r="59" spans="1:14">
      <c r="A59" t="s">
        <v>910</v>
      </c>
      <c r="B59" s="324" t="str">
        <f>VLOOKUP(A59,MATERIALES!A9:D372,3,FALSE)</f>
        <v xml:space="preserve">Concreto hidráulico para pavimento MR-43
</v>
      </c>
      <c r="C59" s="325"/>
      <c r="D59" s="325"/>
      <c r="E59" s="325"/>
      <c r="F59" s="325"/>
      <c r="G59" s="325"/>
      <c r="H59" s="325"/>
      <c r="I59" s="325"/>
      <c r="J59" s="319" t="s">
        <v>388</v>
      </c>
      <c r="K59" s="50">
        <v>1.01</v>
      </c>
      <c r="L59" s="423"/>
      <c r="M59" s="422">
        <f>VLOOKUP(A59,MATERIALES!A9:D401,4,FALSE)</f>
        <v>514369.69686012168</v>
      </c>
      <c r="N59" s="280">
        <f>K59*M59</f>
        <v>519513.39382872288</v>
      </c>
    </row>
    <row r="60" spans="1:14" ht="15.75" thickBot="1">
      <c r="B60" s="317"/>
      <c r="C60" s="318"/>
      <c r="D60" s="318"/>
      <c r="E60" s="318"/>
      <c r="F60" s="318"/>
      <c r="G60" s="318"/>
      <c r="H60" s="318"/>
      <c r="I60" s="318"/>
      <c r="J60" s="132"/>
      <c r="K60" s="132"/>
      <c r="L60" s="333"/>
      <c r="M60" s="332"/>
      <c r="N60" s="133"/>
    </row>
    <row r="61" spans="1:14" ht="15.75" thickBot="1">
      <c r="B61" s="820" t="s">
        <v>1037</v>
      </c>
      <c r="C61" s="821"/>
      <c r="D61" s="821"/>
      <c r="E61" s="821"/>
      <c r="F61" s="821"/>
      <c r="G61" s="821"/>
      <c r="H61" s="821"/>
      <c r="I61" s="821"/>
      <c r="J61" s="821"/>
      <c r="K61" s="821"/>
      <c r="L61" s="821"/>
      <c r="M61" s="822"/>
      <c r="N61" s="402">
        <f>SUM(N53:N60)</f>
        <v>591026.35513061052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23" t="s">
        <v>1045</v>
      </c>
      <c r="M65" s="796"/>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824">
        <f>VLOOKUP(A66,TRANSPORTE!A5:D117,4,FALSE)</f>
        <v>1121.0689501116901</v>
      </c>
      <c r="M66" s="825"/>
      <c r="N66" s="295">
        <f>K66*L66</f>
        <v>1132.2796396128069</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09"/>
      <c r="M71" s="810"/>
      <c r="N71" s="133"/>
    </row>
    <row r="72" spans="1:15" ht="15.75" thickBot="1">
      <c r="B72" s="826" t="s">
        <v>1037</v>
      </c>
      <c r="C72" s="827"/>
      <c r="D72" s="827"/>
      <c r="E72" s="827"/>
      <c r="F72" s="827"/>
      <c r="G72" s="827"/>
      <c r="H72" s="827"/>
      <c r="I72" s="827"/>
      <c r="J72" s="827"/>
      <c r="K72" s="827"/>
      <c r="L72" s="827"/>
      <c r="M72" s="828"/>
      <c r="N72" s="110">
        <f>N66+N67+N68+N69+N70</f>
        <v>1132.2796396128069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6" t="s">
        <v>1047</v>
      </c>
      <c r="C76" s="847"/>
      <c r="D76" s="847"/>
      <c r="E76" s="847"/>
      <c r="F76" s="847"/>
      <c r="G76" s="847"/>
      <c r="H76" s="847"/>
      <c r="I76" s="79" t="s">
        <v>1048</v>
      </c>
      <c r="J76" s="81" t="s">
        <v>1494</v>
      </c>
      <c r="K76" s="80" t="s">
        <v>1050</v>
      </c>
      <c r="L76" s="848" t="s">
        <v>1034</v>
      </c>
      <c r="M76" s="849"/>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07"/>
      <c r="C82" s="808"/>
      <c r="D82" s="808"/>
      <c r="E82" s="808"/>
      <c r="F82" s="808"/>
      <c r="G82" s="808"/>
      <c r="H82" s="808"/>
      <c r="I82" s="132"/>
      <c r="J82" s="132"/>
      <c r="K82" s="132"/>
      <c r="L82" s="908"/>
      <c r="M82" s="908"/>
      <c r="N82" s="51"/>
    </row>
    <row r="83" spans="1:14" ht="15.75" thickBot="1">
      <c r="B83" s="826" t="s">
        <v>1037</v>
      </c>
      <c r="C83" s="827"/>
      <c r="D83" s="827"/>
      <c r="E83" s="827"/>
      <c r="F83" s="827"/>
      <c r="G83" s="827"/>
      <c r="H83" s="827"/>
      <c r="I83" s="827"/>
      <c r="J83" s="827"/>
      <c r="K83" s="827"/>
      <c r="L83" s="827"/>
      <c r="M83" s="828"/>
      <c r="N83" s="309">
        <f>SUM(N77:N82)</f>
        <v>9192.0969370980001</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N48+N61+N72+N83</f>
        <v>613307.47030694841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2"/>
      <c r="J89" s="342"/>
      <c r="K89" s="310" t="s">
        <v>1054</v>
      </c>
      <c r="L89" s="850" t="s">
        <v>1055</v>
      </c>
      <c r="M89" s="851"/>
      <c r="N89" s="311"/>
    </row>
    <row r="90" spans="1:14">
      <c r="B90" s="852" t="s">
        <v>1056</v>
      </c>
      <c r="C90" s="853"/>
      <c r="D90" s="853"/>
      <c r="E90" s="853"/>
      <c r="F90" s="853"/>
      <c r="G90" s="853"/>
      <c r="H90" s="853"/>
      <c r="I90" s="93"/>
      <c r="J90" s="94"/>
      <c r="K90" s="312">
        <v>0.2</v>
      </c>
      <c r="L90" s="854">
        <f>N85*K90</f>
        <v>122661.49406138969</v>
      </c>
      <c r="M90" s="855"/>
      <c r="N90" s="57"/>
    </row>
    <row r="91" spans="1:14">
      <c r="B91" s="95" t="s">
        <v>1057</v>
      </c>
      <c r="C91" s="96"/>
      <c r="D91" s="96"/>
      <c r="E91" s="96"/>
      <c r="F91" s="96"/>
      <c r="G91" s="96"/>
      <c r="H91" s="96"/>
      <c r="I91" s="93"/>
      <c r="J91" s="94"/>
      <c r="K91" s="312">
        <v>0.05</v>
      </c>
      <c r="L91" s="854">
        <f>N85*K91</f>
        <v>30665.373515347423</v>
      </c>
      <c r="M91" s="855"/>
      <c r="N91" s="57"/>
    </row>
    <row r="92" spans="1:14" ht="15.75" thickBot="1">
      <c r="B92" s="97" t="s">
        <v>1058</v>
      </c>
      <c r="C92" s="98"/>
      <c r="D92" s="98"/>
      <c r="E92" s="98"/>
      <c r="F92" s="98"/>
      <c r="G92" s="98"/>
      <c r="H92" s="98"/>
      <c r="I92" s="99"/>
      <c r="J92" s="100"/>
      <c r="K92" s="313">
        <v>0.05</v>
      </c>
      <c r="L92" s="856">
        <f>N85*K92</f>
        <v>30665.373515347423</v>
      </c>
      <c r="M92" s="857"/>
      <c r="N92" s="57"/>
    </row>
    <row r="93" spans="1:14" ht="15.75" thickBot="1">
      <c r="B93" s="820" t="s">
        <v>1037</v>
      </c>
      <c r="C93" s="821"/>
      <c r="D93" s="821"/>
      <c r="E93" s="821"/>
      <c r="F93" s="821"/>
      <c r="G93" s="821"/>
      <c r="H93" s="821"/>
      <c r="I93" s="821"/>
      <c r="J93" s="821"/>
      <c r="K93" s="821"/>
      <c r="L93" s="821"/>
      <c r="M93" s="822"/>
      <c r="N93" s="58">
        <f>L90+L91+L92</f>
        <v>183992.24109208453</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797299.71139903297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8" t="s">
        <v>2324</v>
      </c>
      <c r="C112" s="859"/>
      <c r="D112" s="859"/>
      <c r="E112" s="859"/>
      <c r="F112" s="859"/>
      <c r="G112" s="859"/>
      <c r="H112" s="859"/>
      <c r="I112" s="859"/>
      <c r="J112" s="859"/>
      <c r="K112" s="859"/>
      <c r="L112" s="859"/>
      <c r="M112" s="859"/>
      <c r="N112" s="860"/>
    </row>
    <row r="113" spans="2:14" ht="15" customHeight="1">
      <c r="B113" s="858"/>
      <c r="C113" s="859"/>
      <c r="D113" s="859"/>
      <c r="E113" s="859"/>
      <c r="F113" s="859"/>
      <c r="G113" s="859"/>
      <c r="H113" s="859"/>
      <c r="I113" s="859"/>
      <c r="J113" s="859"/>
      <c r="K113" s="859"/>
      <c r="L113" s="859"/>
      <c r="M113" s="859"/>
      <c r="N113" s="860"/>
    </row>
    <row r="114" spans="2:14" ht="30" customHeight="1">
      <c r="B114" s="861" t="s">
        <v>2325</v>
      </c>
      <c r="C114" s="862"/>
      <c r="D114" s="862"/>
      <c r="E114" s="862"/>
      <c r="F114" s="862"/>
      <c r="G114" s="862"/>
      <c r="H114" s="862"/>
      <c r="I114" s="862"/>
      <c r="J114" s="862"/>
      <c r="K114" s="862"/>
      <c r="L114" s="862"/>
      <c r="M114" s="862"/>
      <c r="N114" s="863"/>
    </row>
    <row r="115" spans="2:14">
      <c r="B115" s="861"/>
      <c r="C115" s="862"/>
      <c r="D115" s="862"/>
      <c r="E115" s="862"/>
      <c r="F115" s="862"/>
      <c r="G115" s="862"/>
      <c r="H115" s="862"/>
      <c r="I115" s="862"/>
      <c r="J115" s="862"/>
      <c r="K115" s="862"/>
      <c r="L115" s="862"/>
      <c r="M115" s="862"/>
      <c r="N115" s="86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7"/>
      <c r="K125" s="797"/>
      <c r="L125" s="797"/>
      <c r="M125" s="797"/>
      <c r="N125" s="798"/>
    </row>
    <row r="126" spans="2:14" ht="15.75" customHeight="1" thickBot="1">
      <c r="B126" s="269" t="s">
        <v>2327</v>
      </c>
      <c r="C126" s="401"/>
      <c r="D126" s="401"/>
      <c r="E126" s="63"/>
      <c r="F126" s="63"/>
      <c r="G126" s="63"/>
      <c r="H126" s="63"/>
      <c r="I126" s="63"/>
      <c r="J126" s="799"/>
      <c r="K126" s="799"/>
      <c r="L126" s="799"/>
      <c r="M126" s="799"/>
      <c r="N126" s="800"/>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29.25" customHeight="1" thickBot="1">
      <c r="A31" s="163" t="s">
        <v>1929</v>
      </c>
      <c r="B31" s="86" t="s">
        <v>1177</v>
      </c>
      <c r="C31" s="960" t="s">
        <v>1709</v>
      </c>
      <c r="D31" s="961"/>
      <c r="E31" s="961"/>
      <c r="F31" s="961"/>
      <c r="G31" s="961"/>
      <c r="H31" s="961"/>
      <c r="I31" s="961"/>
      <c r="J31" s="961"/>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4"/>
      <c r="F40" s="834"/>
      <c r="G40" s="834"/>
      <c r="H40" s="835"/>
      <c r="I40" s="42"/>
      <c r="J40" s="43"/>
      <c r="K40" s="277"/>
      <c r="L40" s="284"/>
      <c r="M40" s="285"/>
      <c r="N40" s="280"/>
    </row>
    <row r="41" spans="1:14">
      <c r="B41" s="328"/>
      <c r="C41" s="329"/>
      <c r="D41" s="329"/>
      <c r="E41" s="329"/>
      <c r="F41" s="331"/>
      <c r="G41" s="331"/>
      <c r="H41" s="131"/>
      <c r="I41" s="42"/>
      <c r="J41" s="43"/>
      <c r="K41" s="282"/>
      <c r="L41" s="284"/>
      <c r="M41" s="285"/>
      <c r="N41" s="286"/>
    </row>
    <row r="42" spans="1:14">
      <c r="B42" s="840"/>
      <c r="C42" s="841"/>
      <c r="D42" s="841"/>
      <c r="E42" s="44"/>
      <c r="F42" s="45"/>
      <c r="G42" s="45"/>
      <c r="H42" s="46"/>
      <c r="I42" s="42"/>
      <c r="J42" s="43"/>
      <c r="K42" s="287"/>
      <c r="L42" s="284"/>
      <c r="M42" s="409"/>
      <c r="N42" s="352"/>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896</v>
      </c>
      <c r="B49" s="49" t="str">
        <f>VLOOKUP(A49,MATERIALES!A4:D372,3,FALSE)</f>
        <v>Cemento Porthland Norma ASTM C150 Tipo _______</v>
      </c>
      <c r="C49" s="289"/>
      <c r="D49" s="289"/>
      <c r="E49" s="289"/>
      <c r="F49" s="289"/>
      <c r="G49" s="289"/>
      <c r="H49" s="289"/>
      <c r="I49" s="276"/>
      <c r="J49" s="424" t="str">
        <f>VLOOKUP(A49,MATERIALES!A5:D640,2,FALSE)</f>
        <v>kg</v>
      </c>
      <c r="K49" s="290">
        <v>1</v>
      </c>
      <c r="L49" s="275"/>
      <c r="M49" s="410">
        <f>VLOOKUP(A49,MATERIALES!A5:D395,4,FALSE)</f>
        <v>671.89296691375876</v>
      </c>
      <c r="N49" s="280">
        <f>K49*M49</f>
        <v>671.89296691375876</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SUM(N49:N53)</f>
        <v>671.89296691375876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N44+N54+N65+N76</f>
        <v>671.89296691375876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134.37859338275175</v>
      </c>
      <c r="M83" s="855"/>
      <c r="N83" s="57"/>
    </row>
    <row r="84" spans="1:14">
      <c r="B84" s="95" t="s">
        <v>1057</v>
      </c>
      <c r="C84" s="96"/>
      <c r="D84" s="96"/>
      <c r="E84" s="96"/>
      <c r="F84" s="96"/>
      <c r="G84" s="96"/>
      <c r="H84" s="96"/>
      <c r="I84" s="93"/>
      <c r="J84" s="94"/>
      <c r="K84" s="312">
        <v>0.05</v>
      </c>
      <c r="L84" s="854">
        <f>N78*K84</f>
        <v>33.594648345687936</v>
      </c>
      <c r="M84" s="855"/>
      <c r="N84" s="57"/>
    </row>
    <row r="85" spans="1:14" ht="15.75" thickBot="1">
      <c r="B85" s="97" t="s">
        <v>1058</v>
      </c>
      <c r="C85" s="98"/>
      <c r="D85" s="98"/>
      <c r="E85" s="98"/>
      <c r="F85" s="98"/>
      <c r="G85" s="98"/>
      <c r="H85" s="98"/>
      <c r="I85" s="99"/>
      <c r="J85" s="100"/>
      <c r="K85" s="313">
        <v>0.05</v>
      </c>
      <c r="L85" s="856">
        <f>N78*K85</f>
        <v>33.594648345687936</v>
      </c>
      <c r="M85" s="857"/>
      <c r="N85" s="57"/>
    </row>
    <row r="86" spans="1:14" ht="15.75" thickBot="1">
      <c r="B86" s="820" t="s">
        <v>1037</v>
      </c>
      <c r="C86" s="821"/>
      <c r="D86" s="821"/>
      <c r="E86" s="821"/>
      <c r="F86" s="821"/>
      <c r="G86" s="821"/>
      <c r="H86" s="821"/>
      <c r="I86" s="821"/>
      <c r="J86" s="821"/>
      <c r="K86" s="821"/>
      <c r="L86" s="821"/>
      <c r="M86" s="822"/>
      <c r="N86" s="58">
        <f>L83+L84+L85</f>
        <v>201.56789007412763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873.46085698788636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9.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69" t="s">
        <v>2327</v>
      </c>
      <c r="C119" s="401"/>
      <c r="D119" s="401"/>
      <c r="E119" s="63"/>
      <c r="F119" s="63"/>
      <c r="G119" s="63"/>
      <c r="H119" s="63"/>
      <c r="I119" s="63"/>
      <c r="J119" s="799"/>
      <c r="K119" s="799"/>
      <c r="L119" s="799"/>
      <c r="M119" s="799"/>
      <c r="N119" s="800"/>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29.25" customHeight="1" thickBot="1">
      <c r="A31" t="s">
        <v>1929</v>
      </c>
      <c r="B31" s="86" t="s">
        <v>1710</v>
      </c>
      <c r="C31" s="960" t="s">
        <v>2146</v>
      </c>
      <c r="D31" s="961"/>
      <c r="E31" s="961"/>
      <c r="F31" s="961"/>
      <c r="G31" s="961"/>
      <c r="H31" s="961"/>
      <c r="I31" s="961"/>
      <c r="J31" s="961"/>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4"/>
      <c r="F40" s="834"/>
      <c r="G40" s="834"/>
      <c r="H40" s="835"/>
      <c r="I40" s="42"/>
      <c r="J40" s="43"/>
      <c r="K40" s="277"/>
      <c r="L40" s="284"/>
      <c r="M40" s="285"/>
      <c r="N40" s="280"/>
    </row>
    <row r="41" spans="1:14">
      <c r="B41" s="328"/>
      <c r="C41" s="329"/>
      <c r="D41" s="329"/>
      <c r="E41" s="329"/>
      <c r="F41" s="331"/>
      <c r="G41" s="331"/>
      <c r="H41" s="131"/>
      <c r="I41" s="42"/>
      <c r="J41" s="43"/>
      <c r="K41" s="282"/>
      <c r="L41" s="284"/>
      <c r="M41" s="285"/>
      <c r="N41" s="286"/>
    </row>
    <row r="42" spans="1:14">
      <c r="B42" s="840"/>
      <c r="C42" s="841"/>
      <c r="D42" s="841"/>
      <c r="E42" s="44"/>
      <c r="F42" s="45"/>
      <c r="G42" s="45"/>
      <c r="H42" s="46"/>
      <c r="I42" s="42"/>
      <c r="J42" s="43"/>
      <c r="K42" s="287"/>
      <c r="L42" s="284"/>
      <c r="M42" s="409"/>
      <c r="N42" s="352"/>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898</v>
      </c>
      <c r="B49" s="49" t="str">
        <f>VLOOKUP(A49,MATERIALES!A4:D372,3,FALSE)</f>
        <v>Cemento Hidráulico adicionado, Norma ASTM C595 Tipo _______</v>
      </c>
      <c r="C49" s="289"/>
      <c r="D49" s="289"/>
      <c r="E49" s="289"/>
      <c r="F49" s="289"/>
      <c r="G49" s="289"/>
      <c r="H49" s="289"/>
      <c r="I49" s="276"/>
      <c r="J49" s="424" t="str">
        <f>VLOOKUP(A49,MATERIALES!A5:D640,2,FALSE)</f>
        <v>kg</v>
      </c>
      <c r="K49" s="290">
        <v>1</v>
      </c>
      <c r="L49" s="275"/>
      <c r="M49" s="410">
        <f>VLOOKUP(A49,MATERIALES!A5:D395,4,FALSE)</f>
        <v>763.51473512927123</v>
      </c>
      <c r="N49" s="280">
        <f>K49*M49</f>
        <v>763.51473512927123</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SUM(N49:N53)</f>
        <v>763.51473512927123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N44+N54+N65+N76</f>
        <v>763.51473512927123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152.70294702585426</v>
      </c>
      <c r="M83" s="855"/>
      <c r="N83" s="57"/>
    </row>
    <row r="84" spans="1:14">
      <c r="B84" s="95" t="s">
        <v>1057</v>
      </c>
      <c r="C84" s="96"/>
      <c r="D84" s="96"/>
      <c r="E84" s="96"/>
      <c r="F84" s="96"/>
      <c r="G84" s="96"/>
      <c r="H84" s="96"/>
      <c r="I84" s="93"/>
      <c r="J84" s="94"/>
      <c r="K84" s="312">
        <v>0.05</v>
      </c>
      <c r="L84" s="854">
        <f>N78*K84</f>
        <v>38.175736756463564</v>
      </c>
      <c r="M84" s="855"/>
      <c r="N84" s="57"/>
    </row>
    <row r="85" spans="1:14" ht="15.75" thickBot="1">
      <c r="B85" s="97" t="s">
        <v>1058</v>
      </c>
      <c r="C85" s="98"/>
      <c r="D85" s="98"/>
      <c r="E85" s="98"/>
      <c r="F85" s="98"/>
      <c r="G85" s="98"/>
      <c r="H85" s="98"/>
      <c r="I85" s="99"/>
      <c r="J85" s="100"/>
      <c r="K85" s="313">
        <v>0.05</v>
      </c>
      <c r="L85" s="856">
        <f>N78*K85</f>
        <v>38.175736756463564</v>
      </c>
      <c r="M85" s="857"/>
      <c r="N85" s="57"/>
    </row>
    <row r="86" spans="1:14" ht="15.75" thickBot="1">
      <c r="B86" s="820" t="s">
        <v>1037</v>
      </c>
      <c r="C86" s="821"/>
      <c r="D86" s="821"/>
      <c r="E86" s="821"/>
      <c r="F86" s="821"/>
      <c r="G86" s="821"/>
      <c r="H86" s="821"/>
      <c r="I86" s="821"/>
      <c r="J86" s="821"/>
      <c r="K86" s="821"/>
      <c r="L86" s="821"/>
      <c r="M86" s="822"/>
      <c r="N86" s="58">
        <f>L83+L84+L85</f>
        <v>229.05442053878136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992.56915566805264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41.25" customHeight="1" thickBot="1">
      <c r="A31" t="s">
        <v>1929</v>
      </c>
      <c r="B31" s="86" t="s">
        <v>1711</v>
      </c>
      <c r="C31" s="960" t="s">
        <v>2147</v>
      </c>
      <c r="D31" s="961"/>
      <c r="E31" s="961"/>
      <c r="F31" s="961"/>
      <c r="G31" s="961"/>
      <c r="H31" s="961"/>
      <c r="I31" s="961"/>
      <c r="J31" s="961"/>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279"/>
      <c r="N36" s="280"/>
    </row>
    <row r="37" spans="1:14">
      <c r="A37" s="119"/>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0"/>
    </row>
    <row r="39" spans="1:14">
      <c r="B39" s="833"/>
      <c r="C39" s="834"/>
      <c r="D39" s="834"/>
      <c r="E39" s="834"/>
      <c r="F39" s="834"/>
      <c r="G39" s="834"/>
      <c r="H39" s="835"/>
      <c r="I39" s="836"/>
      <c r="J39" s="817"/>
      <c r="K39" s="277"/>
      <c r="L39" s="837"/>
      <c r="M39" s="838"/>
      <c r="N39" s="280"/>
    </row>
    <row r="40" spans="1:14">
      <c r="B40" s="833"/>
      <c r="C40" s="834"/>
      <c r="D40" s="834"/>
      <c r="E40" s="834"/>
      <c r="F40" s="834"/>
      <c r="G40" s="834"/>
      <c r="H40" s="835"/>
      <c r="I40" s="42"/>
      <c r="J40" s="43"/>
      <c r="K40" s="277"/>
      <c r="L40" s="284"/>
      <c r="M40" s="285"/>
      <c r="N40" s="280"/>
    </row>
    <row r="41" spans="1:14">
      <c r="B41" s="328"/>
      <c r="C41" s="329"/>
      <c r="D41" s="329"/>
      <c r="E41" s="329"/>
      <c r="F41" s="331"/>
      <c r="G41" s="331"/>
      <c r="H41" s="131"/>
      <c r="I41" s="42"/>
      <c r="J41" s="43"/>
      <c r="K41" s="282"/>
      <c r="L41" s="284"/>
      <c r="M41" s="285"/>
      <c r="N41" s="286"/>
    </row>
    <row r="42" spans="1:14">
      <c r="B42" s="840"/>
      <c r="C42" s="841"/>
      <c r="D42" s="841"/>
      <c r="E42" s="44"/>
      <c r="F42" s="45"/>
      <c r="G42" s="45"/>
      <c r="H42" s="46"/>
      <c r="I42" s="42"/>
      <c r="J42" s="43"/>
      <c r="K42" s="287"/>
      <c r="L42" s="284"/>
      <c r="M42" s="409"/>
      <c r="N42" s="352"/>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3" t="s">
        <v>1029</v>
      </c>
      <c r="K48" s="91" t="s">
        <v>1030</v>
      </c>
      <c r="L48" s="814" t="s">
        <v>1039</v>
      </c>
      <c r="M48" s="813"/>
      <c r="N48" s="92" t="s">
        <v>1035</v>
      </c>
    </row>
    <row r="49" spans="1:14">
      <c r="A49" t="s">
        <v>875</v>
      </c>
      <c r="B49" s="49" t="str">
        <f>VLOOKUP(A49,MATERIALES!A4:D372,3,FALSE)</f>
        <v xml:space="preserve">Cemento gris
</v>
      </c>
      <c r="C49" s="289"/>
      <c r="D49" s="289"/>
      <c r="E49" s="289"/>
      <c r="F49" s="289"/>
      <c r="G49" s="289"/>
      <c r="H49" s="289"/>
      <c r="I49" s="276"/>
      <c r="J49" s="424" t="str">
        <f>VLOOKUP(A49,MATERIALES!A5:D640,2,FALSE)</f>
        <v>kg</v>
      </c>
      <c r="K49" s="290">
        <v>1</v>
      </c>
      <c r="L49" s="275"/>
      <c r="M49" s="410">
        <f>VLOOKUP(A49,MATERIALES!A5:D395,4,FALSE)</f>
        <v>448</v>
      </c>
      <c r="N49" s="280">
        <f>K49*M49</f>
        <v>448</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2">
        <f>SUM(N49:N53)</f>
        <v>448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319"/>
      <c r="I60" s="287"/>
      <c r="J60" s="294"/>
      <c r="K60" s="287"/>
      <c r="L60" s="824"/>
      <c r="M60" s="825"/>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N44+N54+N65+N76</f>
        <v>448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89.600000000000009</v>
      </c>
      <c r="M83" s="855"/>
      <c r="N83" s="57"/>
    </row>
    <row r="84" spans="1:14">
      <c r="B84" s="95" t="s">
        <v>1057</v>
      </c>
      <c r="C84" s="96"/>
      <c r="D84" s="96"/>
      <c r="E84" s="96"/>
      <c r="F84" s="96"/>
      <c r="G84" s="96"/>
      <c r="H84" s="96"/>
      <c r="I84" s="93"/>
      <c r="J84" s="94"/>
      <c r="K84" s="312">
        <v>0.05</v>
      </c>
      <c r="L84" s="854">
        <f>N78*K84</f>
        <v>22.400000000000002</v>
      </c>
      <c r="M84" s="855"/>
      <c r="N84" s="57"/>
    </row>
    <row r="85" spans="1:14" ht="15.75" thickBot="1">
      <c r="B85" s="97" t="s">
        <v>1058</v>
      </c>
      <c r="C85" s="98"/>
      <c r="D85" s="98"/>
      <c r="E85" s="98"/>
      <c r="F85" s="98"/>
      <c r="G85" s="98"/>
      <c r="H85" s="98"/>
      <c r="I85" s="99"/>
      <c r="J85" s="100"/>
      <c r="K85" s="313">
        <v>0.05</v>
      </c>
      <c r="L85" s="856">
        <f>N78*K85</f>
        <v>22.400000000000002</v>
      </c>
      <c r="M85" s="857"/>
      <c r="N85" s="57"/>
    </row>
    <row r="86" spans="1:14" ht="15.75" thickBot="1">
      <c r="B86" s="820" t="s">
        <v>1037</v>
      </c>
      <c r="C86" s="821"/>
      <c r="D86" s="821"/>
      <c r="E86" s="821"/>
      <c r="F86" s="821"/>
      <c r="G86" s="821"/>
      <c r="H86" s="821"/>
      <c r="I86" s="821"/>
      <c r="J86" s="821"/>
      <c r="K86" s="821"/>
      <c r="L86" s="821"/>
      <c r="M86" s="822"/>
      <c r="N86" s="58">
        <f>L83+L84+L85</f>
        <v>134.4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582.4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2950.0521498510011</v>
      </c>
      <c r="L36" s="278"/>
      <c r="M36" s="279">
        <v>30</v>
      </c>
      <c r="N36" s="280">
        <f>K36/M36</f>
        <v>98.335071661700042</v>
      </c>
    </row>
    <row r="37" spans="1:14">
      <c r="A37" t="s">
        <v>363</v>
      </c>
      <c r="B37" s="833" t="str">
        <f>VLOOKUP(A37,EQUIPOS!A7:D154,3,FALSE)</f>
        <v>Vibrador de concreto, Motor de 3 hp a 18.000 rpm Mangueras de 4 mt</v>
      </c>
      <c r="C37" s="834"/>
      <c r="D37" s="834"/>
      <c r="E37" s="834"/>
      <c r="F37" s="834"/>
      <c r="G37" s="834"/>
      <c r="H37" s="835"/>
      <c r="I37" s="275"/>
      <c r="J37" s="276"/>
      <c r="K37" s="277">
        <f>VLOOKUP(A37,EQUIPOS!A7:D164,4,FALSE)</f>
        <v>8187.9821200510869</v>
      </c>
      <c r="L37" s="278"/>
      <c r="M37" s="279">
        <v>30</v>
      </c>
      <c r="N37" s="280">
        <f>K37/M37</f>
        <v>272.93273733503622</v>
      </c>
    </row>
    <row r="38" spans="1:14">
      <c r="A38" t="s">
        <v>228</v>
      </c>
      <c r="B38" s="833" t="str">
        <f>VLOOKUP(A38,EQUIPOS!A8:D154,3,FALSE)</f>
        <v xml:space="preserve">Formaleta metálica (concreto hidráulico)
</v>
      </c>
      <c r="C38" s="834"/>
      <c r="D38" s="834"/>
      <c r="E38" s="834"/>
      <c r="F38" s="834"/>
      <c r="G38" s="834"/>
      <c r="H38" s="835"/>
      <c r="I38" s="836"/>
      <c r="J38" s="817"/>
      <c r="K38" s="277">
        <f>VLOOKUP(A38,EQUIPOS!A8:D165,4,FALSE)</f>
        <v>3838.9985100042577</v>
      </c>
      <c r="L38" s="837">
        <v>0.33329999999999999</v>
      </c>
      <c r="M38" s="838"/>
      <c r="N38" s="280">
        <f>K38/L38</f>
        <v>11518.147344747249</v>
      </c>
    </row>
    <row r="39" spans="1:14">
      <c r="B39" s="833"/>
      <c r="C39" s="834"/>
      <c r="D39" s="834"/>
      <c r="E39" s="834"/>
      <c r="F39" s="834"/>
      <c r="G39" s="834"/>
      <c r="H39" s="835"/>
      <c r="I39" s="42"/>
      <c r="J39" s="43"/>
      <c r="K39" s="277"/>
      <c r="L39" s="284"/>
      <c r="M39" s="285"/>
      <c r="N39" s="280"/>
    </row>
    <row r="40" spans="1:14">
      <c r="B40" s="328"/>
      <c r="C40" s="329"/>
      <c r="D40" s="329"/>
      <c r="E40" s="331"/>
      <c r="F40" s="331"/>
      <c r="G40" s="331"/>
      <c r="H40" s="131"/>
      <c r="I40" s="42"/>
      <c r="J40" s="43"/>
      <c r="K40" s="282"/>
      <c r="L40" s="284"/>
      <c r="M40" s="285"/>
      <c r="N40" s="286"/>
    </row>
    <row r="41" spans="1:14">
      <c r="B41" s="840" t="s">
        <v>1036</v>
      </c>
      <c r="C41" s="841"/>
      <c r="D41" s="841"/>
      <c r="E41" s="44"/>
      <c r="F41" s="45"/>
      <c r="G41" s="45"/>
      <c r="H41" s="46"/>
      <c r="I41" s="42"/>
      <c r="J41" s="43"/>
      <c r="K41" s="287"/>
      <c r="L41" s="284"/>
      <c r="M41" s="409">
        <v>0.1</v>
      </c>
      <c r="N41" s="352">
        <f>N72*M41</f>
        <v>212.78002169208332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12102.195175436069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t="s">
        <v>910</v>
      </c>
      <c r="B48" s="49" t="str">
        <f>VLOOKUP(A48,MATERIALES!A5:D372,3,FALSE)</f>
        <v xml:space="preserve">Concreto hidráulico para pavimento MR-43
</v>
      </c>
      <c r="C48" s="289"/>
      <c r="D48" s="289"/>
      <c r="E48" s="289"/>
      <c r="F48" s="289"/>
      <c r="G48" s="289"/>
      <c r="H48" s="289"/>
      <c r="I48" s="276"/>
      <c r="J48" s="232" t="str">
        <f>VLOOKUP(A48,MATERIALES!A4:D639,2,FALSE)</f>
        <v>m3</v>
      </c>
      <c r="K48" s="290">
        <v>1.01</v>
      </c>
      <c r="L48" s="275"/>
      <c r="M48" s="410">
        <f>VLOOKUP(A48,MATERIALES!A5:D395,4,FALSE)</f>
        <v>514369.69686012168</v>
      </c>
      <c r="N48" s="280">
        <f>K48*M48</f>
        <v>519513.39382872288</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75" thickBot="1">
      <c r="B51" s="815"/>
      <c r="C51" s="816"/>
      <c r="D51" s="816"/>
      <c r="E51" s="816"/>
      <c r="F51" s="816"/>
      <c r="G51" s="816"/>
      <c r="H51" s="816"/>
      <c r="I51" s="817"/>
      <c r="J51" s="48"/>
      <c r="K51" s="50"/>
      <c r="L51" s="818"/>
      <c r="M51" s="819"/>
      <c r="N51" s="51"/>
    </row>
    <row r="52" spans="1:14" ht="15.75" thickBot="1">
      <c r="B52" s="820" t="s">
        <v>1037</v>
      </c>
      <c r="C52" s="821"/>
      <c r="D52" s="821"/>
      <c r="E52" s="821"/>
      <c r="F52" s="821"/>
      <c r="G52" s="821"/>
      <c r="H52" s="821"/>
      <c r="I52" s="821"/>
      <c r="J52" s="821"/>
      <c r="K52" s="821"/>
      <c r="L52" s="821"/>
      <c r="M52" s="822"/>
      <c r="N52" s="402">
        <f>SUM(N48:N51)</f>
        <v>519513.39382872288</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1" t="s">
        <v>1041</v>
      </c>
      <c r="C56" s="322"/>
      <c r="D56" s="322"/>
      <c r="E56" s="322"/>
      <c r="F56" s="322"/>
      <c r="G56" s="322"/>
      <c r="H56" s="79" t="s">
        <v>1029</v>
      </c>
      <c r="I56" s="80" t="s">
        <v>1042</v>
      </c>
      <c r="J56" s="81" t="s">
        <v>1043</v>
      </c>
      <c r="K56" s="79" t="s">
        <v>1044</v>
      </c>
      <c r="L56" s="823" t="s">
        <v>1045</v>
      </c>
      <c r="M56" s="796"/>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824">
        <f>VLOOKUP(A57,TRANSPORTE!A5:D117,4,FALSE)</f>
        <v>1282.8002233804912</v>
      </c>
      <c r="M57" s="825"/>
      <c r="N57" s="295">
        <f>K57*L57</f>
        <v>1295.6282256142961</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09"/>
      <c r="M61" s="810"/>
      <c r="N61" s="133"/>
    </row>
    <row r="62" spans="1:14" ht="15.75" thickBot="1">
      <c r="B62" s="826" t="s">
        <v>1037</v>
      </c>
      <c r="C62" s="827"/>
      <c r="D62" s="827"/>
      <c r="E62" s="827"/>
      <c r="F62" s="827"/>
      <c r="G62" s="827"/>
      <c r="H62" s="827"/>
      <c r="I62" s="827"/>
      <c r="J62" s="827"/>
      <c r="K62" s="827"/>
      <c r="L62" s="827"/>
      <c r="M62" s="828"/>
      <c r="N62" s="110">
        <f>SUM(N57:N61)</f>
        <v>1295.6282256142961</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6" t="s">
        <v>1047</v>
      </c>
      <c r="C66" s="847"/>
      <c r="D66" s="847"/>
      <c r="E66" s="847"/>
      <c r="F66" s="847"/>
      <c r="G66" s="847"/>
      <c r="H66" s="847"/>
      <c r="I66" s="79" t="s">
        <v>1048</v>
      </c>
      <c r="J66" s="81" t="s">
        <v>1494</v>
      </c>
      <c r="K66" s="80" t="s">
        <v>1050</v>
      </c>
      <c r="L66" s="848" t="s">
        <v>1034</v>
      </c>
      <c r="M66" s="849"/>
      <c r="N66" s="104" t="s">
        <v>1035</v>
      </c>
    </row>
    <row r="67" spans="1:15">
      <c r="A67" t="s">
        <v>19</v>
      </c>
      <c r="B67" s="55" t="str">
        <f>VLOOKUP(A67,'MANO DE OBRA'!A8:D68,3,FALSE)</f>
        <v>Obrero (8)</v>
      </c>
      <c r="C67" s="53"/>
      <c r="D67" s="53"/>
      <c r="E67" s="53"/>
      <c r="F67" s="53"/>
      <c r="G67" s="53"/>
      <c r="H67" s="53"/>
      <c r="I67" s="300">
        <f>K67/J67*100</f>
        <v>220831.15764799999</v>
      </c>
      <c r="J67" s="301">
        <v>185</v>
      </c>
      <c r="K67" s="302">
        <f>VLOOKUP(A67,'MANO DE OBRA'!A8:D99,4,FALSE)</f>
        <v>408537.6416488</v>
      </c>
      <c r="L67" s="56"/>
      <c r="M67" s="303">
        <v>240</v>
      </c>
      <c r="N67" s="403">
        <f>K67/M67</f>
        <v>1702.2401735366666</v>
      </c>
      <c r="O67" s="112"/>
    </row>
    <row r="68" spans="1:15">
      <c r="A68"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307">
        <v>240</v>
      </c>
      <c r="N68" s="403">
        <f>K68/M68</f>
        <v>425.56004338416665</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07"/>
      <c r="C71" s="808"/>
      <c r="D71" s="808"/>
      <c r="E71" s="808"/>
      <c r="F71" s="808"/>
      <c r="G71" s="808"/>
      <c r="H71" s="808"/>
      <c r="I71" s="132"/>
      <c r="J71" s="132"/>
      <c r="K71" s="132"/>
      <c r="L71" s="908"/>
      <c r="M71" s="908"/>
      <c r="N71" s="51"/>
    </row>
    <row r="72" spans="1:15" ht="15.75" thickBot="1">
      <c r="B72" s="826" t="s">
        <v>1037</v>
      </c>
      <c r="C72" s="827"/>
      <c r="D72" s="827"/>
      <c r="E72" s="827"/>
      <c r="F72" s="827"/>
      <c r="G72" s="827"/>
      <c r="H72" s="827"/>
      <c r="I72" s="827"/>
      <c r="J72" s="827"/>
      <c r="K72" s="827"/>
      <c r="L72" s="827"/>
      <c r="M72" s="828"/>
      <c r="N72" s="309">
        <f>SUM(N67:N71)</f>
        <v>2127.800216920833</v>
      </c>
    </row>
    <row r="73" spans="1:15" ht="15.75" thickBot="1">
      <c r="B73" s="39"/>
      <c r="C73" s="40"/>
      <c r="D73" s="40"/>
      <c r="E73" s="40"/>
      <c r="F73" s="40"/>
      <c r="G73" s="40"/>
      <c r="H73" s="40"/>
      <c r="I73" s="40"/>
      <c r="J73" s="40"/>
      <c r="K73" s="40"/>
      <c r="L73" s="40"/>
      <c r="M73" s="40"/>
      <c r="N73" s="41"/>
    </row>
    <row r="74" spans="1:15" ht="15.75" thickBot="1">
      <c r="B74" s="820" t="s">
        <v>1051</v>
      </c>
      <c r="C74" s="821"/>
      <c r="D74" s="821"/>
      <c r="E74" s="821"/>
      <c r="F74" s="821"/>
      <c r="G74" s="821"/>
      <c r="H74" s="821"/>
      <c r="I74" s="821"/>
      <c r="J74" s="821"/>
      <c r="K74" s="821"/>
      <c r="L74" s="821"/>
      <c r="M74" s="822"/>
      <c r="N74" s="105">
        <f>N43+N52+N62+N72</f>
        <v>535039.01744669408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1" t="s">
        <v>1053</v>
      </c>
      <c r="C78" s="812"/>
      <c r="D78" s="812"/>
      <c r="E78" s="812"/>
      <c r="F78" s="812"/>
      <c r="G78" s="812"/>
      <c r="H78" s="812"/>
      <c r="I78" s="322"/>
      <c r="J78" s="342"/>
      <c r="K78" s="310" t="s">
        <v>1054</v>
      </c>
      <c r="L78" s="850" t="s">
        <v>1055</v>
      </c>
      <c r="M78" s="851"/>
      <c r="N78" s="311"/>
    </row>
    <row r="79" spans="1:15">
      <c r="B79" s="852" t="s">
        <v>1056</v>
      </c>
      <c r="C79" s="853"/>
      <c r="D79" s="853"/>
      <c r="E79" s="853"/>
      <c r="F79" s="853"/>
      <c r="G79" s="853"/>
      <c r="H79" s="853"/>
      <c r="I79" s="93"/>
      <c r="J79" s="94"/>
      <c r="K79" s="312">
        <v>0.2</v>
      </c>
      <c r="L79" s="854">
        <f>N74*K79</f>
        <v>107007.80348933882</v>
      </c>
      <c r="M79" s="855"/>
      <c r="N79" s="57"/>
    </row>
    <row r="80" spans="1:15">
      <c r="B80" s="95" t="s">
        <v>1057</v>
      </c>
      <c r="C80" s="96"/>
      <c r="D80" s="96"/>
      <c r="E80" s="96"/>
      <c r="F80" s="96"/>
      <c r="G80" s="96"/>
      <c r="H80" s="96"/>
      <c r="I80" s="93"/>
      <c r="J80" s="94"/>
      <c r="K80" s="312">
        <v>0.05</v>
      </c>
      <c r="L80" s="854">
        <f>N74*K80</f>
        <v>26751.950872334706</v>
      </c>
      <c r="M80" s="855"/>
      <c r="N80" s="57"/>
    </row>
    <row r="81" spans="1:14" ht="15.75" thickBot="1">
      <c r="B81" s="97" t="s">
        <v>1058</v>
      </c>
      <c r="C81" s="98"/>
      <c r="D81" s="98"/>
      <c r="E81" s="98"/>
      <c r="F81" s="98"/>
      <c r="G81" s="98"/>
      <c r="H81" s="98"/>
      <c r="I81" s="99"/>
      <c r="J81" s="100"/>
      <c r="K81" s="313">
        <v>0.05</v>
      </c>
      <c r="L81" s="856">
        <f>N74*K81</f>
        <v>26751.950872334706</v>
      </c>
      <c r="M81" s="857"/>
      <c r="N81" s="57"/>
    </row>
    <row r="82" spans="1:14" ht="15.75" thickBot="1">
      <c r="B82" s="820" t="s">
        <v>1037</v>
      </c>
      <c r="C82" s="821"/>
      <c r="D82" s="821"/>
      <c r="E82" s="821"/>
      <c r="F82" s="821"/>
      <c r="G82" s="821"/>
      <c r="H82" s="821"/>
      <c r="I82" s="821"/>
      <c r="J82" s="821"/>
      <c r="K82" s="821"/>
      <c r="L82" s="821"/>
      <c r="M82" s="822"/>
      <c r="N82" s="58">
        <f>L79+L80+L81</f>
        <v>160511.70523400823</v>
      </c>
    </row>
    <row r="83" spans="1:14" ht="15.75" thickBot="1">
      <c r="B83" s="39"/>
      <c r="C83" s="40"/>
      <c r="D83" s="40"/>
      <c r="E83" s="40"/>
      <c r="F83" s="40"/>
      <c r="G83" s="40"/>
      <c r="H83" s="40"/>
      <c r="I83" s="40"/>
      <c r="J83" s="40"/>
      <c r="K83" s="40"/>
      <c r="L83" s="40"/>
      <c r="M83" s="40"/>
      <c r="N83" s="41"/>
    </row>
    <row r="84" spans="1:14" ht="15.75" thickBot="1">
      <c r="A84" t="s">
        <v>2122</v>
      </c>
      <c r="B84" s="820" t="s">
        <v>1059</v>
      </c>
      <c r="C84" s="821"/>
      <c r="D84" s="821"/>
      <c r="E84" s="821"/>
      <c r="F84" s="821"/>
      <c r="G84" s="821"/>
      <c r="H84" s="821"/>
      <c r="I84" s="821"/>
      <c r="J84" s="821"/>
      <c r="K84" s="821"/>
      <c r="L84" s="821"/>
      <c r="M84" s="822"/>
      <c r="N84" s="196">
        <f>N74+N82</f>
        <v>695550.72268070234</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62" t="s">
        <v>2324</v>
      </c>
      <c r="C101" s="963"/>
      <c r="D101" s="963"/>
      <c r="E101" s="963"/>
      <c r="F101" s="963"/>
      <c r="G101" s="963"/>
      <c r="H101" s="963"/>
      <c r="I101" s="963"/>
      <c r="J101" s="963"/>
      <c r="K101" s="963"/>
      <c r="L101" s="963"/>
      <c r="M101" s="963"/>
      <c r="N101" s="964"/>
    </row>
    <row r="102" spans="2:14" ht="15" customHeight="1">
      <c r="B102" s="962"/>
      <c r="C102" s="963"/>
      <c r="D102" s="963"/>
      <c r="E102" s="963"/>
      <c r="F102" s="963"/>
      <c r="G102" s="963"/>
      <c r="H102" s="963"/>
      <c r="I102" s="963"/>
      <c r="J102" s="963"/>
      <c r="K102" s="963"/>
      <c r="L102" s="963"/>
      <c r="M102" s="963"/>
      <c r="N102" s="964"/>
    </row>
    <row r="103" spans="2:14" ht="30" customHeight="1">
      <c r="B103" s="965" t="s">
        <v>2325</v>
      </c>
      <c r="C103" s="966"/>
      <c r="D103" s="966"/>
      <c r="E103" s="966"/>
      <c r="F103" s="966"/>
      <c r="G103" s="966"/>
      <c r="H103" s="966"/>
      <c r="I103" s="966"/>
      <c r="J103" s="966"/>
      <c r="K103" s="966"/>
      <c r="L103" s="966"/>
      <c r="M103" s="966"/>
      <c r="N103" s="967"/>
    </row>
    <row r="104" spans="2:14">
      <c r="B104" s="965"/>
      <c r="C104" s="966"/>
      <c r="D104" s="966"/>
      <c r="E104" s="966"/>
      <c r="F104" s="966"/>
      <c r="G104" s="966"/>
      <c r="H104" s="966"/>
      <c r="I104" s="966"/>
      <c r="J104" s="966"/>
      <c r="K104" s="966"/>
      <c r="L104" s="966"/>
      <c r="M104" s="966"/>
      <c r="N104" s="967"/>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8"/>
      <c r="K114" s="968"/>
      <c r="L114" s="968"/>
      <c r="M114" s="968"/>
      <c r="N114" s="969"/>
    </row>
    <row r="115" spans="2:14" ht="15.75" thickBot="1">
      <c r="B115" s="427" t="s">
        <v>2327</v>
      </c>
      <c r="C115" s="428"/>
      <c r="D115" s="428"/>
      <c r="E115" s="267"/>
      <c r="F115" s="267"/>
      <c r="G115" s="267"/>
      <c r="H115" s="267"/>
      <c r="I115" s="267"/>
      <c r="J115" s="970"/>
      <c r="K115" s="970"/>
      <c r="L115" s="970"/>
      <c r="M115" s="970"/>
      <c r="N115" s="971"/>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8369.3997445721598</v>
      </c>
      <c r="L36" s="278"/>
      <c r="M36" s="279">
        <v>37.5</v>
      </c>
      <c r="N36" s="280">
        <f>K36/M36</f>
        <v>223.18399318859093</v>
      </c>
    </row>
    <row r="37" spans="1:14">
      <c r="B37" s="833"/>
      <c r="C37" s="834"/>
      <c r="D37" s="834"/>
      <c r="E37" s="839"/>
      <c r="F37" s="834"/>
      <c r="G37" s="834"/>
      <c r="H37" s="835"/>
      <c r="I37" s="42"/>
      <c r="J37" s="43"/>
      <c r="K37" s="282"/>
      <c r="L37" s="284"/>
      <c r="M37" s="285"/>
      <c r="N37" s="286"/>
    </row>
    <row r="38" spans="1:14">
      <c r="B38" s="840" t="s">
        <v>1036</v>
      </c>
      <c r="C38" s="841"/>
      <c r="D38" s="841"/>
      <c r="E38" s="44"/>
      <c r="F38" s="45"/>
      <c r="G38" s="45"/>
      <c r="H38" s="46"/>
      <c r="I38" s="42"/>
      <c r="J38" s="43"/>
      <c r="K38" s="287"/>
      <c r="L38" s="284"/>
      <c r="M38" s="477">
        <v>0.1</v>
      </c>
      <c r="N38" s="352">
        <f>N72*M38</f>
        <v>1021.344104122</v>
      </c>
    </row>
    <row r="39" spans="1:14" ht="15.75" thickBot="1">
      <c r="B39" s="833"/>
      <c r="C39" s="834"/>
      <c r="D39" s="834"/>
      <c r="E39" s="834"/>
      <c r="F39" s="834"/>
      <c r="G39" s="834"/>
      <c r="H39" s="835"/>
      <c r="I39" s="842"/>
      <c r="J39" s="843"/>
      <c r="K39" s="47"/>
      <c r="L39" s="844"/>
      <c r="M39" s="845"/>
      <c r="N39" s="111"/>
    </row>
    <row r="40" spans="1:14" ht="15.75" thickBot="1">
      <c r="B40" s="820" t="s">
        <v>1037</v>
      </c>
      <c r="C40" s="821"/>
      <c r="D40" s="821"/>
      <c r="E40" s="821"/>
      <c r="F40" s="821"/>
      <c r="G40" s="821"/>
      <c r="H40" s="821"/>
      <c r="I40" s="821"/>
      <c r="J40" s="821"/>
      <c r="K40" s="821"/>
      <c r="L40" s="821"/>
      <c r="M40" s="822"/>
      <c r="N40" s="402">
        <f>SUM(N36:N39)</f>
        <v>1244.528097310591</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11" t="s">
        <v>1028</v>
      </c>
      <c r="C44" s="812"/>
      <c r="D44" s="812"/>
      <c r="E44" s="812"/>
      <c r="F44" s="812"/>
      <c r="G44" s="812"/>
      <c r="H44" s="812"/>
      <c r="I44" s="813"/>
      <c r="J44" s="323" t="s">
        <v>1029</v>
      </c>
      <c r="K44" s="91" t="s">
        <v>1030</v>
      </c>
      <c r="L44" s="814" t="s">
        <v>1039</v>
      </c>
      <c r="M44" s="813"/>
      <c r="N44" s="92" t="s">
        <v>1035</v>
      </c>
    </row>
    <row r="45" spans="1:14">
      <c r="A45" s="150" t="s">
        <v>822</v>
      </c>
      <c r="B45" s="49" t="str">
        <f>VLOOKUP(A45,MATERIALES!A5:D372,3,FALSE)</f>
        <v>Adoquín e=8cm</v>
      </c>
      <c r="C45" s="289"/>
      <c r="D45" s="289"/>
      <c r="E45" s="289"/>
      <c r="F45" s="289"/>
      <c r="G45" s="289"/>
      <c r="H45" s="289"/>
      <c r="I45" s="276"/>
      <c r="J45" s="232" t="str">
        <f>VLOOKUP(A45,MATERIALES!A1:D636,2,FALSE)</f>
        <v>m2</v>
      </c>
      <c r="K45" s="290">
        <v>1.03</v>
      </c>
      <c r="L45" s="275"/>
      <c r="M45" s="410">
        <f>VLOOKUP(A45,MATERIALES!A5:D395,4,FALSE)</f>
        <v>45172.585789188204</v>
      </c>
      <c r="N45" s="280">
        <f>K45*M45</f>
        <v>46527.76336286385</v>
      </c>
    </row>
    <row r="46" spans="1:14">
      <c r="A46" s="150" t="s">
        <v>868</v>
      </c>
      <c r="B46" s="49" t="str">
        <f>VLOOKUP(A46,MATERIALES!A6:D372,3,FALSE)</f>
        <v>Arena de sello (fina)</v>
      </c>
      <c r="C46" s="289"/>
      <c r="D46" s="289"/>
      <c r="E46" s="289"/>
      <c r="F46" s="289"/>
      <c r="G46" s="289"/>
      <c r="H46" s="289"/>
      <c r="I46" s="276"/>
      <c r="J46" s="232" t="str">
        <f>VLOOKUP(A46,MATERIALES!A2:D637,2,FALSE)</f>
        <v>m3</v>
      </c>
      <c r="K46" s="290">
        <v>0.01</v>
      </c>
      <c r="L46" s="275"/>
      <c r="M46" s="410">
        <f>VLOOKUP(A46,MATERIALES!A6:D396,4,FALSE)</f>
        <v>48297.906104984024</v>
      </c>
      <c r="N46" s="280">
        <f>K46*M46</f>
        <v>482.97906104984025</v>
      </c>
    </row>
    <row r="47" spans="1:14">
      <c r="A47" s="150" t="s">
        <v>871</v>
      </c>
      <c r="B47" s="49" t="str">
        <f>VLOOKUP(A47,MATERIALES!A6:D372,3,FALSE)</f>
        <v>Arena de soporte (media)</v>
      </c>
      <c r="C47" s="289"/>
      <c r="D47" s="289"/>
      <c r="E47" s="289"/>
      <c r="F47" s="289"/>
      <c r="G47" s="289"/>
      <c r="H47" s="289"/>
      <c r="I47" s="276"/>
      <c r="J47" s="232" t="str">
        <f>VLOOKUP(A47,MATERIALES!A3:D638,2,FALSE)</f>
        <v>m3</v>
      </c>
      <c r="K47" s="290">
        <v>0.05</v>
      </c>
      <c r="L47" s="275"/>
      <c r="M47" s="410">
        <f>VLOOKUP(A47,MATERIALES!A6:D397,4,FALSE)</f>
        <v>39354.603507503161</v>
      </c>
      <c r="N47" s="280">
        <f>K47*M47</f>
        <v>1967.7301753751581</v>
      </c>
    </row>
    <row r="48" spans="1:14">
      <c r="A48" t="s">
        <v>904</v>
      </c>
      <c r="B48" s="49" t="str">
        <f>VLOOKUP(A48,MATERIALES!A6:D372,3,FALSE)</f>
        <v>Concreto Resistencia  21 (Mpa)</v>
      </c>
      <c r="C48" s="325"/>
      <c r="D48" s="325"/>
      <c r="E48" s="325"/>
      <c r="F48" s="325"/>
      <c r="G48" s="325"/>
      <c r="H48" s="325"/>
      <c r="I48" s="325"/>
      <c r="J48" s="319" t="str">
        <f>VLOOKUP(A48,MATERIALES!A4:D639,2,FALSE)</f>
        <v>m3</v>
      </c>
      <c r="K48" s="50">
        <v>0.01</v>
      </c>
      <c r="L48" s="326"/>
      <c r="M48" s="410">
        <f>VLOOKUP(A48,MATERIALES!A6:D398,4,FALSE)</f>
        <v>381600.59253902244</v>
      </c>
      <c r="N48" s="280">
        <f>K48*M48</f>
        <v>3816.0059253902245</v>
      </c>
    </row>
    <row r="49" spans="1:14" ht="15.75" thickBot="1">
      <c r="B49" s="317"/>
      <c r="C49" s="318"/>
      <c r="D49" s="318"/>
      <c r="E49" s="318"/>
      <c r="F49" s="318"/>
      <c r="G49" s="318"/>
      <c r="H49" s="318"/>
      <c r="I49" s="318"/>
      <c r="J49" s="132"/>
      <c r="K49" s="132"/>
      <c r="L49" s="333"/>
      <c r="M49" s="332"/>
      <c r="N49" s="133"/>
    </row>
    <row r="50" spans="1:14" ht="15.75" thickBot="1">
      <c r="B50" s="820" t="s">
        <v>1037</v>
      </c>
      <c r="C50" s="821"/>
      <c r="D50" s="821"/>
      <c r="E50" s="821"/>
      <c r="F50" s="821"/>
      <c r="G50" s="821"/>
      <c r="H50" s="821"/>
      <c r="I50" s="821"/>
      <c r="J50" s="821"/>
      <c r="K50" s="821"/>
      <c r="L50" s="821"/>
      <c r="M50" s="822"/>
      <c r="N50" s="402">
        <f>SUM(N45:N49)</f>
        <v>52794.478524679071</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1" t="s">
        <v>1041</v>
      </c>
      <c r="C54" s="322"/>
      <c r="D54" s="322"/>
      <c r="E54" s="322"/>
      <c r="F54" s="322"/>
      <c r="G54" s="322"/>
      <c r="H54" s="79" t="s">
        <v>1029</v>
      </c>
      <c r="I54" s="80" t="s">
        <v>1042</v>
      </c>
      <c r="J54" s="81" t="s">
        <v>1043</v>
      </c>
      <c r="K54" s="79" t="s">
        <v>1044</v>
      </c>
      <c r="L54" s="823" t="s">
        <v>1045</v>
      </c>
      <c r="M54" s="796"/>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824">
        <f>VLOOKUP(A55,TRANSPORTE!A5:D117,4,FALSE)</f>
        <v>1120.0644080416976</v>
      </c>
      <c r="M55" s="825"/>
      <c r="N55" s="295">
        <f>K55*L55</f>
        <v>1030.4592553983618</v>
      </c>
    </row>
    <row r="56" spans="1:14">
      <c r="A56" t="s">
        <v>1311</v>
      </c>
      <c r="B56" s="52" t="str">
        <f>VLOOKUP(A56,TRANSPORTE!A6:D117,3,FALSE)</f>
        <v>Transporte de Arena</v>
      </c>
      <c r="C56" s="53"/>
      <c r="D56" s="53"/>
      <c r="E56" s="53"/>
      <c r="F56" s="53"/>
      <c r="G56" s="53"/>
      <c r="H56" s="319" t="s">
        <v>1552</v>
      </c>
      <c r="I56" s="287">
        <v>0.01</v>
      </c>
      <c r="J56" s="294">
        <v>1</v>
      </c>
      <c r="K56" s="287">
        <f>I56*J56</f>
        <v>0.01</v>
      </c>
      <c r="L56" s="824">
        <f>VLOOKUP(A56,TRANSPORTE!A6:D117,4,FALSE)</f>
        <v>1121.0689501116901</v>
      </c>
      <c r="M56" s="825"/>
      <c r="N56" s="295">
        <f>K56*L56</f>
        <v>11.210689501116901</v>
      </c>
    </row>
    <row r="57" spans="1:14">
      <c r="A57" t="s">
        <v>1311</v>
      </c>
      <c r="B57" s="52" t="str">
        <f>VLOOKUP(A57,TRANSPORTE!A6:D117,3,FALSE)</f>
        <v>Transporte de Arena</v>
      </c>
      <c r="C57" s="53"/>
      <c r="D57" s="53"/>
      <c r="E57" s="53"/>
      <c r="F57" s="53"/>
      <c r="G57" s="53"/>
      <c r="H57" s="319" t="s">
        <v>1552</v>
      </c>
      <c r="I57" s="287">
        <v>0.05</v>
      </c>
      <c r="J57" s="294">
        <v>1</v>
      </c>
      <c r="K57" s="287">
        <f>I57*J57</f>
        <v>0.05</v>
      </c>
      <c r="L57" s="824">
        <f>VLOOKUP(A57,TRANSPORTE!A6:D118,4,FALSE)</f>
        <v>1121.0689501116901</v>
      </c>
      <c r="M57" s="825"/>
      <c r="N57" s="295">
        <f>K57*L57</f>
        <v>56.053447505584508</v>
      </c>
    </row>
    <row r="58" spans="1:14">
      <c r="B58" s="52"/>
      <c r="C58" s="53"/>
      <c r="D58" s="53"/>
      <c r="E58" s="53"/>
      <c r="F58" s="53"/>
      <c r="G58" s="53"/>
      <c r="H58" s="319"/>
      <c r="I58" s="287"/>
      <c r="J58" s="294"/>
      <c r="K58" s="287"/>
      <c r="L58" s="824"/>
      <c r="M58" s="825"/>
      <c r="N58" s="295"/>
    </row>
    <row r="59" spans="1:14">
      <c r="B59" s="52"/>
      <c r="C59" s="53"/>
      <c r="D59" s="53"/>
      <c r="E59" s="53"/>
      <c r="F59" s="53"/>
      <c r="G59" s="53"/>
      <c r="H59" s="296"/>
      <c r="I59" s="287"/>
      <c r="J59" s="287"/>
      <c r="K59" s="287"/>
      <c r="L59" s="297"/>
      <c r="M59" s="298"/>
      <c r="N59" s="299"/>
    </row>
    <row r="60" spans="1:14" ht="15.75" thickBot="1">
      <c r="B60" s="317"/>
      <c r="C60" s="318"/>
      <c r="D60" s="318"/>
      <c r="E60" s="318"/>
      <c r="F60" s="318"/>
      <c r="G60" s="318"/>
      <c r="H60" s="54"/>
      <c r="I60" s="132"/>
      <c r="J60" s="132"/>
      <c r="K60" s="132"/>
      <c r="L60" s="809"/>
      <c r="M60" s="810"/>
      <c r="N60" s="133"/>
    </row>
    <row r="61" spans="1:14" ht="15.75" thickBot="1">
      <c r="B61" s="826" t="s">
        <v>1037</v>
      </c>
      <c r="C61" s="827"/>
      <c r="D61" s="827"/>
      <c r="E61" s="827"/>
      <c r="F61" s="827"/>
      <c r="G61" s="827"/>
      <c r="H61" s="827"/>
      <c r="I61" s="827"/>
      <c r="J61" s="827"/>
      <c r="K61" s="827"/>
      <c r="L61" s="827"/>
      <c r="M61" s="828"/>
      <c r="N61" s="110">
        <f>N55+N56+N57+N58+N59</f>
        <v>1097.7233924050631</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6" t="s">
        <v>1047</v>
      </c>
      <c r="C65" s="847"/>
      <c r="D65" s="847"/>
      <c r="E65" s="847"/>
      <c r="F65" s="847"/>
      <c r="G65" s="847"/>
      <c r="H65" s="847"/>
      <c r="I65" s="79" t="s">
        <v>1048</v>
      </c>
      <c r="J65" s="81" t="s">
        <v>1494</v>
      </c>
      <c r="K65" s="80" t="s">
        <v>1050</v>
      </c>
      <c r="L65" s="848" t="s">
        <v>1034</v>
      </c>
      <c r="M65" s="849"/>
      <c r="N65" s="104" t="s">
        <v>1035</v>
      </c>
    </row>
    <row r="66" spans="1:15">
      <c r="A66" s="151" t="s">
        <v>19</v>
      </c>
      <c r="B66" s="55" t="str">
        <f>VLOOKUP(A66,'MANO DE OBRA'!A8:D68,3,FALSE)</f>
        <v>Obrero (8)</v>
      </c>
      <c r="C66" s="53"/>
      <c r="D66" s="53"/>
      <c r="E66" s="53"/>
      <c r="F66" s="53"/>
      <c r="G66" s="53"/>
      <c r="H66" s="53"/>
      <c r="I66" s="300">
        <f>K66/J66*100</f>
        <v>220831.15764799999</v>
      </c>
      <c r="J66" s="301">
        <v>185</v>
      </c>
      <c r="K66" s="302">
        <f>VLOOKUP(A66,'MANO DE OBRA'!A8:D99,4,FALSE)</f>
        <v>408537.6416488</v>
      </c>
      <c r="L66" s="56"/>
      <c r="M66" s="303">
        <v>50</v>
      </c>
      <c r="N66" s="403">
        <f>K66/M66</f>
        <v>8170.7528329759998</v>
      </c>
      <c r="O66" s="112"/>
    </row>
    <row r="67" spans="1:15">
      <c r="A67" s="151" t="s">
        <v>30</v>
      </c>
      <c r="B67" s="55" t="str">
        <f>VLOOKUP(A67,'MANO DE OBRA'!A8:D69,3,FALSE)</f>
        <v>Oficial</v>
      </c>
      <c r="C67" s="53"/>
      <c r="D67" s="53"/>
      <c r="E67" s="53"/>
      <c r="F67" s="53"/>
      <c r="G67" s="53"/>
      <c r="H67" s="53"/>
      <c r="I67" s="300">
        <f>K67/J67*100</f>
        <v>55207.789411999998</v>
      </c>
      <c r="J67" s="301">
        <v>185</v>
      </c>
      <c r="K67" s="302">
        <f>VLOOKUP(A67,'MANO DE OBRA'!A8:D100,4,FALSE)</f>
        <v>102134.4104122</v>
      </c>
      <c r="L67" s="56"/>
      <c r="M67" s="307">
        <v>50</v>
      </c>
      <c r="N67" s="403">
        <f>K67/M67</f>
        <v>2042.688208244</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07"/>
      <c r="C71" s="808"/>
      <c r="D71" s="808"/>
      <c r="E71" s="808"/>
      <c r="F71" s="808"/>
      <c r="G71" s="808"/>
      <c r="H71" s="808"/>
      <c r="I71" s="132"/>
      <c r="J71" s="132"/>
      <c r="K71" s="132"/>
      <c r="L71" s="908"/>
      <c r="M71" s="908"/>
      <c r="N71" s="51"/>
    </row>
    <row r="72" spans="1:15" ht="15.75" thickBot="1">
      <c r="B72" s="826" t="s">
        <v>1037</v>
      </c>
      <c r="C72" s="827"/>
      <c r="D72" s="827"/>
      <c r="E72" s="827"/>
      <c r="F72" s="827"/>
      <c r="G72" s="827"/>
      <c r="H72" s="827"/>
      <c r="I72" s="827"/>
      <c r="J72" s="827"/>
      <c r="K72" s="827"/>
      <c r="L72" s="827"/>
      <c r="M72" s="828"/>
      <c r="N72" s="309">
        <f>SUM(N66:N71)</f>
        <v>10213.44104122</v>
      </c>
    </row>
    <row r="73" spans="1:15" ht="15.75" thickBot="1">
      <c r="B73" s="39"/>
      <c r="C73" s="40"/>
      <c r="D73" s="40"/>
      <c r="E73" s="40"/>
      <c r="F73" s="40"/>
      <c r="G73" s="40"/>
      <c r="H73" s="40"/>
      <c r="I73" s="40"/>
      <c r="J73" s="40"/>
      <c r="K73" s="40"/>
      <c r="L73" s="40"/>
      <c r="M73" s="40"/>
      <c r="N73" s="41"/>
    </row>
    <row r="74" spans="1:15" ht="15.75" thickBot="1">
      <c r="B74" s="820" t="s">
        <v>1051</v>
      </c>
      <c r="C74" s="821"/>
      <c r="D74" s="821"/>
      <c r="E74" s="821"/>
      <c r="F74" s="821"/>
      <c r="G74" s="821"/>
      <c r="H74" s="821"/>
      <c r="I74" s="821"/>
      <c r="J74" s="821"/>
      <c r="K74" s="821"/>
      <c r="L74" s="821"/>
      <c r="M74" s="822"/>
      <c r="N74" s="105">
        <f>N40+N50+N61+N72</f>
        <v>65350.171055614723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1" t="s">
        <v>1053</v>
      </c>
      <c r="C78" s="812"/>
      <c r="D78" s="812"/>
      <c r="E78" s="812"/>
      <c r="F78" s="812"/>
      <c r="G78" s="812"/>
      <c r="H78" s="812"/>
      <c r="I78" s="322"/>
      <c r="J78" s="342"/>
      <c r="K78" s="310" t="s">
        <v>1054</v>
      </c>
      <c r="L78" s="850" t="s">
        <v>1055</v>
      </c>
      <c r="M78" s="851"/>
      <c r="N78" s="311"/>
    </row>
    <row r="79" spans="1:15">
      <c r="B79" s="852" t="s">
        <v>1056</v>
      </c>
      <c r="C79" s="853"/>
      <c r="D79" s="853"/>
      <c r="E79" s="853"/>
      <c r="F79" s="853"/>
      <c r="G79" s="853"/>
      <c r="H79" s="853"/>
      <c r="I79" s="93"/>
      <c r="J79" s="94"/>
      <c r="K79" s="312">
        <v>0.2</v>
      </c>
      <c r="L79" s="854">
        <f>N74*K79</f>
        <v>13070.034211122946</v>
      </c>
      <c r="M79" s="855"/>
      <c r="N79" s="57"/>
    </row>
    <row r="80" spans="1:15">
      <c r="B80" s="95" t="s">
        <v>1057</v>
      </c>
      <c r="C80" s="96"/>
      <c r="D80" s="96"/>
      <c r="E80" s="96"/>
      <c r="F80" s="96"/>
      <c r="G80" s="96"/>
      <c r="H80" s="96"/>
      <c r="I80" s="93"/>
      <c r="J80" s="94"/>
      <c r="K80" s="312">
        <v>0.05</v>
      </c>
      <c r="L80" s="854">
        <f>N74*K80</f>
        <v>3267.5085527807364</v>
      </c>
      <c r="M80" s="855"/>
      <c r="N80" s="57"/>
    </row>
    <row r="81" spans="1:14" ht="15.75" thickBot="1">
      <c r="B81" s="97" t="s">
        <v>1058</v>
      </c>
      <c r="C81" s="98"/>
      <c r="D81" s="98"/>
      <c r="E81" s="98"/>
      <c r="F81" s="98"/>
      <c r="G81" s="98"/>
      <c r="H81" s="98"/>
      <c r="I81" s="99"/>
      <c r="J81" s="100"/>
      <c r="K81" s="313">
        <v>0.05</v>
      </c>
      <c r="L81" s="856">
        <f>N74*K81</f>
        <v>3267.5085527807364</v>
      </c>
      <c r="M81" s="857"/>
      <c r="N81" s="57"/>
    </row>
    <row r="82" spans="1:14" ht="15.75" thickBot="1">
      <c r="B82" s="820" t="s">
        <v>1037</v>
      </c>
      <c r="C82" s="821"/>
      <c r="D82" s="821"/>
      <c r="E82" s="821"/>
      <c r="F82" s="821"/>
      <c r="G82" s="821"/>
      <c r="H82" s="821"/>
      <c r="I82" s="821"/>
      <c r="J82" s="821"/>
      <c r="K82" s="821"/>
      <c r="L82" s="821"/>
      <c r="M82" s="822"/>
      <c r="N82" s="58">
        <f>L79+L80+L81</f>
        <v>19605.051316684418</v>
      </c>
    </row>
    <row r="83" spans="1:14" ht="15.75" thickBot="1">
      <c r="B83" s="39"/>
      <c r="C83" s="40"/>
      <c r="D83" s="40"/>
      <c r="E83" s="40"/>
      <c r="F83" s="40"/>
      <c r="G83" s="40"/>
      <c r="H83" s="40"/>
      <c r="I83" s="40"/>
      <c r="J83" s="40"/>
      <c r="K83" s="40"/>
      <c r="L83" s="40"/>
      <c r="M83" s="40"/>
      <c r="N83" s="41"/>
    </row>
    <row r="84" spans="1:14" ht="15.75" thickBot="1">
      <c r="A84" t="s">
        <v>2122</v>
      </c>
      <c r="B84" s="820" t="s">
        <v>1059</v>
      </c>
      <c r="C84" s="821"/>
      <c r="D84" s="821"/>
      <c r="E84" s="821"/>
      <c r="F84" s="821"/>
      <c r="G84" s="821"/>
      <c r="H84" s="821"/>
      <c r="I84" s="821"/>
      <c r="J84" s="821"/>
      <c r="K84" s="821"/>
      <c r="L84" s="821"/>
      <c r="M84" s="822"/>
      <c r="N84" s="196">
        <f>N74+N82</f>
        <v>84955.222372299148</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62" t="s">
        <v>2324</v>
      </c>
      <c r="C101" s="963"/>
      <c r="D101" s="963"/>
      <c r="E101" s="963"/>
      <c r="F101" s="963"/>
      <c r="G101" s="963"/>
      <c r="H101" s="963"/>
      <c r="I101" s="963"/>
      <c r="J101" s="963"/>
      <c r="K101" s="963"/>
      <c r="L101" s="963"/>
      <c r="M101" s="963"/>
      <c r="N101" s="964"/>
    </row>
    <row r="102" spans="2:14" ht="15" customHeight="1">
      <c r="B102" s="962"/>
      <c r="C102" s="963"/>
      <c r="D102" s="963"/>
      <c r="E102" s="963"/>
      <c r="F102" s="963"/>
      <c r="G102" s="963"/>
      <c r="H102" s="963"/>
      <c r="I102" s="963"/>
      <c r="J102" s="963"/>
      <c r="K102" s="963"/>
      <c r="L102" s="963"/>
      <c r="M102" s="963"/>
      <c r="N102" s="964"/>
    </row>
    <row r="103" spans="2:14" ht="30" customHeight="1">
      <c r="B103" s="965" t="s">
        <v>2325</v>
      </c>
      <c r="C103" s="966"/>
      <c r="D103" s="966"/>
      <c r="E103" s="966"/>
      <c r="F103" s="966"/>
      <c r="G103" s="966"/>
      <c r="H103" s="966"/>
      <c r="I103" s="966"/>
      <c r="J103" s="966"/>
      <c r="K103" s="966"/>
      <c r="L103" s="966"/>
      <c r="M103" s="966"/>
      <c r="N103" s="967"/>
    </row>
    <row r="104" spans="2:14">
      <c r="B104" s="965"/>
      <c r="C104" s="966"/>
      <c r="D104" s="966"/>
      <c r="E104" s="966"/>
      <c r="F104" s="966"/>
      <c r="G104" s="966"/>
      <c r="H104" s="966"/>
      <c r="I104" s="966"/>
      <c r="J104" s="966"/>
      <c r="K104" s="966"/>
      <c r="L104" s="966"/>
      <c r="M104" s="966"/>
      <c r="N104" s="967"/>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8"/>
      <c r="K114" s="968"/>
      <c r="L114" s="968"/>
      <c r="M114" s="968"/>
      <c r="N114" s="969"/>
    </row>
    <row r="115" spans="2:14" ht="15.75" thickBot="1">
      <c r="B115" s="427" t="s">
        <v>2327</v>
      </c>
      <c r="C115" s="428"/>
      <c r="D115" s="428"/>
      <c r="E115" s="267"/>
      <c r="F115" s="267"/>
      <c r="G115" s="267"/>
      <c r="H115" s="267"/>
      <c r="I115" s="267"/>
      <c r="J115" s="970"/>
      <c r="K115" s="970"/>
      <c r="L115" s="970"/>
      <c r="M115" s="970"/>
      <c r="N115" s="971"/>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5"/>
      <c r="J36" s="276"/>
      <c r="K36" s="277">
        <f>VLOOKUP(A36,EQUIPOS!A6:D163,4,FALSE)</f>
        <v>94774.582801192009</v>
      </c>
      <c r="L36" s="278"/>
      <c r="M36" s="279">
        <v>35</v>
      </c>
      <c r="N36" s="280">
        <f>K36/M36</f>
        <v>2707.8452228912001</v>
      </c>
    </row>
    <row r="37" spans="1:14">
      <c r="A37" s="119" t="s">
        <v>312</v>
      </c>
      <c r="B37" s="833" t="str">
        <f>VLOOKUP(A37,EQUIPOS!A7:D154,3,FALSE)</f>
        <v>Retroexcavadora sobre oruga, potencia 138 HP, balde de 1,5 m3.</v>
      </c>
      <c r="C37" s="834"/>
      <c r="D37" s="834"/>
      <c r="E37" s="834"/>
      <c r="F37" s="834"/>
      <c r="G37" s="834"/>
      <c r="H37" s="835"/>
      <c r="I37" s="429"/>
      <c r="J37" s="430"/>
      <c r="K37" s="277">
        <f>VLOOKUP(A37,EQUIPOS!A7:D164,4,FALSE)</f>
        <v>201713.21732652196</v>
      </c>
      <c r="L37" s="343"/>
      <c r="M37" s="344">
        <v>35</v>
      </c>
      <c r="N37" s="280">
        <f>K37/M37</f>
        <v>5763.2347807577707</v>
      </c>
    </row>
    <row r="38" spans="1:14">
      <c r="A38" s="119"/>
      <c r="B38" s="328"/>
      <c r="C38" s="329"/>
      <c r="D38" s="329"/>
      <c r="E38" s="331"/>
      <c r="F38" s="329"/>
      <c r="G38" s="329"/>
      <c r="H38" s="330"/>
      <c r="I38" s="336"/>
      <c r="J38" s="338"/>
      <c r="K38" s="277"/>
      <c r="L38" s="431"/>
      <c r="M38" s="432"/>
      <c r="N38" s="280"/>
    </row>
    <row r="39" spans="1:14">
      <c r="B39" s="833"/>
      <c r="C39" s="834"/>
      <c r="D39" s="834"/>
      <c r="E39" s="839"/>
      <c r="F39" s="834"/>
      <c r="G39" s="834"/>
      <c r="H39" s="835"/>
      <c r="I39" s="42"/>
      <c r="J39" s="43"/>
      <c r="K39" s="282"/>
      <c r="L39" s="284"/>
      <c r="M39" s="285"/>
      <c r="N39" s="286"/>
    </row>
    <row r="40" spans="1:14">
      <c r="B40" s="840" t="s">
        <v>1036</v>
      </c>
      <c r="C40" s="841"/>
      <c r="D40" s="841"/>
      <c r="E40" s="44"/>
      <c r="F40" s="45"/>
      <c r="G40" s="45"/>
      <c r="H40" s="46"/>
      <c r="I40" s="42"/>
      <c r="J40" s="43"/>
      <c r="K40" s="287"/>
      <c r="L40" s="284"/>
      <c r="M40" s="409">
        <v>0.01</v>
      </c>
      <c r="N40" s="352">
        <f>N73*M40</f>
        <v>7.2953150294428575</v>
      </c>
    </row>
    <row r="41" spans="1:14" ht="15.75" thickBot="1">
      <c r="B41" s="833"/>
      <c r="C41" s="834"/>
      <c r="D41" s="834"/>
      <c r="E41" s="834"/>
      <c r="F41" s="834"/>
      <c r="G41" s="834"/>
      <c r="H41" s="835"/>
      <c r="I41" s="842"/>
      <c r="J41" s="843"/>
      <c r="K41" s="47"/>
      <c r="L41" s="844"/>
      <c r="M41" s="845"/>
      <c r="N41" s="111"/>
    </row>
    <row r="42" spans="1:14" ht="15.75" thickBot="1">
      <c r="B42" s="820" t="s">
        <v>1037</v>
      </c>
      <c r="C42" s="821"/>
      <c r="D42" s="821"/>
      <c r="E42" s="821"/>
      <c r="F42" s="821"/>
      <c r="G42" s="821"/>
      <c r="H42" s="821"/>
      <c r="I42" s="821"/>
      <c r="J42" s="821"/>
      <c r="K42" s="821"/>
      <c r="L42" s="821"/>
      <c r="M42" s="822"/>
      <c r="N42" s="402">
        <f>SUM(N36:N41)</f>
        <v>8478.3753186784143</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3" t="s">
        <v>1029</v>
      </c>
      <c r="K46" s="91" t="s">
        <v>1030</v>
      </c>
      <c r="L46" s="814" t="s">
        <v>1039</v>
      </c>
      <c r="M46" s="813"/>
      <c r="N46" s="92" t="s">
        <v>1035</v>
      </c>
    </row>
    <row r="47" spans="1:14">
      <c r="A47" s="150" t="s">
        <v>448</v>
      </c>
      <c r="B47" s="49" t="str">
        <f>VLOOKUP(A47,MATERIALES!A5:D372,3,FALSE)</f>
        <v xml:space="preserve">Derechos de explotación y/o disposición de materiales
</v>
      </c>
      <c r="C47" s="289"/>
      <c r="D47" s="289"/>
      <c r="E47" s="289"/>
      <c r="F47" s="289"/>
      <c r="G47" s="289"/>
      <c r="H47" s="289"/>
      <c r="I47" s="276"/>
      <c r="J47" s="232" t="str">
        <f>VLOOKUP(A47,MATERIALES!A3:D638,2,FALSE)</f>
        <v>m3</v>
      </c>
      <c r="K47" s="290">
        <v>1.3</v>
      </c>
      <c r="L47" s="275"/>
      <c r="M47" s="410">
        <f>VLOOKUP(A47,MATERIALES!A5:D395,4,FALSE)</f>
        <v>3705.5915144940632</v>
      </c>
      <c r="N47" s="280">
        <f>K47*M47</f>
        <v>4817.2689688422824</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75" thickBot="1">
      <c r="B50" s="317"/>
      <c r="C50" s="318"/>
      <c r="D50" s="318"/>
      <c r="E50" s="318"/>
      <c r="F50" s="318"/>
      <c r="G50" s="318"/>
      <c r="H50" s="318"/>
      <c r="I50" s="318"/>
      <c r="J50" s="132"/>
      <c r="K50" s="132"/>
      <c r="L50" s="333"/>
      <c r="M50" s="332"/>
      <c r="N50" s="133"/>
    </row>
    <row r="51" spans="1:14" ht="15.75" thickBot="1">
      <c r="B51" s="820" t="s">
        <v>1037</v>
      </c>
      <c r="C51" s="821"/>
      <c r="D51" s="821"/>
      <c r="E51" s="821"/>
      <c r="F51" s="821"/>
      <c r="G51" s="821"/>
      <c r="H51" s="821"/>
      <c r="I51" s="821"/>
      <c r="J51" s="821"/>
      <c r="K51" s="821"/>
      <c r="L51" s="821"/>
      <c r="M51" s="822"/>
      <c r="N51" s="402">
        <f>SUM(N47:N50)</f>
        <v>4817.2689688422824</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1" t="s">
        <v>1041</v>
      </c>
      <c r="C55" s="322"/>
      <c r="D55" s="322"/>
      <c r="E55" s="322"/>
      <c r="F55" s="322"/>
      <c r="G55" s="322"/>
      <c r="H55" s="79" t="s">
        <v>1029</v>
      </c>
      <c r="I55" s="80" t="s">
        <v>1042</v>
      </c>
      <c r="J55" s="81" t="s">
        <v>1043</v>
      </c>
      <c r="K55" s="79" t="s">
        <v>1044</v>
      </c>
      <c r="L55" s="823" t="s">
        <v>1045</v>
      </c>
      <c r="M55" s="796"/>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824">
        <f>VLOOKUP(A56,TRANSPORTE!A5:D117,4,FALSE)</f>
        <v>1121.0689501116901</v>
      </c>
      <c r="M56" s="825"/>
      <c r="N56" s="295">
        <f>K56*L56</f>
        <v>1457.3896351451972</v>
      </c>
    </row>
    <row r="57" spans="1:14">
      <c r="B57" s="52"/>
      <c r="C57" s="53"/>
      <c r="D57" s="53"/>
      <c r="E57" s="53"/>
      <c r="F57" s="53"/>
      <c r="G57" s="53"/>
      <c r="H57" s="319"/>
      <c r="I57" s="287"/>
      <c r="J57" s="294"/>
      <c r="K57" s="287"/>
      <c r="L57" s="824"/>
      <c r="M57" s="825"/>
      <c r="N57" s="295"/>
    </row>
    <row r="58" spans="1:14">
      <c r="B58" s="52"/>
      <c r="C58" s="53"/>
      <c r="D58" s="53"/>
      <c r="E58" s="53"/>
      <c r="F58" s="53"/>
      <c r="G58" s="53"/>
      <c r="H58" s="319"/>
      <c r="I58" s="287"/>
      <c r="J58" s="294"/>
      <c r="K58" s="287"/>
      <c r="L58" s="824"/>
      <c r="M58" s="825"/>
      <c r="N58" s="295"/>
    </row>
    <row r="59" spans="1:14">
      <c r="B59" s="52"/>
      <c r="C59" s="53"/>
      <c r="D59" s="53"/>
      <c r="E59" s="53"/>
      <c r="F59" s="53"/>
      <c r="G59" s="53"/>
      <c r="H59" s="319"/>
      <c r="I59" s="287"/>
      <c r="J59" s="294"/>
      <c r="K59" s="287"/>
      <c r="L59" s="824"/>
      <c r="M59" s="825"/>
      <c r="N59" s="295"/>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09"/>
      <c r="M61" s="810"/>
      <c r="N61" s="133"/>
    </row>
    <row r="62" spans="1:14" ht="15.75" thickBot="1">
      <c r="B62" s="826" t="s">
        <v>1037</v>
      </c>
      <c r="C62" s="827"/>
      <c r="D62" s="827"/>
      <c r="E62" s="827"/>
      <c r="F62" s="827"/>
      <c r="G62" s="827"/>
      <c r="H62" s="827"/>
      <c r="I62" s="827"/>
      <c r="J62" s="827"/>
      <c r="K62" s="827"/>
      <c r="L62" s="827"/>
      <c r="M62" s="828"/>
      <c r="N62" s="110">
        <f>N56+N57+N58+N59+N60</f>
        <v>1457.3896351451972</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6" t="s">
        <v>1047</v>
      </c>
      <c r="C66" s="847"/>
      <c r="D66" s="847"/>
      <c r="E66" s="847"/>
      <c r="F66" s="847"/>
      <c r="G66" s="847"/>
      <c r="H66" s="847"/>
      <c r="I66" s="79" t="s">
        <v>1048</v>
      </c>
      <c r="J66" s="81" t="s">
        <v>1494</v>
      </c>
      <c r="K66" s="80" t="s">
        <v>1050</v>
      </c>
      <c r="L66" s="848" t="s">
        <v>1034</v>
      </c>
      <c r="M66" s="849"/>
      <c r="N66" s="104" t="s">
        <v>1035</v>
      </c>
    </row>
    <row r="67" spans="1:15">
      <c r="A67" s="151" t="s">
        <v>7</v>
      </c>
      <c r="B67" s="55" t="str">
        <f>VLOOKUP(A67,'MANO DE OBRA'!A8:D68,3,FALSE)</f>
        <v>Obrero (2)</v>
      </c>
      <c r="C67" s="53"/>
      <c r="D67" s="53"/>
      <c r="E67" s="53"/>
      <c r="F67" s="53"/>
      <c r="G67" s="53"/>
      <c r="H67" s="53"/>
      <c r="I67" s="300">
        <f>K67/J67*100</f>
        <v>55207.789411999998</v>
      </c>
      <c r="J67" s="301">
        <v>185</v>
      </c>
      <c r="K67" s="302">
        <f>VLOOKUP(A67,'MANO DE OBRA'!A8:D99,4,FALSE)</f>
        <v>102134.4104122</v>
      </c>
      <c r="L67" s="56"/>
      <c r="M67" s="439">
        <v>280</v>
      </c>
      <c r="N67" s="403">
        <f>K67/M67</f>
        <v>364.76575147214288</v>
      </c>
      <c r="O67" s="112"/>
    </row>
    <row r="68" spans="1:15">
      <c r="A68" s="151"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440">
        <v>280</v>
      </c>
      <c r="N68" s="403">
        <f>K68/M68</f>
        <v>364.76575147214288</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75" thickBot="1">
      <c r="B72" s="807"/>
      <c r="C72" s="808"/>
      <c r="D72" s="808"/>
      <c r="E72" s="808"/>
      <c r="F72" s="808"/>
      <c r="G72" s="808"/>
      <c r="H72" s="808"/>
      <c r="I72" s="132"/>
      <c r="J72" s="132"/>
      <c r="K72" s="132"/>
      <c r="L72" s="908"/>
      <c r="M72" s="908"/>
      <c r="N72" s="51"/>
    </row>
    <row r="73" spans="1:15" ht="15.75" thickBot="1">
      <c r="B73" s="826" t="s">
        <v>1037</v>
      </c>
      <c r="C73" s="827"/>
      <c r="D73" s="827"/>
      <c r="E73" s="827"/>
      <c r="F73" s="827"/>
      <c r="G73" s="827"/>
      <c r="H73" s="827"/>
      <c r="I73" s="827"/>
      <c r="J73" s="827"/>
      <c r="K73" s="827"/>
      <c r="L73" s="827"/>
      <c r="M73" s="828"/>
      <c r="N73" s="309">
        <f>SUM(N67:N72)</f>
        <v>729.53150294428576</v>
      </c>
    </row>
    <row r="74" spans="1:15" ht="15.75" thickBot="1">
      <c r="B74" s="39"/>
      <c r="C74" s="40"/>
      <c r="D74" s="40"/>
      <c r="E74" s="40"/>
      <c r="F74" s="40"/>
      <c r="G74" s="40"/>
      <c r="H74" s="40"/>
      <c r="I74" s="40"/>
      <c r="J74" s="40"/>
      <c r="K74" s="40"/>
      <c r="L74" s="40"/>
      <c r="M74" s="40"/>
      <c r="N74" s="41"/>
    </row>
    <row r="75" spans="1:15" ht="15.75" thickBot="1">
      <c r="B75" s="820" t="s">
        <v>1051</v>
      </c>
      <c r="C75" s="821"/>
      <c r="D75" s="821"/>
      <c r="E75" s="821"/>
      <c r="F75" s="821"/>
      <c r="G75" s="821"/>
      <c r="H75" s="821"/>
      <c r="I75" s="821"/>
      <c r="J75" s="821"/>
      <c r="K75" s="821"/>
      <c r="L75" s="821"/>
      <c r="M75" s="822"/>
      <c r="N75" s="105">
        <f>N42+N51+N62+N73</f>
        <v>15482.565425610179</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11" t="s">
        <v>1053</v>
      </c>
      <c r="C79" s="812"/>
      <c r="D79" s="812"/>
      <c r="E79" s="812"/>
      <c r="F79" s="812"/>
      <c r="G79" s="812"/>
      <c r="H79" s="812"/>
      <c r="I79" s="322"/>
      <c r="J79" s="342"/>
      <c r="K79" s="310" t="s">
        <v>1054</v>
      </c>
      <c r="L79" s="850" t="s">
        <v>1055</v>
      </c>
      <c r="M79" s="851"/>
      <c r="N79" s="311"/>
    </row>
    <row r="80" spans="1:15">
      <c r="B80" s="852" t="s">
        <v>1056</v>
      </c>
      <c r="C80" s="853"/>
      <c r="D80" s="853"/>
      <c r="E80" s="853"/>
      <c r="F80" s="853"/>
      <c r="G80" s="853"/>
      <c r="H80" s="853"/>
      <c r="I80" s="93"/>
      <c r="J80" s="94"/>
      <c r="K80" s="312">
        <v>0.2</v>
      </c>
      <c r="L80" s="854">
        <f>N75*K80</f>
        <v>3096.513085122036</v>
      </c>
      <c r="M80" s="855"/>
      <c r="N80" s="57"/>
    </row>
    <row r="81" spans="1:14">
      <c r="B81" s="95" t="s">
        <v>1057</v>
      </c>
      <c r="C81" s="96"/>
      <c r="D81" s="96"/>
      <c r="E81" s="96"/>
      <c r="F81" s="96"/>
      <c r="G81" s="96"/>
      <c r="H81" s="96"/>
      <c r="I81" s="93"/>
      <c r="J81" s="94"/>
      <c r="K81" s="312">
        <v>0.05</v>
      </c>
      <c r="L81" s="854">
        <f>N75*K81</f>
        <v>774.12827128050901</v>
      </c>
      <c r="M81" s="855"/>
      <c r="N81" s="57"/>
    </row>
    <row r="82" spans="1:14" ht="15.75" thickBot="1">
      <c r="B82" s="97" t="s">
        <v>1058</v>
      </c>
      <c r="C82" s="98"/>
      <c r="D82" s="98"/>
      <c r="E82" s="98"/>
      <c r="F82" s="98"/>
      <c r="G82" s="98"/>
      <c r="H82" s="98"/>
      <c r="I82" s="99"/>
      <c r="J82" s="100"/>
      <c r="K82" s="313">
        <v>0.05</v>
      </c>
      <c r="L82" s="856">
        <f>N75*K82</f>
        <v>774.12827128050901</v>
      </c>
      <c r="M82" s="857"/>
      <c r="N82" s="57"/>
    </row>
    <row r="83" spans="1:14" ht="15.75" thickBot="1">
      <c r="B83" s="820" t="s">
        <v>1037</v>
      </c>
      <c r="C83" s="821"/>
      <c r="D83" s="821"/>
      <c r="E83" s="821"/>
      <c r="F83" s="821"/>
      <c r="G83" s="821"/>
      <c r="H83" s="821"/>
      <c r="I83" s="821"/>
      <c r="J83" s="821"/>
      <c r="K83" s="821"/>
      <c r="L83" s="821"/>
      <c r="M83" s="822"/>
      <c r="N83" s="58">
        <f>L80+L81+L82</f>
        <v>4644.7696276830538</v>
      </c>
    </row>
    <row r="84" spans="1:14" ht="15.75" thickBot="1">
      <c r="B84" s="39"/>
      <c r="C84" s="40"/>
      <c r="D84" s="40"/>
      <c r="E84" s="40"/>
      <c r="F84" s="40"/>
      <c r="G84" s="40"/>
      <c r="H84" s="40"/>
      <c r="I84" s="40"/>
      <c r="J84" s="40"/>
      <c r="K84" s="40"/>
      <c r="L84" s="40"/>
      <c r="M84" s="40"/>
      <c r="N84" s="41"/>
    </row>
    <row r="85" spans="1:14" ht="15.75" thickBot="1">
      <c r="A85" t="s">
        <v>2122</v>
      </c>
      <c r="B85" s="820" t="s">
        <v>1059</v>
      </c>
      <c r="C85" s="821"/>
      <c r="D85" s="821"/>
      <c r="E85" s="821"/>
      <c r="F85" s="821"/>
      <c r="G85" s="821"/>
      <c r="H85" s="821"/>
      <c r="I85" s="821"/>
      <c r="J85" s="821"/>
      <c r="K85" s="821"/>
      <c r="L85" s="821"/>
      <c r="M85" s="822"/>
      <c r="N85" s="196">
        <f>N75+N83</f>
        <v>20127.335053293231</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7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7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62" t="s">
        <v>2324</v>
      </c>
      <c r="C102" s="963"/>
      <c r="D102" s="963"/>
      <c r="E102" s="963"/>
      <c r="F102" s="963"/>
      <c r="G102" s="963"/>
      <c r="H102" s="963"/>
      <c r="I102" s="963"/>
      <c r="J102" s="963"/>
      <c r="K102" s="963"/>
      <c r="L102" s="963"/>
      <c r="M102" s="963"/>
      <c r="N102" s="964"/>
    </row>
    <row r="103" spans="2:14" ht="15" customHeight="1">
      <c r="B103" s="962"/>
      <c r="C103" s="963"/>
      <c r="D103" s="963"/>
      <c r="E103" s="963"/>
      <c r="F103" s="963"/>
      <c r="G103" s="963"/>
      <c r="H103" s="963"/>
      <c r="I103" s="963"/>
      <c r="J103" s="963"/>
      <c r="K103" s="963"/>
      <c r="L103" s="963"/>
      <c r="M103" s="963"/>
      <c r="N103" s="964"/>
    </row>
    <row r="104" spans="2:14" ht="30" customHeight="1">
      <c r="B104" s="965" t="s">
        <v>2325</v>
      </c>
      <c r="C104" s="966"/>
      <c r="D104" s="966"/>
      <c r="E104" s="966"/>
      <c r="F104" s="966"/>
      <c r="G104" s="966"/>
      <c r="H104" s="966"/>
      <c r="I104" s="966"/>
      <c r="J104" s="966"/>
      <c r="K104" s="966"/>
      <c r="L104" s="966"/>
      <c r="M104" s="966"/>
      <c r="N104" s="967"/>
    </row>
    <row r="105" spans="2:14">
      <c r="B105" s="965"/>
      <c r="C105" s="966"/>
      <c r="D105" s="966"/>
      <c r="E105" s="966"/>
      <c r="F105" s="966"/>
      <c r="G105" s="966"/>
      <c r="H105" s="966"/>
      <c r="I105" s="966"/>
      <c r="J105" s="966"/>
      <c r="K105" s="966"/>
      <c r="L105" s="966"/>
      <c r="M105" s="966"/>
      <c r="N105" s="967"/>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68"/>
      <c r="K115" s="968"/>
      <c r="L115" s="968"/>
      <c r="M115" s="968"/>
      <c r="N115" s="969"/>
    </row>
    <row r="116" spans="2:14" ht="15.75" thickBot="1">
      <c r="B116" s="427" t="s">
        <v>2327</v>
      </c>
      <c r="C116" s="428"/>
      <c r="D116" s="428"/>
      <c r="E116" s="267"/>
      <c r="F116" s="267"/>
      <c r="G116" s="267"/>
      <c r="H116" s="267"/>
      <c r="I116" s="267"/>
      <c r="J116" s="970"/>
      <c r="K116" s="970"/>
      <c r="L116" s="970"/>
      <c r="M116" s="970"/>
      <c r="N116" s="971"/>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5"/>
      <c r="J36" s="276"/>
      <c r="K36" s="277">
        <f>VLOOKUP(A36,EQUIPOS!A6:D163,4,FALSE)</f>
        <v>94774.582801192009</v>
      </c>
      <c r="L36" s="278"/>
      <c r="M36" s="279">
        <v>2.5</v>
      </c>
      <c r="N36" s="280">
        <f>K36/M36</f>
        <v>37909.833120476804</v>
      </c>
    </row>
    <row r="37" spans="1:14">
      <c r="A37" s="119" t="s">
        <v>129</v>
      </c>
      <c r="B37" s="833" t="str">
        <f>VLOOKUP(A37,EQUIPOS!A7:D154,3,FALSE)</f>
        <v xml:space="preserve">Buldozer, Potencia al volante de 140 HP, motor de 2200 RPM, longitud de hoja 4,80m. </v>
      </c>
      <c r="C37" s="834"/>
      <c r="D37" s="834"/>
      <c r="E37" s="834"/>
      <c r="F37" s="834"/>
      <c r="G37" s="834"/>
      <c r="H37" s="835"/>
      <c r="I37" s="429"/>
      <c r="J37" s="430"/>
      <c r="K37" s="277">
        <f>VLOOKUP(A37,EQUIPOS!A7:D164,4,FALSE)</f>
        <v>138125.33205619414</v>
      </c>
      <c r="L37" s="343"/>
      <c r="M37" s="344">
        <v>100</v>
      </c>
      <c r="N37" s="280">
        <f>K37/M37</f>
        <v>1381.2533205619413</v>
      </c>
    </row>
    <row r="38" spans="1:14">
      <c r="A38" s="119" t="s">
        <v>312</v>
      </c>
      <c r="B38" s="833" t="str">
        <f>VLOOKUP(A38,EQUIPOS!A8:D154,3,FALSE)</f>
        <v>Retroexcavadora sobre oruga, potencia 138 HP, balde de 1,5 m3.</v>
      </c>
      <c r="C38" s="834"/>
      <c r="D38" s="834"/>
      <c r="E38" s="834"/>
      <c r="F38" s="834"/>
      <c r="G38" s="834"/>
      <c r="H38" s="835"/>
      <c r="I38" s="336"/>
      <c r="J38" s="338"/>
      <c r="K38" s="277">
        <f>VLOOKUP(A38,EQUIPOS!A8:D165,4,FALSE)</f>
        <v>201713.21732652196</v>
      </c>
      <c r="L38" s="431"/>
      <c r="M38" s="432">
        <v>16</v>
      </c>
      <c r="N38" s="280">
        <f>K38/M38</f>
        <v>12607.076082907623</v>
      </c>
    </row>
    <row r="39" spans="1:14">
      <c r="B39" s="833"/>
      <c r="C39" s="834"/>
      <c r="D39" s="834"/>
      <c r="E39" s="839"/>
      <c r="F39" s="834"/>
      <c r="G39" s="834"/>
      <c r="H39" s="835"/>
      <c r="I39" s="42"/>
      <c r="J39" s="43"/>
      <c r="K39" s="282"/>
      <c r="L39" s="284"/>
      <c r="M39" s="285"/>
      <c r="N39" s="286"/>
    </row>
    <row r="40" spans="1:14">
      <c r="B40" s="840" t="s">
        <v>1036</v>
      </c>
      <c r="C40" s="841"/>
      <c r="D40" s="841"/>
      <c r="E40" s="44"/>
      <c r="F40" s="45"/>
      <c r="G40" s="45"/>
      <c r="H40" s="46"/>
      <c r="I40" s="42"/>
      <c r="J40" s="43"/>
      <c r="K40" s="287"/>
      <c r="L40" s="284"/>
      <c r="M40" s="409">
        <v>0.01</v>
      </c>
      <c r="N40" s="352">
        <f>N76*M40</f>
        <v>23.937752440359372</v>
      </c>
    </row>
    <row r="41" spans="1:14" ht="15.75" thickBot="1">
      <c r="B41" s="833"/>
      <c r="C41" s="834"/>
      <c r="D41" s="834"/>
      <c r="E41" s="834"/>
      <c r="F41" s="834"/>
      <c r="G41" s="834"/>
      <c r="H41" s="835"/>
      <c r="I41" s="842"/>
      <c r="J41" s="843"/>
      <c r="K41" s="47"/>
      <c r="L41" s="844"/>
      <c r="M41" s="845"/>
      <c r="N41" s="111"/>
    </row>
    <row r="42" spans="1:14" ht="15.75" thickBot="1">
      <c r="B42" s="820" t="s">
        <v>1037</v>
      </c>
      <c r="C42" s="821"/>
      <c r="D42" s="821"/>
      <c r="E42" s="821"/>
      <c r="F42" s="821"/>
      <c r="G42" s="821"/>
      <c r="H42" s="821"/>
      <c r="I42" s="821"/>
      <c r="J42" s="821"/>
      <c r="K42" s="821"/>
      <c r="L42" s="821"/>
      <c r="M42" s="822"/>
      <c r="N42" s="402">
        <f>SUM(N36:N41)</f>
        <v>51922.100276386729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3" t="s">
        <v>1029</v>
      </c>
      <c r="K46" s="91" t="s">
        <v>1030</v>
      </c>
      <c r="L46" s="814" t="s">
        <v>1039</v>
      </c>
      <c r="M46" s="813"/>
      <c r="N46" s="92" t="s">
        <v>1035</v>
      </c>
    </row>
    <row r="47" spans="1:14">
      <c r="A47" s="152" t="s">
        <v>376</v>
      </c>
      <c r="B47" s="49" t="str">
        <f>VLOOKUP(A47,MATERIALES!A5:D372,3,FALSE)</f>
        <v>Anfo</v>
      </c>
      <c r="C47" s="289"/>
      <c r="D47" s="289"/>
      <c r="E47" s="289"/>
      <c r="F47" s="289"/>
      <c r="G47" s="289"/>
      <c r="H47" s="289"/>
      <c r="I47" s="276"/>
      <c r="J47" s="232" t="str">
        <f>VLOOKUP(A47,MATERIALES!A3:D638,2,FALSE)</f>
        <v>kg</v>
      </c>
      <c r="K47" s="290">
        <v>0.3</v>
      </c>
      <c r="L47" s="275"/>
      <c r="M47" s="410">
        <f>VLOOKUP(A47,MATERIALES!A5:D395,4,FALSE)</f>
        <v>4422.2773458687388</v>
      </c>
      <c r="N47" s="280">
        <f>K47*M47</f>
        <v>1326.6832037606216</v>
      </c>
    </row>
    <row r="48" spans="1:14">
      <c r="A48" s="152" t="s">
        <v>427</v>
      </c>
      <c r="B48" s="49" t="str">
        <f>VLOOKUP(A48,MATERIALES!A6:D372,3,FALSE)</f>
        <v>Cordón detonante</v>
      </c>
      <c r="C48" s="433"/>
      <c r="D48" s="433"/>
      <c r="E48" s="433"/>
      <c r="F48" s="433"/>
      <c r="G48" s="433"/>
      <c r="H48" s="433"/>
      <c r="I48" s="433"/>
      <c r="J48" s="319" t="str">
        <f>VLOOKUP(A48,MATERIALES!A4:D639,2,FALSE)</f>
        <v>m</v>
      </c>
      <c r="K48" s="405">
        <v>3</v>
      </c>
      <c r="L48" s="429"/>
      <c r="M48" s="410">
        <f>VLOOKUP(A48,MATERIALES!A6:D396,4,FALSE)</f>
        <v>2632.5988067257272</v>
      </c>
      <c r="N48" s="280">
        <f t="shared" ref="N48:N53" si="0">K48*M48</f>
        <v>7897.7964201771811</v>
      </c>
    </row>
    <row r="49" spans="1:14">
      <c r="A49" s="152" t="s">
        <v>462</v>
      </c>
      <c r="B49" s="49" t="str">
        <f>VLOOKUP(A49,MATERIALES!A6:D372,3,FALSE)</f>
        <v>Explosivos  75% (INDUGEL)</v>
      </c>
      <c r="C49" s="433"/>
      <c r="D49" s="433"/>
      <c r="E49" s="433"/>
      <c r="F49" s="433"/>
      <c r="G49" s="433"/>
      <c r="H49" s="433"/>
      <c r="I49" s="433"/>
      <c r="J49" s="320" t="str">
        <f>VLOOKUP(A49,MATERIALES!A5:D640,2,FALSE)</f>
        <v>lb</v>
      </c>
      <c r="K49" s="405">
        <v>0.25</v>
      </c>
      <c r="L49" s="429"/>
      <c r="M49" s="410">
        <f>VLOOKUP(A49,MATERIALES!A6:D397,4,FALSE)</f>
        <v>9020.6720906406299</v>
      </c>
      <c r="N49" s="280">
        <f t="shared" si="0"/>
        <v>2255.1680226601575</v>
      </c>
    </row>
    <row r="50" spans="1:14">
      <c r="A50" s="152" t="s">
        <v>467</v>
      </c>
      <c r="B50" s="49" t="str">
        <f>VLOOKUP(A50,MATERIALES!A6:D372,3,FALSE)</f>
        <v>Fulminantes</v>
      </c>
      <c r="C50" s="433"/>
      <c r="D50" s="433"/>
      <c r="E50" s="433"/>
      <c r="F50" s="433"/>
      <c r="G50" s="433"/>
      <c r="H50" s="433"/>
      <c r="I50" s="433"/>
      <c r="J50" s="320" t="str">
        <f>VLOOKUP(A50,MATERIALES!A6:D641,2,FALSE)</f>
        <v>u</v>
      </c>
      <c r="K50" s="405">
        <v>1</v>
      </c>
      <c r="L50" s="429"/>
      <c r="M50" s="410">
        <f>VLOOKUP(A50,MATERIALES!A6:D398,4,FALSE)</f>
        <v>998.67727354908686</v>
      </c>
      <c r="N50" s="280">
        <f t="shared" si="0"/>
        <v>998.67727354908686</v>
      </c>
    </row>
    <row r="51" spans="1:14">
      <c r="A51" s="152" t="s">
        <v>567</v>
      </c>
      <c r="B51" s="49" t="str">
        <f>VLOOKUP(A51,MATERIALES!A7:D372,3,FALSE)</f>
        <v>Mecha Lenta</v>
      </c>
      <c r="C51" s="433"/>
      <c r="D51" s="433"/>
      <c r="E51" s="433"/>
      <c r="F51" s="433"/>
      <c r="G51" s="433"/>
      <c r="H51" s="433"/>
      <c r="I51" s="433"/>
      <c r="J51" s="320" t="str">
        <f>VLOOKUP(A51,MATERIALES!A6:D642,2,FALSE)</f>
        <v>m</v>
      </c>
      <c r="K51" s="405">
        <v>1</v>
      </c>
      <c r="L51" s="429"/>
      <c r="M51" s="410">
        <f>VLOOKUP(A51,MATERIALES!A7:D399,4,FALSE)</f>
        <v>928.43391791719387</v>
      </c>
      <c r="N51" s="280">
        <f t="shared" si="0"/>
        <v>928.43391791719387</v>
      </c>
    </row>
    <row r="52" spans="1:14">
      <c r="A52" s="152" t="s">
        <v>918</v>
      </c>
      <c r="B52" s="49" t="str">
        <f>VLOOKUP(A52,MATERIALES!A8:D372,3,FALSE)</f>
        <v xml:space="preserve">Escolta y transporte (una tarifa por cada m3 escoltado y transportado)
</v>
      </c>
      <c r="C52" s="433"/>
      <c r="D52" s="433"/>
      <c r="E52" s="433"/>
      <c r="F52" s="433"/>
      <c r="G52" s="433"/>
      <c r="H52" s="433"/>
      <c r="I52" s="433"/>
      <c r="J52" s="320" t="str">
        <f>VLOOKUP(A52,MATERIALES!A6:D643,2,FALSE)</f>
        <v>kg</v>
      </c>
      <c r="K52" s="405">
        <v>0.45800000000000002</v>
      </c>
      <c r="L52" s="429"/>
      <c r="M52" s="410">
        <f>VLOOKUP(A52,MATERIALES!A8:D400,4,FALSE)</f>
        <v>8977.9152654733916</v>
      </c>
      <c r="N52" s="280">
        <f t="shared" si="0"/>
        <v>4111.8851915868136</v>
      </c>
    </row>
    <row r="53" spans="1:14" ht="15.75" thickBot="1">
      <c r="A53" t="s">
        <v>448</v>
      </c>
      <c r="B53" s="49" t="str">
        <f>VLOOKUP(A53,MATERIALES!A9:D372,3,FALSE)</f>
        <v xml:space="preserve">Derechos de explotación y/o disposición de materiales
</v>
      </c>
      <c r="C53" s="318"/>
      <c r="D53" s="318"/>
      <c r="E53" s="318"/>
      <c r="F53" s="318"/>
      <c r="G53" s="318"/>
      <c r="H53" s="318"/>
      <c r="I53" s="318"/>
      <c r="J53" s="441" t="str">
        <f>VLOOKUP(A53,MATERIALES!A7:D644,2,FALSE)</f>
        <v>m3</v>
      </c>
      <c r="K53" s="132">
        <v>1.3</v>
      </c>
      <c r="L53" s="333"/>
      <c r="M53" s="410">
        <f>VLOOKUP(A53,MATERIALES!A9:D401,4,FALSE)</f>
        <v>3705.5915144940632</v>
      </c>
      <c r="N53" s="280">
        <f t="shared" si="0"/>
        <v>4817.2689688422824</v>
      </c>
    </row>
    <row r="54" spans="1:14" ht="15.75" thickBot="1">
      <c r="B54" s="820" t="s">
        <v>1037</v>
      </c>
      <c r="C54" s="821"/>
      <c r="D54" s="821"/>
      <c r="E54" s="821"/>
      <c r="F54" s="821"/>
      <c r="G54" s="821"/>
      <c r="H54" s="821"/>
      <c r="I54" s="821"/>
      <c r="J54" s="821"/>
      <c r="K54" s="821"/>
      <c r="L54" s="821"/>
      <c r="M54" s="822"/>
      <c r="N54" s="402">
        <f>SUM(N47:N53)</f>
        <v>22335.912998493339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824">
        <f>VLOOKUP(A59,TRANSPORTE!A5:D117,4,FALSE)</f>
        <v>1121.0689501116901</v>
      </c>
      <c r="M59" s="825"/>
      <c r="N59" s="295">
        <f>K59*L59</f>
        <v>1457.3896351451972</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53"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42">
        <v>128</v>
      </c>
      <c r="N70" s="403">
        <f>K70/M70</f>
        <v>1595.850162690625</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128</v>
      </c>
      <c r="N71" s="403">
        <f>K71/M71</f>
        <v>797.92508134531249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09">
        <f>SUM(N70:N75)</f>
        <v>2393.7752440359372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N42+N54+N65+N76</f>
        <v>78109.178154061199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15621.83563081224</v>
      </c>
      <c r="M83" s="855"/>
      <c r="N83" s="57"/>
    </row>
    <row r="84" spans="1:14">
      <c r="B84" s="95" t="s">
        <v>1057</v>
      </c>
      <c r="C84" s="96"/>
      <c r="D84" s="96"/>
      <c r="E84" s="96"/>
      <c r="F84" s="96"/>
      <c r="G84" s="96"/>
      <c r="H84" s="96"/>
      <c r="I84" s="93"/>
      <c r="J84" s="94"/>
      <c r="K84" s="312">
        <v>0.05</v>
      </c>
      <c r="L84" s="854">
        <f>N78*K84</f>
        <v>3905.45890770306</v>
      </c>
      <c r="M84" s="855"/>
      <c r="N84" s="57"/>
    </row>
    <row r="85" spans="1:14" ht="15.75" thickBot="1">
      <c r="B85" s="97" t="s">
        <v>1058</v>
      </c>
      <c r="C85" s="98"/>
      <c r="D85" s="98"/>
      <c r="E85" s="98"/>
      <c r="F85" s="98"/>
      <c r="G85" s="98"/>
      <c r="H85" s="98"/>
      <c r="I85" s="99"/>
      <c r="J85" s="100"/>
      <c r="K85" s="313">
        <v>0.05</v>
      </c>
      <c r="L85" s="856">
        <f>N78*K85</f>
        <v>3905.45890770306</v>
      </c>
      <c r="M85" s="857"/>
      <c r="N85" s="57"/>
    </row>
    <row r="86" spans="1:14" ht="15.75" thickBot="1">
      <c r="B86" s="820" t="s">
        <v>1037</v>
      </c>
      <c r="C86" s="821"/>
      <c r="D86" s="821"/>
      <c r="E86" s="821"/>
      <c r="F86" s="821"/>
      <c r="G86" s="821"/>
      <c r="H86" s="821"/>
      <c r="I86" s="821"/>
      <c r="J86" s="821"/>
      <c r="K86" s="821"/>
      <c r="L86" s="821"/>
      <c r="M86" s="822"/>
      <c r="N86" s="58">
        <f>L83+L84+L85</f>
        <v>23432.753446218361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101541.93160027955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5"/>
      <c r="J36" s="276"/>
      <c r="K36" s="277">
        <f>VLOOKUP(A36,EQUIPOS!A6:D163,4,FALSE)</f>
        <v>94774.582801192009</v>
      </c>
      <c r="L36" s="278"/>
      <c r="M36" s="344">
        <v>2.5</v>
      </c>
      <c r="N36" s="280">
        <f>K36/M36</f>
        <v>37909.833120476804</v>
      </c>
    </row>
    <row r="37" spans="1:14">
      <c r="A37" s="119" t="s">
        <v>129</v>
      </c>
      <c r="B37" s="833" t="str">
        <f>VLOOKUP(A37,EQUIPOS!A7:D154,3,FALSE)</f>
        <v xml:space="preserve">Buldozer, Potencia al volante de 140 HP, motor de 2200 RPM, longitud de hoja 4,80m. </v>
      </c>
      <c r="C37" s="834"/>
      <c r="D37" s="834"/>
      <c r="E37" s="834"/>
      <c r="F37" s="834"/>
      <c r="G37" s="834"/>
      <c r="H37" s="835"/>
      <c r="I37" s="429"/>
      <c r="J37" s="430"/>
      <c r="K37" s="277">
        <f>VLOOKUP(A37,EQUIPOS!A7:D164,4,FALSE)</f>
        <v>138125.33205619414</v>
      </c>
      <c r="L37" s="343"/>
      <c r="M37" s="344">
        <v>100</v>
      </c>
      <c r="N37" s="280">
        <f>K37/M37</f>
        <v>1381.2533205619413</v>
      </c>
    </row>
    <row r="38" spans="1:14">
      <c r="A38" s="119" t="s">
        <v>261</v>
      </c>
      <c r="B38" s="833" t="str">
        <f>VLOOKUP(A38,EQUIPOS!A8:D154,3,FALSE)</f>
        <v xml:space="preserve">Motobomba 3 PULGADAS (incluye operario)
</v>
      </c>
      <c r="C38" s="834"/>
      <c r="D38" s="834"/>
      <c r="E38" s="834"/>
      <c r="F38" s="834"/>
      <c r="G38" s="834"/>
      <c r="H38" s="835"/>
      <c r="I38" s="336"/>
      <c r="J38" s="338"/>
      <c r="K38" s="277">
        <f>VLOOKUP(A38,EQUIPOS!A8:D165,4,FALSE)</f>
        <v>15199.773307790552</v>
      </c>
      <c r="L38" s="431"/>
      <c r="M38" s="432">
        <v>8</v>
      </c>
      <c r="N38" s="280">
        <f>K38/M38</f>
        <v>1899.971663473819</v>
      </c>
    </row>
    <row r="39" spans="1:14">
      <c r="A39" t="s">
        <v>312</v>
      </c>
      <c r="B39" s="833" t="str">
        <f>VLOOKUP(A39,EQUIPOS!A9:D154,3,FALSE)</f>
        <v>Retroexcavadora sobre oruga, potencia 138 HP, balde de 1,5 m3.</v>
      </c>
      <c r="C39" s="834"/>
      <c r="D39" s="834"/>
      <c r="E39" s="834"/>
      <c r="F39" s="834"/>
      <c r="G39" s="834"/>
      <c r="H39" s="835"/>
      <c r="I39" s="42"/>
      <c r="J39" s="43"/>
      <c r="K39" s="277">
        <f>VLOOKUP(A39,EQUIPOS!A9:D166,4,FALSE)</f>
        <v>201713.21732652196</v>
      </c>
      <c r="L39" s="284"/>
      <c r="M39" s="344">
        <v>8</v>
      </c>
      <c r="N39" s="280">
        <f>K39/M39</f>
        <v>25214.152165815245</v>
      </c>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N78*M41</f>
        <v>204.2688208244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66609.479091152214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52" t="s">
        <v>376</v>
      </c>
      <c r="B48" s="49" t="str">
        <f>VLOOKUP(A48,MATERIALES!A5:D372,3,FALSE)</f>
        <v>Anfo</v>
      </c>
      <c r="C48" s="289"/>
      <c r="D48" s="289"/>
      <c r="E48" s="289"/>
      <c r="F48" s="289"/>
      <c r="G48" s="289"/>
      <c r="H48" s="289"/>
      <c r="I48" s="276"/>
      <c r="J48" s="232" t="str">
        <f>VLOOKUP(A48,MATERIALES!A4:D639,2,FALSE)</f>
        <v>kg</v>
      </c>
      <c r="K48" s="290">
        <v>0.3</v>
      </c>
      <c r="L48" s="275"/>
      <c r="M48" s="410">
        <f>VLOOKUP(A48,MATERIALES!A5:D395,4,FALSE)</f>
        <v>4422.2773458687388</v>
      </c>
      <c r="N48" s="280">
        <f>K48*M48</f>
        <v>1326.6832037606216</v>
      </c>
    </row>
    <row r="49" spans="1:14">
      <c r="A49" s="152" t="s">
        <v>427</v>
      </c>
      <c r="B49" s="49" t="str">
        <f>VLOOKUP(A49,MATERIALES!A6:D372,3,FALSE)</f>
        <v>Cordón detonante</v>
      </c>
      <c r="C49" s="433"/>
      <c r="D49" s="433"/>
      <c r="E49" s="433"/>
      <c r="F49" s="433"/>
      <c r="G49" s="433"/>
      <c r="H49" s="433"/>
      <c r="I49" s="433"/>
      <c r="J49" s="319" t="str">
        <f>VLOOKUP(A49,MATERIALES!A5:D640,2,FALSE)</f>
        <v>m</v>
      </c>
      <c r="K49" s="405">
        <v>3</v>
      </c>
      <c r="L49" s="429"/>
      <c r="M49" s="410">
        <f>VLOOKUP(A49,MATERIALES!A6:D396,4,FALSE)</f>
        <v>2632.5988067257272</v>
      </c>
      <c r="N49" s="280">
        <f t="shared" ref="N49:N54" si="0">K49*M49</f>
        <v>7897.7964201771811</v>
      </c>
    </row>
    <row r="50" spans="1:14">
      <c r="A50" s="152" t="s">
        <v>462</v>
      </c>
      <c r="B50" s="49" t="str">
        <f>VLOOKUP(A50,MATERIALES!A6:D372,3,FALSE)</f>
        <v>Explosivos  75% (INDUGEL)</v>
      </c>
      <c r="C50" s="433"/>
      <c r="D50" s="433"/>
      <c r="E50" s="433"/>
      <c r="F50" s="433"/>
      <c r="G50" s="433"/>
      <c r="H50" s="433"/>
      <c r="I50" s="433"/>
      <c r="J50" s="320" t="str">
        <f>VLOOKUP(A50,MATERIALES!A6:D641,2,FALSE)</f>
        <v>lb</v>
      </c>
      <c r="K50" s="405">
        <v>0.25</v>
      </c>
      <c r="L50" s="429"/>
      <c r="M50" s="410">
        <f>VLOOKUP(A50,MATERIALES!A6:D397,4,FALSE)</f>
        <v>9020.6720906406299</v>
      </c>
      <c r="N50" s="280">
        <f t="shared" si="0"/>
        <v>2255.1680226601575</v>
      </c>
    </row>
    <row r="51" spans="1:14">
      <c r="A51" s="152" t="s">
        <v>467</v>
      </c>
      <c r="B51" s="49" t="str">
        <f>VLOOKUP(A51,MATERIALES!A6:D372,3,FALSE)</f>
        <v>Fulminantes</v>
      </c>
      <c r="C51" s="433"/>
      <c r="D51" s="433"/>
      <c r="E51" s="433"/>
      <c r="F51" s="433"/>
      <c r="G51" s="433"/>
      <c r="H51" s="433"/>
      <c r="I51" s="433"/>
      <c r="J51" s="320" t="str">
        <f>VLOOKUP(A51,MATERIALES!A6:D642,2,FALSE)</f>
        <v>u</v>
      </c>
      <c r="K51" s="405">
        <v>1</v>
      </c>
      <c r="L51" s="429"/>
      <c r="M51" s="410">
        <f>VLOOKUP(A51,MATERIALES!A6:D398,4,FALSE)</f>
        <v>998.67727354908686</v>
      </c>
      <c r="N51" s="280">
        <f t="shared" si="0"/>
        <v>998.67727354908686</v>
      </c>
    </row>
    <row r="52" spans="1:14">
      <c r="A52" s="152" t="s">
        <v>567</v>
      </c>
      <c r="B52" s="49" t="str">
        <f>VLOOKUP(A52,MATERIALES!A7:D372,3,FALSE)</f>
        <v>Mecha Lenta</v>
      </c>
      <c r="C52" s="433"/>
      <c r="D52" s="433"/>
      <c r="E52" s="433"/>
      <c r="F52" s="433"/>
      <c r="G52" s="433"/>
      <c r="H52" s="433"/>
      <c r="I52" s="433"/>
      <c r="J52" s="320" t="str">
        <f>VLOOKUP(A52,MATERIALES!A6:D643,2,FALSE)</f>
        <v>m</v>
      </c>
      <c r="K52" s="405">
        <v>1</v>
      </c>
      <c r="L52" s="429"/>
      <c r="M52" s="410">
        <f>VLOOKUP(A52,MATERIALES!A7:D399,4,FALSE)</f>
        <v>928.43391791719387</v>
      </c>
      <c r="N52" s="280">
        <f t="shared" si="0"/>
        <v>928.43391791719387</v>
      </c>
    </row>
    <row r="53" spans="1:14">
      <c r="A53" s="213" t="s">
        <v>918</v>
      </c>
      <c r="B53" s="49" t="str">
        <f>VLOOKUP(A53,MATERIALES!A7:D372,3,FALSE)</f>
        <v xml:space="preserve">Escolta y transporte (una tarifa por cada m3 escoltado y transportado)
</v>
      </c>
      <c r="C53" s="433"/>
      <c r="D53" s="433"/>
      <c r="E53" s="433"/>
      <c r="F53" s="433"/>
      <c r="G53" s="433"/>
      <c r="H53" s="433"/>
      <c r="I53" s="433"/>
      <c r="J53" s="320" t="str">
        <f>VLOOKUP(A53,MATERIALES!A6:D643,2,FALSE)</f>
        <v>kg</v>
      </c>
      <c r="K53" s="405">
        <v>0.45800000000000002</v>
      </c>
      <c r="L53" s="429"/>
      <c r="M53" s="410">
        <f>VLOOKUP(A53,MATERIALES!A7:D399,4,FALSE)</f>
        <v>8977.9152654733916</v>
      </c>
      <c r="N53" s="280">
        <f>K53*M53</f>
        <v>4111.8851915868136</v>
      </c>
    </row>
    <row r="54" spans="1:14">
      <c r="A54" s="152" t="s">
        <v>448</v>
      </c>
      <c r="B54" s="49" t="str">
        <f>VLOOKUP(A54,MATERIALES!A8:D372,3,FALSE)</f>
        <v xml:space="preserve">Derechos de explotación y/o disposición de materiales
</v>
      </c>
      <c r="C54" s="433"/>
      <c r="D54" s="433"/>
      <c r="E54" s="433"/>
      <c r="F54" s="433"/>
      <c r="G54" s="433"/>
      <c r="H54" s="433"/>
      <c r="I54" s="433"/>
      <c r="J54" s="320" t="str">
        <f>VLOOKUP(A54,MATERIALES!A7:D644,2,FALSE)</f>
        <v>m3</v>
      </c>
      <c r="K54" s="405">
        <v>1.3</v>
      </c>
      <c r="L54" s="429"/>
      <c r="M54" s="410">
        <f>VLOOKUP(A54,MATERIALES!A8:D400,4,FALSE)</f>
        <v>3705.5915144940632</v>
      </c>
      <c r="N54" s="280">
        <f t="shared" si="0"/>
        <v>4817.2689688422824</v>
      </c>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22335.912998493339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3" t="s">
        <v>1045</v>
      </c>
      <c r="M60" s="796"/>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824">
        <f>VLOOKUP(A61,TRANSPORTE!A5:D117,4,FALSE)</f>
        <v>1121.0689501116901</v>
      </c>
      <c r="M61" s="825"/>
      <c r="N61" s="295">
        <f>K61*L61</f>
        <v>1457.3896351451972</v>
      </c>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1457.3896351451972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s="153" t="s">
        <v>15</v>
      </c>
      <c r="B72" s="55" t="str">
        <f>VLOOKUP(A72,'MANO DE OBRA'!A8:D68,3,FALSE)</f>
        <v>Obrero (6)</v>
      </c>
      <c r="C72" s="53"/>
      <c r="D72" s="53"/>
      <c r="E72" s="53"/>
      <c r="F72" s="53"/>
      <c r="G72" s="53"/>
      <c r="H72" s="53"/>
      <c r="I72" s="300">
        <f>K72/J72*100</f>
        <v>165623.36823599998</v>
      </c>
      <c r="J72" s="301">
        <v>185</v>
      </c>
      <c r="K72" s="302">
        <f>VLOOKUP(A72,'MANO DE OBRA'!A8:D99,4,FALSE)</f>
        <v>306403.23123659997</v>
      </c>
      <c r="L72" s="56"/>
      <c r="M72" s="442">
        <v>20</v>
      </c>
      <c r="N72" s="403">
        <f>K72/M72</f>
        <v>15320.161561829998</v>
      </c>
      <c r="O72" s="112"/>
    </row>
    <row r="73" spans="1:15">
      <c r="A73" s="15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0">
        <v>20</v>
      </c>
      <c r="N73" s="403">
        <f>K73/M73</f>
        <v>5106.7205206099998</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7"/>
      <c r="C77" s="808"/>
      <c r="D77" s="808"/>
      <c r="E77" s="808"/>
      <c r="F77" s="808"/>
      <c r="G77" s="808"/>
      <c r="H77" s="808"/>
      <c r="I77" s="132"/>
      <c r="J77" s="132"/>
      <c r="K77" s="132"/>
      <c r="L77" s="908"/>
      <c r="M77" s="908"/>
      <c r="N77" s="51"/>
    </row>
    <row r="78" spans="1:15" ht="15.75" thickBot="1">
      <c r="B78" s="826" t="s">
        <v>1037</v>
      </c>
      <c r="C78" s="827"/>
      <c r="D78" s="827"/>
      <c r="E78" s="827"/>
      <c r="F78" s="827"/>
      <c r="G78" s="827"/>
      <c r="H78" s="827"/>
      <c r="I78" s="827"/>
      <c r="J78" s="827"/>
      <c r="K78" s="827"/>
      <c r="L78" s="827"/>
      <c r="M78" s="828"/>
      <c r="N78" s="309">
        <f>SUM(N72:N77)</f>
        <v>20426.882082439999</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110829.66380723075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22165.932761446151</v>
      </c>
      <c r="M85" s="855"/>
      <c r="N85" s="57"/>
    </row>
    <row r="86" spans="1:14">
      <c r="B86" s="95" t="s">
        <v>1057</v>
      </c>
      <c r="C86" s="96"/>
      <c r="D86" s="96"/>
      <c r="E86" s="96"/>
      <c r="F86" s="96"/>
      <c r="G86" s="96"/>
      <c r="H86" s="96"/>
      <c r="I86" s="93"/>
      <c r="J86" s="94"/>
      <c r="K86" s="312">
        <v>0.05</v>
      </c>
      <c r="L86" s="854">
        <f>N80*K86</f>
        <v>5541.4831903615377</v>
      </c>
      <c r="M86" s="855"/>
      <c r="N86" s="57"/>
    </row>
    <row r="87" spans="1:14" ht="15.75" thickBot="1">
      <c r="B87" s="97" t="s">
        <v>1058</v>
      </c>
      <c r="C87" s="98"/>
      <c r="D87" s="98"/>
      <c r="E87" s="98"/>
      <c r="F87" s="98"/>
      <c r="G87" s="98"/>
      <c r="H87" s="98"/>
      <c r="I87" s="99"/>
      <c r="J87" s="100"/>
      <c r="K87" s="313">
        <v>0.05</v>
      </c>
      <c r="L87" s="856">
        <f>N80*K87</f>
        <v>5541.4831903615377</v>
      </c>
      <c r="M87" s="857"/>
      <c r="N87" s="57"/>
    </row>
    <row r="88" spans="1:14" ht="15.75" thickBot="1">
      <c r="B88" s="820" t="s">
        <v>1037</v>
      </c>
      <c r="C88" s="821"/>
      <c r="D88" s="821"/>
      <c r="E88" s="821"/>
      <c r="F88" s="821"/>
      <c r="G88" s="821"/>
      <c r="H88" s="821"/>
      <c r="I88" s="821"/>
      <c r="J88" s="821"/>
      <c r="K88" s="821"/>
      <c r="L88" s="821"/>
      <c r="M88" s="822"/>
      <c r="N88" s="58">
        <f>L85+L86+L87</f>
        <v>33248.899142169226</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144078.56294939999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2.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129</v>
      </c>
      <c r="B36" s="833" t="str">
        <f>VLOOKUP(A36,EQUIPOS!A6:D154,3,FALSE)</f>
        <v xml:space="preserve">Buldozer, Potencia al volante de 140 HP, motor de 2200 RPM, longitud de hoja 4,80m. </v>
      </c>
      <c r="C36" s="834"/>
      <c r="D36" s="834"/>
      <c r="E36" s="834"/>
      <c r="F36" s="834"/>
      <c r="G36" s="834"/>
      <c r="H36" s="835"/>
      <c r="I36" s="275"/>
      <c r="J36" s="276"/>
      <c r="K36" s="277">
        <f>VLOOKUP(A36,EQUIPOS!A6:D163,4,FALSE)</f>
        <v>138125.33205619414</v>
      </c>
      <c r="L36" s="278"/>
      <c r="M36" s="344">
        <v>100</v>
      </c>
      <c r="N36" s="280">
        <f>K36/M36</f>
        <v>1381.2533205619413</v>
      </c>
    </row>
    <row r="37" spans="1:14">
      <c r="A37" s="119" t="s">
        <v>312</v>
      </c>
      <c r="B37" s="833" t="str">
        <f>VLOOKUP(A37,EQUIPOS!A7:D154,3,FALSE)</f>
        <v>Retroexcavadora sobre oruga, potencia 138 HP, balde de 1,5 m3.</v>
      </c>
      <c r="C37" s="834"/>
      <c r="D37" s="834"/>
      <c r="E37" s="834"/>
      <c r="F37" s="834"/>
      <c r="G37" s="834"/>
      <c r="H37" s="835"/>
      <c r="I37" s="429"/>
      <c r="J37" s="430"/>
      <c r="K37" s="277">
        <f>VLOOKUP(A37,EQUIPOS!A7:D164,4,FALSE)</f>
        <v>201713.21732652196</v>
      </c>
      <c r="L37" s="343"/>
      <c r="M37" s="344">
        <v>35</v>
      </c>
      <c r="N37" s="280">
        <f>K37/M37</f>
        <v>5763.2347807577707</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7.2953150294428575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7151.7834163491543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52" t="s">
        <v>448</v>
      </c>
      <c r="B48" s="49" t="str">
        <f>VLOOKUP(A48,MATERIALES!A5:D372,3,FALSE)</f>
        <v xml:space="preserve">Derechos de explotación y/o disposición de materiales
</v>
      </c>
      <c r="C48" s="289"/>
      <c r="D48" s="289"/>
      <c r="E48" s="289"/>
      <c r="F48" s="289"/>
      <c r="G48" s="289"/>
      <c r="H48" s="289"/>
      <c r="I48" s="276"/>
      <c r="J48" s="232" t="str">
        <f>VLOOKUP(A48,MATERIALES!A4:D639,2,FALSE)</f>
        <v>m3</v>
      </c>
      <c r="K48" s="290">
        <v>1.3</v>
      </c>
      <c r="L48" s="275"/>
      <c r="M48" s="410">
        <f>VLOOKUP(A48,MATERIALES!A5:D395,4,FALSE)</f>
        <v>3705.5915144940632</v>
      </c>
      <c r="N48" s="280">
        <f>K48*M48</f>
        <v>4817.2689688422824</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f>K54*M54</f>
        <v>0</v>
      </c>
    </row>
    <row r="55" spans="1:14" ht="15.75" thickBot="1">
      <c r="B55" s="820" t="s">
        <v>1037</v>
      </c>
      <c r="C55" s="821"/>
      <c r="D55" s="821"/>
      <c r="E55" s="821"/>
      <c r="F55" s="821"/>
      <c r="G55" s="821"/>
      <c r="H55" s="821"/>
      <c r="I55" s="821"/>
      <c r="J55" s="821"/>
      <c r="K55" s="821"/>
      <c r="L55" s="821"/>
      <c r="M55" s="822"/>
      <c r="N55" s="402">
        <f>SUM(N48:N54)</f>
        <v>4817.2689688422824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824">
        <f>VLOOKUP(A60,TRANSPORTE!A5:D117,4,FALSE)</f>
        <v>1121.0689501116901</v>
      </c>
      <c r="M60" s="825"/>
      <c r="N60" s="295">
        <f>K60*L60</f>
        <v>1457.3896351451972</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1457.3896351451972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5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280</v>
      </c>
      <c r="N71" s="403">
        <f>K71/M71</f>
        <v>364.76575147214288</v>
      </c>
      <c r="O71" s="112"/>
    </row>
    <row r="72" spans="1:15">
      <c r="A72" s="15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0">
        <v>280</v>
      </c>
      <c r="N72" s="403">
        <f>K72/M72</f>
        <v>364.76575147214288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729.53150294428576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14155.97352328092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2831.1947046561841</v>
      </c>
      <c r="M84" s="855"/>
      <c r="N84" s="57"/>
    </row>
    <row r="85" spans="1:14">
      <c r="B85" s="95" t="s">
        <v>1057</v>
      </c>
      <c r="C85" s="96"/>
      <c r="D85" s="96"/>
      <c r="E85" s="96"/>
      <c r="F85" s="96"/>
      <c r="G85" s="96"/>
      <c r="H85" s="96"/>
      <c r="I85" s="93"/>
      <c r="J85" s="94"/>
      <c r="K85" s="312">
        <v>0.05</v>
      </c>
      <c r="L85" s="854">
        <f>N79*K85</f>
        <v>707.79867616404601</v>
      </c>
      <c r="M85" s="855"/>
      <c r="N85" s="57"/>
    </row>
    <row r="86" spans="1:14" ht="15.75" thickBot="1">
      <c r="B86" s="97" t="s">
        <v>1058</v>
      </c>
      <c r="C86" s="98"/>
      <c r="D86" s="98"/>
      <c r="E86" s="98"/>
      <c r="F86" s="98"/>
      <c r="G86" s="98"/>
      <c r="H86" s="98"/>
      <c r="I86" s="99"/>
      <c r="J86" s="100"/>
      <c r="K86" s="313">
        <v>0.05</v>
      </c>
      <c r="L86" s="856">
        <f>N79*K86</f>
        <v>707.79867616404601</v>
      </c>
      <c r="M86" s="857"/>
      <c r="N86" s="57"/>
    </row>
    <row r="87" spans="1:14" ht="15.75" thickBot="1">
      <c r="B87" s="820" t="s">
        <v>1037</v>
      </c>
      <c r="C87" s="821"/>
      <c r="D87" s="821"/>
      <c r="E87" s="821"/>
      <c r="F87" s="821"/>
      <c r="G87" s="821"/>
      <c r="H87" s="821"/>
      <c r="I87" s="821"/>
      <c r="J87" s="821"/>
      <c r="K87" s="821"/>
      <c r="L87" s="821"/>
      <c r="M87" s="822"/>
      <c r="N87" s="58">
        <f>L84+L85+L86</f>
        <v>4246.7920569842763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18402.765580265197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7.75" customHeight="1" thickBot="1">
      <c r="B29" s="77" t="s">
        <v>1027</v>
      </c>
      <c r="C29" s="829" t="s">
        <v>1028</v>
      </c>
      <c r="D29" s="830"/>
      <c r="E29" s="830"/>
      <c r="F29" s="830"/>
      <c r="G29" s="830"/>
      <c r="H29" s="830"/>
      <c r="I29" s="830"/>
      <c r="J29" s="78"/>
      <c r="K29" s="350" t="s">
        <v>2321</v>
      </c>
      <c r="L29" s="831" t="s">
        <v>1029</v>
      </c>
      <c r="M29" s="832"/>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4"/>
      <c r="C33" s="67"/>
      <c r="D33" s="67"/>
      <c r="E33" s="67"/>
      <c r="F33" s="67"/>
      <c r="G33" s="67"/>
      <c r="H33" s="67"/>
      <c r="I33" s="68"/>
      <c r="J33" s="68"/>
      <c r="K33" s="67"/>
      <c r="L33" s="67"/>
      <c r="M33" s="67"/>
      <c r="N33" s="69"/>
    </row>
    <row r="34" spans="1:14">
      <c r="B34" s="801" t="s">
        <v>1028</v>
      </c>
      <c r="C34" s="802"/>
      <c r="D34" s="802"/>
      <c r="E34" s="802"/>
      <c r="F34" s="802"/>
      <c r="G34" s="802"/>
      <c r="H34" s="803"/>
      <c r="I34" s="804" t="s">
        <v>1032</v>
      </c>
      <c r="J34" s="805"/>
      <c r="K34" s="75" t="s">
        <v>1033</v>
      </c>
      <c r="L34" s="806" t="s">
        <v>1034</v>
      </c>
      <c r="M34" s="803"/>
      <c r="N34" s="76" t="s">
        <v>1035</v>
      </c>
    </row>
    <row r="35" spans="1:14">
      <c r="A35" s="119" t="s">
        <v>263</v>
      </c>
      <c r="B35" s="833" t="str">
        <f>VLOOKUP(A35,EQUIPOS!A6:D154,3,FALSE)</f>
        <v xml:space="preserve">Motobomba 4 pulgadas
</v>
      </c>
      <c r="C35" s="834"/>
      <c r="D35" s="834"/>
      <c r="E35" s="834"/>
      <c r="F35" s="834"/>
      <c r="G35" s="834"/>
      <c r="H35" s="835"/>
      <c r="I35" s="275"/>
      <c r="J35" s="276"/>
      <c r="K35" s="277">
        <f>VLOOKUP(A35,EQUIPOS!A6:D163,4,FALSE)</f>
        <v>10491.985951468712</v>
      </c>
      <c r="L35" s="278"/>
      <c r="M35" s="344">
        <v>21</v>
      </c>
      <c r="N35" s="280">
        <f>K35/M35</f>
        <v>499.61837864136726</v>
      </c>
    </row>
    <row r="36" spans="1:14">
      <c r="A36" s="119" t="s">
        <v>129</v>
      </c>
      <c r="B36" s="833" t="str">
        <f>VLOOKUP(A36,EQUIPOS!A7:D154,3,FALSE)</f>
        <v xml:space="preserve">Buldozer, Potencia al volante de 140 HP, motor de 2200 RPM, longitud de hoja 4,80m. </v>
      </c>
      <c r="C36" s="834"/>
      <c r="D36" s="834"/>
      <c r="E36" s="834"/>
      <c r="F36" s="834"/>
      <c r="G36" s="834"/>
      <c r="H36" s="835"/>
      <c r="I36" s="429"/>
      <c r="J36" s="430"/>
      <c r="K36" s="277">
        <f>VLOOKUP(A36,EQUIPOS!A7:D164,4,FALSE)</f>
        <v>138125.33205619414</v>
      </c>
      <c r="L36" s="343"/>
      <c r="M36" s="344">
        <v>100</v>
      </c>
      <c r="N36" s="280">
        <f>K36/M36</f>
        <v>1381.2533205619413</v>
      </c>
    </row>
    <row r="37" spans="1:14">
      <c r="A37" s="119" t="s">
        <v>312</v>
      </c>
      <c r="B37" s="833" t="str">
        <f>VLOOKUP(A37,EQUIPOS!A8:D154,3,FALSE)</f>
        <v>Retroexcavadora sobre oruga, potencia 138 HP, balde de 1,5 m3.</v>
      </c>
      <c r="C37" s="834"/>
      <c r="D37" s="834"/>
      <c r="E37" s="834"/>
      <c r="F37" s="834"/>
      <c r="G37" s="834"/>
      <c r="H37" s="835"/>
      <c r="I37" s="336"/>
      <c r="J37" s="338"/>
      <c r="K37" s="277">
        <f>VLOOKUP(A37,EQUIPOS!A8:D165,4,FALSE)</f>
        <v>201713.21732652196</v>
      </c>
      <c r="L37" s="431"/>
      <c r="M37" s="432">
        <v>21</v>
      </c>
      <c r="N37" s="280">
        <f>K37/M37</f>
        <v>9605.3913012629509</v>
      </c>
    </row>
    <row r="38" spans="1:14">
      <c r="B38" s="833"/>
      <c r="C38" s="834"/>
      <c r="D38" s="834"/>
      <c r="E38" s="834"/>
      <c r="F38" s="834"/>
      <c r="G38" s="834"/>
      <c r="H38" s="835"/>
      <c r="I38" s="42"/>
      <c r="J38" s="43"/>
      <c r="K38" s="277"/>
      <c r="L38" s="284"/>
      <c r="M38" s="344"/>
      <c r="N38" s="280"/>
    </row>
    <row r="39" spans="1:14">
      <c r="B39" s="328"/>
      <c r="C39" s="329"/>
      <c r="D39" s="329"/>
      <c r="E39" s="329"/>
      <c r="F39" s="331"/>
      <c r="G39" s="331"/>
      <c r="H39" s="131"/>
      <c r="I39" s="42"/>
      <c r="J39" s="43"/>
      <c r="K39" s="277"/>
      <c r="L39" s="284"/>
      <c r="M39" s="285"/>
      <c r="N39" s="281"/>
    </row>
    <row r="40" spans="1:14">
      <c r="B40" s="840" t="s">
        <v>1036</v>
      </c>
      <c r="C40" s="841"/>
      <c r="D40" s="841"/>
      <c r="E40" s="44"/>
      <c r="F40" s="45"/>
      <c r="G40" s="45"/>
      <c r="H40" s="46"/>
      <c r="I40" s="42"/>
      <c r="J40" s="43"/>
      <c r="K40" s="287"/>
      <c r="L40" s="284"/>
      <c r="M40" s="409">
        <v>0.01</v>
      </c>
      <c r="N40" s="352">
        <f>N76*M40</f>
        <v>12.158858382404762</v>
      </c>
    </row>
    <row r="41" spans="1:14" ht="15.75" thickBot="1">
      <c r="B41" s="833"/>
      <c r="C41" s="834"/>
      <c r="D41" s="834"/>
      <c r="E41" s="834"/>
      <c r="F41" s="834"/>
      <c r="G41" s="834"/>
      <c r="H41" s="835"/>
      <c r="I41" s="842"/>
      <c r="J41" s="843"/>
      <c r="K41" s="47"/>
      <c r="L41" s="844"/>
      <c r="M41" s="845"/>
      <c r="N41" s="111"/>
    </row>
    <row r="42" spans="1:14" ht="15.75" thickBot="1">
      <c r="B42" s="820" t="s">
        <v>1037</v>
      </c>
      <c r="C42" s="821"/>
      <c r="D42" s="821"/>
      <c r="E42" s="821"/>
      <c r="F42" s="821"/>
      <c r="G42" s="821"/>
      <c r="H42" s="821"/>
      <c r="I42" s="821"/>
      <c r="J42" s="821"/>
      <c r="K42" s="821"/>
      <c r="L42" s="821"/>
      <c r="M42" s="822"/>
      <c r="N42" s="402">
        <f>SUM(N35:N41)</f>
        <v>11498.421858848666</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3" t="s">
        <v>1029</v>
      </c>
      <c r="K46" s="91" t="s">
        <v>1030</v>
      </c>
      <c r="L46" s="814" t="s">
        <v>1039</v>
      </c>
      <c r="M46" s="813"/>
      <c r="N46" s="92" t="s">
        <v>1035</v>
      </c>
    </row>
    <row r="47" spans="1:14">
      <c r="A47" s="152" t="s">
        <v>448</v>
      </c>
      <c r="B47" s="49" t="str">
        <f>VLOOKUP(A47,MATERIALES!A5:D372,3,FALSE)</f>
        <v xml:space="preserve">Derechos de explotación y/o disposición de materiales
</v>
      </c>
      <c r="C47" s="289"/>
      <c r="D47" s="289"/>
      <c r="E47" s="289"/>
      <c r="F47" s="289"/>
      <c r="G47" s="289"/>
      <c r="H47" s="289"/>
      <c r="I47" s="276"/>
      <c r="J47" s="232" t="str">
        <f>VLOOKUP(A47,MATERIALES!A4:D639,2,FALSE)</f>
        <v>m3</v>
      </c>
      <c r="K47" s="290">
        <v>1.3</v>
      </c>
      <c r="L47" s="275"/>
      <c r="M47" s="410">
        <f>VLOOKUP(A47,MATERIALES!A5:D395,4,FALSE)</f>
        <v>3705.5915144940632</v>
      </c>
      <c r="N47" s="280">
        <f>K47*M47</f>
        <v>4817.2689688422824</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20" t="s">
        <v>1037</v>
      </c>
      <c r="C54" s="821"/>
      <c r="D54" s="821"/>
      <c r="E54" s="821"/>
      <c r="F54" s="821"/>
      <c r="G54" s="821"/>
      <c r="H54" s="821"/>
      <c r="I54" s="821"/>
      <c r="J54" s="821"/>
      <c r="K54" s="821"/>
      <c r="L54" s="821"/>
      <c r="M54" s="822"/>
      <c r="N54" s="402">
        <f>SUM(N47:N53)</f>
        <v>4817.2689688422824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824">
        <f>VLOOKUP(A59,TRANSPORTE!A5:D117,4,FALSE)</f>
        <v>1121.0689501116901</v>
      </c>
      <c r="M59" s="825"/>
      <c r="N59" s="295">
        <f>K59*L59</f>
        <v>1457.3896351451972</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1457.3896351451972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53"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168</v>
      </c>
      <c r="N70" s="403">
        <f>K70/M70</f>
        <v>607.94291912023812</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168</v>
      </c>
      <c r="N71" s="403">
        <f>K71/M71</f>
        <v>607.94291912023812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8">
        <f>SUM(N70:N75)</f>
        <v>1215.8858382404762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N42+N54+N65+N76</f>
        <v>18988.966301076623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3797.7932602153251</v>
      </c>
      <c r="M83" s="855"/>
      <c r="N83" s="57"/>
    </row>
    <row r="84" spans="1:14">
      <c r="B84" s="95" t="s">
        <v>1057</v>
      </c>
      <c r="C84" s="96"/>
      <c r="D84" s="96"/>
      <c r="E84" s="96"/>
      <c r="F84" s="96"/>
      <c r="G84" s="96"/>
      <c r="H84" s="96"/>
      <c r="I84" s="93"/>
      <c r="J84" s="94"/>
      <c r="K84" s="312">
        <v>0.05</v>
      </c>
      <c r="L84" s="854">
        <f>N78*K84</f>
        <v>949.44831505383127</v>
      </c>
      <c r="M84" s="855"/>
      <c r="N84" s="57"/>
    </row>
    <row r="85" spans="1:14" ht="15.75" thickBot="1">
      <c r="B85" s="97" t="s">
        <v>1058</v>
      </c>
      <c r="C85" s="98"/>
      <c r="D85" s="98"/>
      <c r="E85" s="98"/>
      <c r="F85" s="98"/>
      <c r="G85" s="98"/>
      <c r="H85" s="98"/>
      <c r="I85" s="99"/>
      <c r="J85" s="100"/>
      <c r="K85" s="313">
        <v>0.05</v>
      </c>
      <c r="L85" s="856">
        <f>N78*K85</f>
        <v>949.44831505383127</v>
      </c>
      <c r="M85" s="857"/>
      <c r="N85" s="57"/>
    </row>
    <row r="86" spans="1:14" ht="15.75" thickBot="1">
      <c r="B86" s="820" t="s">
        <v>1037</v>
      </c>
      <c r="C86" s="821"/>
      <c r="D86" s="821"/>
      <c r="E86" s="821"/>
      <c r="F86" s="821"/>
      <c r="G86" s="821"/>
      <c r="H86" s="821"/>
      <c r="I86" s="821"/>
      <c r="J86" s="821"/>
      <c r="K86" s="821"/>
      <c r="L86" s="821"/>
      <c r="M86" s="822"/>
      <c r="N86" s="58">
        <f>L83+L84+L85</f>
        <v>5696.6898903229867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24685.656191399612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12377.721370796085</v>
      </c>
      <c r="L36" s="278"/>
      <c r="M36" s="344">
        <v>2.5</v>
      </c>
      <c r="N36" s="280">
        <f>K36/M36</f>
        <v>4951.0885483184338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383.00403904575001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5334.0925873641836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4" t="s">
        <v>564</v>
      </c>
      <c r="B48" s="49" t="str">
        <f>VLOOKUP(A48,MATERIALES!A5:D372,3,FALSE)</f>
        <v xml:space="preserve">Material seleccionado para Relleno
</v>
      </c>
      <c r="C48" s="289"/>
      <c r="D48" s="289"/>
      <c r="E48" s="289"/>
      <c r="F48" s="289"/>
      <c r="G48" s="289"/>
      <c r="H48" s="289"/>
      <c r="I48" s="276"/>
      <c r="J48" s="232" t="str">
        <f>VLOOKUP(A48,MATERIALES!A4:D639,2,FALSE)</f>
        <v>m3</v>
      </c>
      <c r="K48" s="290">
        <v>1.3</v>
      </c>
      <c r="L48" s="275"/>
      <c r="M48" s="410">
        <f>VLOOKUP(A48,MATERIALES!A5:D395,4,FALSE)</f>
        <v>20000</v>
      </c>
      <c r="N48" s="280">
        <f>K48*M48</f>
        <v>26000</v>
      </c>
    </row>
    <row r="49" spans="1:14">
      <c r="A49" s="164" t="s">
        <v>845</v>
      </c>
      <c r="B49" s="49" t="str">
        <f>VLOOKUP(A49,MATERIALES!A6:D372,3,FALSE)</f>
        <v>Agua</v>
      </c>
      <c r="C49" s="433"/>
      <c r="D49" s="433"/>
      <c r="E49" s="433"/>
      <c r="F49" s="433"/>
      <c r="G49" s="433"/>
      <c r="H49" s="433"/>
      <c r="I49" s="433"/>
      <c r="J49" s="319" t="str">
        <f>VLOOKUP(A49,MATERIALES!A5:D640,2,FALSE)</f>
        <v>lt</v>
      </c>
      <c r="K49" s="405">
        <v>30</v>
      </c>
      <c r="L49" s="429"/>
      <c r="M49" s="410">
        <f>VLOOKUP(A49,MATERIALES!A6:D396,4,FALSE)</f>
        <v>66.171277044536836</v>
      </c>
      <c r="N49" s="280">
        <f>K49*M49</f>
        <v>1985.1383113361051</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27985.138311336104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1121.0689501116901</v>
      </c>
      <c r="M60" s="825"/>
      <c r="N60" s="295">
        <f>K60*L60</f>
        <v>1457.3896351451972</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1457.3896351451972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42436.701314760488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8487.3402629520988</v>
      </c>
      <c r="M84" s="855"/>
      <c r="N84" s="57"/>
    </row>
    <row r="85" spans="1:14">
      <c r="B85" s="95" t="s">
        <v>1057</v>
      </c>
      <c r="C85" s="96"/>
      <c r="D85" s="96"/>
      <c r="E85" s="96"/>
      <c r="F85" s="96"/>
      <c r="G85" s="96"/>
      <c r="H85" s="96"/>
      <c r="I85" s="93"/>
      <c r="J85" s="94"/>
      <c r="K85" s="312">
        <v>0.05</v>
      </c>
      <c r="L85" s="854">
        <f>N79*K85</f>
        <v>2121.8350657380247</v>
      </c>
      <c r="M85" s="855"/>
      <c r="N85" s="57"/>
    </row>
    <row r="86" spans="1:14" ht="15.75" thickBot="1">
      <c r="B86" s="97" t="s">
        <v>1058</v>
      </c>
      <c r="C86" s="98"/>
      <c r="D86" s="98"/>
      <c r="E86" s="98"/>
      <c r="F86" s="98"/>
      <c r="G86" s="98"/>
      <c r="H86" s="98"/>
      <c r="I86" s="99"/>
      <c r="J86" s="100"/>
      <c r="K86" s="313">
        <v>0.05</v>
      </c>
      <c r="L86" s="856">
        <f>N79*K86</f>
        <v>2121.8350657380247</v>
      </c>
      <c r="M86" s="857"/>
      <c r="N86" s="57"/>
    </row>
    <row r="87" spans="1:14" ht="15.75" thickBot="1">
      <c r="B87" s="820" t="s">
        <v>1037</v>
      </c>
      <c r="C87" s="821"/>
      <c r="D87" s="821"/>
      <c r="E87" s="821"/>
      <c r="F87" s="821"/>
      <c r="G87" s="821"/>
      <c r="H87" s="821"/>
      <c r="I87" s="821"/>
      <c r="J87" s="821"/>
      <c r="K87" s="821"/>
      <c r="L87" s="821"/>
      <c r="M87" s="822"/>
      <c r="N87" s="58">
        <f>L84+L85+L86</f>
        <v>12731.010394428149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55167.711709188639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12377.721370796085</v>
      </c>
      <c r="L36" s="278"/>
      <c r="M36" s="344">
        <v>2.5</v>
      </c>
      <c r="N36" s="280">
        <f>K36/M36</f>
        <v>4951.0885483184338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383.00403904575001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5334.0925873641836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4" t="s">
        <v>554</v>
      </c>
      <c r="B48" s="49" t="str">
        <f>VLOOKUP(A48,MATERIALES!A5:D372,3,FALSE)</f>
        <v>Material de Recebo Para Relleno</v>
      </c>
      <c r="C48" s="289"/>
      <c r="D48" s="289"/>
      <c r="E48" s="289"/>
      <c r="F48" s="289"/>
      <c r="G48" s="289"/>
      <c r="H48" s="289"/>
      <c r="I48" s="276"/>
      <c r="J48" s="232" t="str">
        <f>VLOOKUP(A48,MATERIALES!A4:D639,2,FALSE)</f>
        <v>m3</v>
      </c>
      <c r="K48" s="290">
        <v>1.3</v>
      </c>
      <c r="L48" s="275"/>
      <c r="M48" s="410">
        <f>VLOOKUP(A48,MATERIALES!A5:D395,4,FALSE)</f>
        <v>18311.119387693601</v>
      </c>
      <c r="N48" s="280">
        <f>K48*M48</f>
        <v>23804.455204001682</v>
      </c>
    </row>
    <row r="49" spans="1:14">
      <c r="A49" s="164" t="s">
        <v>845</v>
      </c>
      <c r="B49" s="49" t="str">
        <f>VLOOKUP(A49,MATERIALES!A6:D372,3,FALSE)</f>
        <v>Agua</v>
      </c>
      <c r="C49" s="433"/>
      <c r="D49" s="433"/>
      <c r="E49" s="433"/>
      <c r="F49" s="433"/>
      <c r="G49" s="433"/>
      <c r="H49" s="433"/>
      <c r="I49" s="433"/>
      <c r="J49" s="319" t="str">
        <f>VLOOKUP(A49,MATERIALES!A5:D640,2,FALSE)</f>
        <v>lt</v>
      </c>
      <c r="K49" s="405">
        <v>30</v>
      </c>
      <c r="L49" s="429"/>
      <c r="M49" s="410">
        <f>VLOOKUP(A49,MATERIALES!A6:D396,4,FALSE)</f>
        <v>66.171277044536836</v>
      </c>
      <c r="N49" s="280">
        <f>K49*M49</f>
        <v>1985.1383113361051</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25789.593515337787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1121.0689501116901</v>
      </c>
      <c r="M60" s="825"/>
      <c r="N60" s="295">
        <f>K60*L60</f>
        <v>1457.3896351451972</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51"/>
    </row>
    <row r="66" spans="1:15" ht="15.75" thickBot="1">
      <c r="B66" s="826" t="s">
        <v>1037</v>
      </c>
      <c r="C66" s="827"/>
      <c r="D66" s="827"/>
      <c r="E66" s="827"/>
      <c r="F66" s="827"/>
      <c r="G66" s="827"/>
      <c r="H66" s="827"/>
      <c r="I66" s="827"/>
      <c r="J66" s="827"/>
      <c r="K66" s="827"/>
      <c r="L66" s="827"/>
      <c r="M66" s="828"/>
      <c r="N66" s="110">
        <f>N60+N61+N62+N63+N64</f>
        <v>1457.3896351451972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40241.156518762167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8048.2313037524336</v>
      </c>
      <c r="M84" s="855"/>
      <c r="N84" s="57"/>
    </row>
    <row r="85" spans="1:14">
      <c r="B85" s="95" t="s">
        <v>1057</v>
      </c>
      <c r="C85" s="96"/>
      <c r="D85" s="96"/>
      <c r="E85" s="96"/>
      <c r="F85" s="96"/>
      <c r="G85" s="96"/>
      <c r="H85" s="96"/>
      <c r="I85" s="93"/>
      <c r="J85" s="94"/>
      <c r="K85" s="312">
        <v>0.05</v>
      </c>
      <c r="L85" s="854">
        <f>N79*K85</f>
        <v>2012.0578259381084</v>
      </c>
      <c r="M85" s="855"/>
      <c r="N85" s="57"/>
    </row>
    <row r="86" spans="1:14" ht="15.75" thickBot="1">
      <c r="B86" s="97" t="s">
        <v>1058</v>
      </c>
      <c r="C86" s="98"/>
      <c r="D86" s="98"/>
      <c r="E86" s="98"/>
      <c r="F86" s="98"/>
      <c r="G86" s="98"/>
      <c r="H86" s="98"/>
      <c r="I86" s="99"/>
      <c r="J86" s="100"/>
      <c r="K86" s="313">
        <v>0.05</v>
      </c>
      <c r="L86" s="856">
        <f>N79*K86</f>
        <v>2012.0578259381084</v>
      </c>
      <c r="M86" s="857"/>
      <c r="N86" s="57"/>
    </row>
    <row r="87" spans="1:14" ht="15.75" thickBot="1">
      <c r="B87" s="820" t="s">
        <v>1037</v>
      </c>
      <c r="C87" s="821"/>
      <c r="D87" s="821"/>
      <c r="E87" s="821"/>
      <c r="F87" s="821"/>
      <c r="G87" s="821"/>
      <c r="H87" s="821"/>
      <c r="I87" s="821"/>
      <c r="J87" s="821"/>
      <c r="K87" s="821"/>
      <c r="L87" s="821"/>
      <c r="M87" s="822"/>
      <c r="N87" s="58">
        <f>L84+L85+L86</f>
        <v>12072.346955628651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52313.503474390818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12377.721370796085</v>
      </c>
      <c r="L36" s="278"/>
      <c r="M36" s="344">
        <v>2.5</v>
      </c>
      <c r="N36" s="280">
        <f>K36/M36</f>
        <v>4951.0885483184338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383.00403904575001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5334.0925873641836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4" t="s">
        <v>525</v>
      </c>
      <c r="B48" s="49" t="str">
        <f>VLOOKUP(A48,MATERIALES!A5:D372,3,FALSE)</f>
        <v>Material  Granular Tipo SBG</v>
      </c>
      <c r="C48" s="289"/>
      <c r="D48" s="289"/>
      <c r="E48" s="289"/>
      <c r="F48" s="289"/>
      <c r="G48" s="289"/>
      <c r="H48" s="289"/>
      <c r="I48" s="276"/>
      <c r="J48" s="232" t="str">
        <f>VLOOKUP(A48,MATERIALES!A4:D639,2,FALSE)</f>
        <v>m3</v>
      </c>
      <c r="K48" s="290">
        <v>1.3</v>
      </c>
      <c r="L48" s="275"/>
      <c r="M48" s="410">
        <f>VLOOKUP(A48,MATERIALES!A5:D395,4,FALSE)</f>
        <v>36149.8776592539</v>
      </c>
      <c r="N48" s="280">
        <f>K48*M48</f>
        <v>46994.840957030072</v>
      </c>
    </row>
    <row r="49" spans="1:14">
      <c r="A49" s="164" t="s">
        <v>845</v>
      </c>
      <c r="B49" s="49" t="str">
        <f>VLOOKUP(A49,MATERIALES!A6:D372,3,FALSE)</f>
        <v>Agua</v>
      </c>
      <c r="C49" s="433"/>
      <c r="D49" s="433"/>
      <c r="E49" s="433"/>
      <c r="F49" s="433"/>
      <c r="G49" s="433"/>
      <c r="H49" s="433"/>
      <c r="I49" s="433"/>
      <c r="J49" s="319" t="str">
        <f>VLOOKUP(A49,MATERIALES!A5:D640,2,FALSE)</f>
        <v>lt</v>
      </c>
      <c r="K49" s="405">
        <v>30</v>
      </c>
      <c r="L49" s="429"/>
      <c r="M49" s="410">
        <f>VLOOKUP(A49,MATERIALES!A6:D396,4,FALSE)</f>
        <v>66.171277044536836</v>
      </c>
      <c r="N49" s="280">
        <f>K49*M49</f>
        <v>1985.1383113361051</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48979.97926836618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1121.0689501116901</v>
      </c>
      <c r="M60" s="825"/>
      <c r="N60" s="295">
        <f>K60*L60</f>
        <v>1457.3896351451972</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1457.3896351451972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63431.54227179056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12686.308454358114</v>
      </c>
      <c r="M84" s="855"/>
      <c r="N84" s="57"/>
    </row>
    <row r="85" spans="1:14">
      <c r="B85" s="95" t="s">
        <v>1057</v>
      </c>
      <c r="C85" s="96"/>
      <c r="D85" s="96"/>
      <c r="E85" s="96"/>
      <c r="F85" s="96"/>
      <c r="G85" s="96"/>
      <c r="H85" s="96"/>
      <c r="I85" s="93"/>
      <c r="J85" s="94"/>
      <c r="K85" s="312">
        <v>0.05</v>
      </c>
      <c r="L85" s="854">
        <f>N79*K85</f>
        <v>3171.5771135895284</v>
      </c>
      <c r="M85" s="855"/>
      <c r="N85" s="57"/>
    </row>
    <row r="86" spans="1:14" ht="15.75" thickBot="1">
      <c r="B86" s="97" t="s">
        <v>1058</v>
      </c>
      <c r="C86" s="98"/>
      <c r="D86" s="98"/>
      <c r="E86" s="98"/>
      <c r="F86" s="98"/>
      <c r="G86" s="98"/>
      <c r="H86" s="98"/>
      <c r="I86" s="99"/>
      <c r="J86" s="100"/>
      <c r="K86" s="313">
        <v>0.05</v>
      </c>
      <c r="L86" s="856">
        <f>N79*K86</f>
        <v>3171.5771135895284</v>
      </c>
      <c r="M86" s="857"/>
      <c r="N86" s="57"/>
    </row>
    <row r="87" spans="1:14" ht="15.75" thickBot="1">
      <c r="B87" s="820" t="s">
        <v>1037</v>
      </c>
      <c r="C87" s="821"/>
      <c r="D87" s="821"/>
      <c r="E87" s="821"/>
      <c r="F87" s="821"/>
      <c r="G87" s="821"/>
      <c r="H87" s="821"/>
      <c r="I87" s="821"/>
      <c r="J87" s="821"/>
      <c r="K87" s="821"/>
      <c r="L87" s="821"/>
      <c r="M87" s="822"/>
      <c r="N87" s="58">
        <f>L84+L85+L86</f>
        <v>19029.46268153717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82461.004953327734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5"/>
      <c r="J36" s="276"/>
      <c r="K36" s="277">
        <f>VLOOKUP(A36,EQUIPOS!A6:D163,4,FALSE)</f>
        <v>12377.721370796085</v>
      </c>
      <c r="L36" s="278"/>
      <c r="M36" s="344">
        <v>2.5</v>
      </c>
      <c r="N36" s="280">
        <f>K36/M36</f>
        <v>4951.0885483184338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383.00403904575001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5334.0925873641836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4" t="s">
        <v>527</v>
      </c>
      <c r="B48" s="49" t="str">
        <f>VLOOKUP(A48,MATERIALES!A5:D372,3,FALSE)</f>
        <v>Material Granular Tipo  BG</v>
      </c>
      <c r="C48" s="289"/>
      <c r="D48" s="289"/>
      <c r="E48" s="289"/>
      <c r="F48" s="289"/>
      <c r="G48" s="289"/>
      <c r="H48" s="289"/>
      <c r="I48" s="276"/>
      <c r="J48" s="232" t="str">
        <f>VLOOKUP(A48,MATERIALES!A4:D639,2,FALSE)</f>
        <v>m3</v>
      </c>
      <c r="K48" s="290">
        <v>1.3</v>
      </c>
      <c r="L48" s="275"/>
      <c r="M48" s="410">
        <f>VLOOKUP(A48,MATERIALES!A5:D395,4,FALSE)</f>
        <v>40766.596757668893</v>
      </c>
      <c r="N48" s="280">
        <f>K48*M48</f>
        <v>52996.575784969566</v>
      </c>
    </row>
    <row r="49" spans="1:14">
      <c r="A49" s="164" t="s">
        <v>845</v>
      </c>
      <c r="B49" s="49" t="str">
        <f>VLOOKUP(A49,MATERIALES!A6:D372,3,FALSE)</f>
        <v>Agua</v>
      </c>
      <c r="C49" s="433"/>
      <c r="D49" s="433"/>
      <c r="E49" s="433"/>
      <c r="F49" s="433"/>
      <c r="G49" s="433"/>
      <c r="H49" s="433"/>
      <c r="I49" s="433"/>
      <c r="J49" s="319" t="str">
        <f>VLOOKUP(A49,MATERIALES!A5:D640,2,FALSE)</f>
        <v>lt</v>
      </c>
      <c r="K49" s="405">
        <v>30</v>
      </c>
      <c r="L49" s="429"/>
      <c r="M49" s="410">
        <f>VLOOKUP(A49,MATERIALES!A6:D396,4,FALSE)</f>
        <v>66.171277044536836</v>
      </c>
      <c r="N49" s="280">
        <f>K49*M49</f>
        <v>1985.1383113361051</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54981.714096305674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1121.0689501116901</v>
      </c>
      <c r="M60" s="825"/>
      <c r="N60" s="295">
        <f>K60*L60</f>
        <v>1457.3896351451972</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1457.3896351451972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69433.277099730054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13886.655419946012</v>
      </c>
      <c r="M84" s="855"/>
      <c r="N84" s="57"/>
    </row>
    <row r="85" spans="1:14">
      <c r="B85" s="95" t="s">
        <v>1057</v>
      </c>
      <c r="C85" s="96"/>
      <c r="D85" s="96"/>
      <c r="E85" s="96"/>
      <c r="F85" s="96"/>
      <c r="G85" s="96"/>
      <c r="H85" s="96"/>
      <c r="I85" s="93"/>
      <c r="J85" s="94"/>
      <c r="K85" s="312">
        <v>0.05</v>
      </c>
      <c r="L85" s="854">
        <f>N79*K85</f>
        <v>3471.6638549865029</v>
      </c>
      <c r="M85" s="855"/>
      <c r="N85" s="57"/>
    </row>
    <row r="86" spans="1:14" ht="15.75" thickBot="1">
      <c r="B86" s="97" t="s">
        <v>1058</v>
      </c>
      <c r="C86" s="98"/>
      <c r="D86" s="98"/>
      <c r="E86" s="98"/>
      <c r="F86" s="98"/>
      <c r="G86" s="98"/>
      <c r="H86" s="98"/>
      <c r="I86" s="99"/>
      <c r="J86" s="100"/>
      <c r="K86" s="313">
        <v>0.05</v>
      </c>
      <c r="L86" s="856">
        <f>N79*K86</f>
        <v>3471.6638549865029</v>
      </c>
      <c r="M86" s="857"/>
      <c r="N86" s="57"/>
    </row>
    <row r="87" spans="1:14" ht="15.75" thickBot="1">
      <c r="B87" s="820" t="s">
        <v>1037</v>
      </c>
      <c r="C87" s="821"/>
      <c r="D87" s="821"/>
      <c r="E87" s="821"/>
      <c r="F87" s="821"/>
      <c r="G87" s="821"/>
      <c r="H87" s="821"/>
      <c r="I87" s="821"/>
      <c r="J87" s="821"/>
      <c r="K87" s="821"/>
      <c r="L87" s="821"/>
      <c r="M87" s="822"/>
      <c r="N87" s="58">
        <f>L84+L85+L86</f>
        <v>20829.983129919015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90263.260229649066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5"/>
      <c r="J36" s="276"/>
      <c r="K36" s="277"/>
      <c r="L36" s="278"/>
      <c r="M36" s="344"/>
      <c r="N36" s="280"/>
      <c r="P36" s="112"/>
    </row>
    <row r="37" spans="1:16">
      <c r="A37" s="119"/>
      <c r="B37" s="833"/>
      <c r="C37" s="834"/>
      <c r="D37" s="834"/>
      <c r="E37" s="834"/>
      <c r="F37" s="834"/>
      <c r="G37" s="834"/>
      <c r="H37" s="835"/>
      <c r="I37" s="429"/>
      <c r="J37" s="430"/>
      <c r="K37" s="277"/>
      <c r="L37" s="343"/>
      <c r="M37" s="344"/>
      <c r="N37" s="280"/>
      <c r="P37" s="109"/>
    </row>
    <row r="38" spans="1:16">
      <c r="A38" s="119"/>
      <c r="B38" s="833"/>
      <c r="C38" s="834"/>
      <c r="D38" s="834"/>
      <c r="E38" s="834"/>
      <c r="F38" s="834"/>
      <c r="G38" s="834"/>
      <c r="H38" s="835"/>
      <c r="I38" s="336"/>
      <c r="J38" s="338"/>
      <c r="K38" s="277"/>
      <c r="L38" s="431"/>
      <c r="M38" s="432"/>
      <c r="N38" s="280"/>
      <c r="P38" s="112"/>
    </row>
    <row r="39" spans="1:16">
      <c r="B39" s="833"/>
      <c r="C39" s="834"/>
      <c r="D39" s="834"/>
      <c r="E39" s="834"/>
      <c r="F39" s="834"/>
      <c r="G39" s="834"/>
      <c r="H39" s="835"/>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40" t="s">
        <v>1036</v>
      </c>
      <c r="C41" s="841"/>
      <c r="D41" s="841"/>
      <c r="E41" s="44"/>
      <c r="F41" s="45"/>
      <c r="G41" s="45"/>
      <c r="H41" s="46"/>
      <c r="I41" s="42"/>
      <c r="J41" s="43"/>
      <c r="K41" s="287"/>
      <c r="L41" s="284"/>
      <c r="M41" s="409">
        <v>0.05</v>
      </c>
      <c r="N41" s="352">
        <f>N77*M41</f>
        <v>383.00403904575001</v>
      </c>
      <c r="P41" s="112"/>
    </row>
    <row r="42" spans="1:16" ht="15.75" thickBot="1">
      <c r="B42" s="833"/>
      <c r="C42" s="834"/>
      <c r="D42" s="834"/>
      <c r="E42" s="834"/>
      <c r="F42" s="834"/>
      <c r="G42" s="834"/>
      <c r="H42" s="835"/>
      <c r="I42" s="842"/>
      <c r="J42" s="843"/>
      <c r="K42" s="47"/>
      <c r="L42" s="844"/>
      <c r="M42" s="845"/>
      <c r="N42" s="111"/>
    </row>
    <row r="43" spans="1:16" ht="15.75" thickBot="1">
      <c r="B43" s="820" t="s">
        <v>1037</v>
      </c>
      <c r="C43" s="821"/>
      <c r="D43" s="821"/>
      <c r="E43" s="821"/>
      <c r="F43" s="821"/>
      <c r="G43" s="821"/>
      <c r="H43" s="821"/>
      <c r="I43" s="821"/>
      <c r="J43" s="821"/>
      <c r="K43" s="821"/>
      <c r="L43" s="821"/>
      <c r="M43" s="822"/>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3" t="s">
        <v>1029</v>
      </c>
      <c r="K47" s="91" t="s">
        <v>1030</v>
      </c>
      <c r="L47" s="814" t="s">
        <v>1039</v>
      </c>
      <c r="M47" s="813"/>
      <c r="N47" s="92" t="s">
        <v>1035</v>
      </c>
    </row>
    <row r="48" spans="1:16">
      <c r="A48" s="164" t="s">
        <v>558</v>
      </c>
      <c r="B48" s="49" t="str">
        <f>VLOOKUP(A48,MATERIALES!A5:D372,3,FALSE)</f>
        <v>Material filtrante (6´´)</v>
      </c>
      <c r="C48" s="289"/>
      <c r="D48" s="289"/>
      <c r="E48" s="289"/>
      <c r="F48" s="289"/>
      <c r="G48" s="289"/>
      <c r="H48" s="289"/>
      <c r="I48" s="276"/>
      <c r="J48" s="232" t="str">
        <f>VLOOKUP(A48,MATERIALES!A4:D639,2,FALSE)</f>
        <v>m3</v>
      </c>
      <c r="K48" s="290">
        <v>1.3</v>
      </c>
      <c r="L48" s="275"/>
      <c r="M48" s="410">
        <f>VLOOKUP(A48,MATERIALES!A5:D395,4,FALSE)</f>
        <v>39734.324835774118</v>
      </c>
      <c r="N48" s="280">
        <f>K48*M48</f>
        <v>51654.622286506354</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51654.622286506354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1121.0689501116901</v>
      </c>
      <c r="M60" s="825"/>
      <c r="N60" s="295">
        <f>K60*L60</f>
        <v>1457.3896351451972</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1457.3896351451972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61155.096741612302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12231.019348322461</v>
      </c>
      <c r="M84" s="855"/>
      <c r="N84" s="57"/>
    </row>
    <row r="85" spans="1:14">
      <c r="B85" s="95" t="s">
        <v>1057</v>
      </c>
      <c r="C85" s="96"/>
      <c r="D85" s="96"/>
      <c r="E85" s="96"/>
      <c r="F85" s="96"/>
      <c r="G85" s="96"/>
      <c r="H85" s="96"/>
      <c r="I85" s="93"/>
      <c r="J85" s="94"/>
      <c r="K85" s="312">
        <v>0.05</v>
      </c>
      <c r="L85" s="854">
        <f>N79*K85</f>
        <v>3057.7548370806153</v>
      </c>
      <c r="M85" s="855"/>
      <c r="N85" s="57"/>
    </row>
    <row r="86" spans="1:14" ht="15.75" thickBot="1">
      <c r="B86" s="97" t="s">
        <v>1058</v>
      </c>
      <c r="C86" s="98"/>
      <c r="D86" s="98"/>
      <c r="E86" s="98"/>
      <c r="F86" s="98"/>
      <c r="G86" s="98"/>
      <c r="H86" s="98"/>
      <c r="I86" s="99"/>
      <c r="J86" s="100"/>
      <c r="K86" s="313">
        <v>0.05</v>
      </c>
      <c r="L86" s="856">
        <f>N79*K86</f>
        <v>3057.7548370806153</v>
      </c>
      <c r="M86" s="857"/>
      <c r="N86" s="57"/>
    </row>
    <row r="87" spans="1:14" ht="15.75" thickBot="1">
      <c r="B87" s="820" t="s">
        <v>1037</v>
      </c>
      <c r="C87" s="821"/>
      <c r="D87" s="821"/>
      <c r="E87" s="821"/>
      <c r="F87" s="821"/>
      <c r="G87" s="821"/>
      <c r="H87" s="821"/>
      <c r="I87" s="821"/>
      <c r="J87" s="821"/>
      <c r="K87" s="821"/>
      <c r="L87" s="821"/>
      <c r="M87" s="822"/>
      <c r="N87" s="58">
        <f>L84+L85+L86</f>
        <v>18346.52902248369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79501.625764095996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5"/>
      <c r="J36" s="276"/>
      <c r="K36" s="277"/>
      <c r="L36" s="278"/>
      <c r="M36" s="344"/>
      <c r="N36" s="280"/>
      <c r="P36" s="112"/>
    </row>
    <row r="37" spans="1:16">
      <c r="A37" s="119"/>
      <c r="B37" s="833"/>
      <c r="C37" s="834"/>
      <c r="D37" s="834"/>
      <c r="E37" s="834"/>
      <c r="F37" s="834"/>
      <c r="G37" s="834"/>
      <c r="H37" s="835"/>
      <c r="I37" s="429"/>
      <c r="J37" s="430"/>
      <c r="K37" s="277"/>
      <c r="L37" s="343"/>
      <c r="M37" s="344"/>
      <c r="N37" s="280"/>
      <c r="P37" s="109"/>
    </row>
    <row r="38" spans="1:16">
      <c r="A38" s="119"/>
      <c r="B38" s="833"/>
      <c r="C38" s="834"/>
      <c r="D38" s="834"/>
      <c r="E38" s="834"/>
      <c r="F38" s="834"/>
      <c r="G38" s="834"/>
      <c r="H38" s="835"/>
      <c r="I38" s="336"/>
      <c r="J38" s="338"/>
      <c r="K38" s="277"/>
      <c r="L38" s="431"/>
      <c r="M38" s="432"/>
      <c r="N38" s="280"/>
      <c r="P38" s="112"/>
    </row>
    <row r="39" spans="1:16">
      <c r="B39" s="833"/>
      <c r="C39" s="834"/>
      <c r="D39" s="834"/>
      <c r="E39" s="834"/>
      <c r="F39" s="834"/>
      <c r="G39" s="834"/>
      <c r="H39" s="835"/>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40" t="s">
        <v>1036</v>
      </c>
      <c r="C41" s="841"/>
      <c r="D41" s="841"/>
      <c r="E41" s="44"/>
      <c r="F41" s="45"/>
      <c r="G41" s="45"/>
      <c r="H41" s="46"/>
      <c r="I41" s="42"/>
      <c r="J41" s="43"/>
      <c r="K41" s="287"/>
      <c r="L41" s="284"/>
      <c r="M41" s="409">
        <v>0.05</v>
      </c>
      <c r="N41" s="352">
        <f>N77*M41</f>
        <v>383.00403904575001</v>
      </c>
      <c r="P41" s="112"/>
    </row>
    <row r="42" spans="1:16" ht="15.75" thickBot="1">
      <c r="B42" s="833"/>
      <c r="C42" s="834"/>
      <c r="D42" s="834"/>
      <c r="E42" s="834"/>
      <c r="F42" s="834"/>
      <c r="G42" s="834"/>
      <c r="H42" s="835"/>
      <c r="I42" s="842"/>
      <c r="J42" s="843"/>
      <c r="K42" s="47"/>
      <c r="L42" s="844"/>
      <c r="M42" s="845"/>
      <c r="N42" s="111"/>
    </row>
    <row r="43" spans="1:16" ht="15.75" thickBot="1">
      <c r="B43" s="820" t="s">
        <v>1037</v>
      </c>
      <c r="C43" s="821"/>
      <c r="D43" s="821"/>
      <c r="E43" s="821"/>
      <c r="F43" s="821"/>
      <c r="G43" s="821"/>
      <c r="H43" s="821"/>
      <c r="I43" s="821"/>
      <c r="J43" s="821"/>
      <c r="K43" s="821"/>
      <c r="L43" s="821"/>
      <c r="M43" s="822"/>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3" t="s">
        <v>1029</v>
      </c>
      <c r="K47" s="91" t="s">
        <v>1030</v>
      </c>
      <c r="L47" s="814" t="s">
        <v>1039</v>
      </c>
      <c r="M47" s="813"/>
      <c r="N47" s="92" t="s">
        <v>1035</v>
      </c>
    </row>
    <row r="48" spans="1:16">
      <c r="A48" s="164" t="s">
        <v>483</v>
      </c>
      <c r="B48" s="49" t="str">
        <f>VLOOKUP(A48,MATERIALES!A5:D372,3,FALSE)</f>
        <v>Gravilla</v>
      </c>
      <c r="C48" s="289"/>
      <c r="D48" s="289"/>
      <c r="E48" s="289"/>
      <c r="F48" s="289"/>
      <c r="G48" s="289"/>
      <c r="H48" s="289"/>
      <c r="I48" s="276"/>
      <c r="J48" s="232" t="str">
        <f>VLOOKUP(A48,MATERIALES!A4:D639,2,FALSE)</f>
        <v>m3</v>
      </c>
      <c r="K48" s="290">
        <v>1.3</v>
      </c>
      <c r="L48" s="275"/>
      <c r="M48" s="410">
        <f>VLOOKUP(A48,MATERIALES!A5:D395,4,FALSE)</f>
        <v>66000</v>
      </c>
      <c r="N48" s="280">
        <f>K48*M48</f>
        <v>85800</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85800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1121.0689501116901</v>
      </c>
      <c r="M60" s="825"/>
      <c r="N60" s="295">
        <f>K60*L60</f>
        <v>1457.3896351451972</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1457.3896351451972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95300.474455105941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19060.094891021188</v>
      </c>
      <c r="M84" s="855"/>
      <c r="N84" s="57"/>
    </row>
    <row r="85" spans="1:14">
      <c r="B85" s="95" t="s">
        <v>1057</v>
      </c>
      <c r="C85" s="96"/>
      <c r="D85" s="96"/>
      <c r="E85" s="96"/>
      <c r="F85" s="96"/>
      <c r="G85" s="96"/>
      <c r="H85" s="96"/>
      <c r="I85" s="93"/>
      <c r="J85" s="94"/>
      <c r="K85" s="312">
        <v>0.05</v>
      </c>
      <c r="L85" s="854">
        <f>N79*K85</f>
        <v>4765.0237227552971</v>
      </c>
      <c r="M85" s="855"/>
      <c r="N85" s="57"/>
    </row>
    <row r="86" spans="1:14" ht="15.75" thickBot="1">
      <c r="B86" s="97" t="s">
        <v>1058</v>
      </c>
      <c r="C86" s="98"/>
      <c r="D86" s="98"/>
      <c r="E86" s="98"/>
      <c r="F86" s="98"/>
      <c r="G86" s="98"/>
      <c r="H86" s="98"/>
      <c r="I86" s="99"/>
      <c r="J86" s="100"/>
      <c r="K86" s="313">
        <v>0.05</v>
      </c>
      <c r="L86" s="856">
        <f>N79*K86</f>
        <v>4765.0237227552971</v>
      </c>
      <c r="M86" s="857"/>
      <c r="N86" s="57"/>
    </row>
    <row r="87" spans="1:14" ht="15.75" thickBot="1">
      <c r="B87" s="820" t="s">
        <v>1037</v>
      </c>
      <c r="C87" s="821"/>
      <c r="D87" s="821"/>
      <c r="E87" s="821"/>
      <c r="F87" s="821"/>
      <c r="G87" s="821"/>
      <c r="H87" s="821"/>
      <c r="I87" s="821"/>
      <c r="J87" s="821"/>
      <c r="K87" s="821"/>
      <c r="L87" s="821"/>
      <c r="M87" s="822"/>
      <c r="N87" s="58">
        <f>L84+L85+L86</f>
        <v>28590.142336531782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123890.61679163773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5"/>
      <c r="J36" s="276"/>
      <c r="K36" s="277"/>
      <c r="L36" s="278"/>
      <c r="M36" s="344"/>
      <c r="N36" s="280"/>
      <c r="P36" s="112"/>
    </row>
    <row r="37" spans="1:16">
      <c r="A37" s="119"/>
      <c r="B37" s="833"/>
      <c r="C37" s="834"/>
      <c r="D37" s="834"/>
      <c r="E37" s="834"/>
      <c r="F37" s="834"/>
      <c r="G37" s="834"/>
      <c r="H37" s="835"/>
      <c r="I37" s="429"/>
      <c r="J37" s="430"/>
      <c r="K37" s="277"/>
      <c r="L37" s="343"/>
      <c r="M37" s="344"/>
      <c r="N37" s="280"/>
      <c r="P37" s="109"/>
    </row>
    <row r="38" spans="1:16">
      <c r="A38" s="119"/>
      <c r="B38" s="833"/>
      <c r="C38" s="834"/>
      <c r="D38" s="834"/>
      <c r="E38" s="834"/>
      <c r="F38" s="834"/>
      <c r="G38" s="834"/>
      <c r="H38" s="835"/>
      <c r="I38" s="336"/>
      <c r="J38" s="338"/>
      <c r="K38" s="277"/>
      <c r="L38" s="431"/>
      <c r="M38" s="432"/>
      <c r="N38" s="280"/>
      <c r="P38" s="112"/>
    </row>
    <row r="39" spans="1:16">
      <c r="B39" s="833"/>
      <c r="C39" s="834"/>
      <c r="D39" s="834"/>
      <c r="E39" s="834"/>
      <c r="F39" s="834"/>
      <c r="G39" s="834"/>
      <c r="H39" s="835"/>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40" t="s">
        <v>1036</v>
      </c>
      <c r="C41" s="841"/>
      <c r="D41" s="841"/>
      <c r="E41" s="44"/>
      <c r="F41" s="45"/>
      <c r="G41" s="45"/>
      <c r="H41" s="46"/>
      <c r="I41" s="42"/>
      <c r="J41" s="43"/>
      <c r="K41" s="287"/>
      <c r="L41" s="284"/>
      <c r="M41" s="409">
        <v>0.05</v>
      </c>
      <c r="N41" s="352">
        <f>N77*M41</f>
        <v>255.33602603049999</v>
      </c>
      <c r="P41" s="112"/>
    </row>
    <row r="42" spans="1:16" ht="15.75" thickBot="1">
      <c r="B42" s="833"/>
      <c r="C42" s="834"/>
      <c r="D42" s="834"/>
      <c r="E42" s="834"/>
      <c r="F42" s="834"/>
      <c r="G42" s="834"/>
      <c r="H42" s="835"/>
      <c r="I42" s="842"/>
      <c r="J42" s="843"/>
      <c r="K42" s="47"/>
      <c r="L42" s="844"/>
      <c r="M42" s="845"/>
      <c r="N42" s="111"/>
    </row>
    <row r="43" spans="1:16" ht="15.75" thickBot="1">
      <c r="B43" s="820" t="s">
        <v>1037</v>
      </c>
      <c r="C43" s="821"/>
      <c r="D43" s="821"/>
      <c r="E43" s="821"/>
      <c r="F43" s="821"/>
      <c r="G43" s="821"/>
      <c r="H43" s="821"/>
      <c r="I43" s="821"/>
      <c r="J43" s="821"/>
      <c r="K43" s="821"/>
      <c r="L43" s="821"/>
      <c r="M43" s="822"/>
      <c r="N43" s="402">
        <f>SUM(N36:N42)</f>
        <v>255.33602603049999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3" t="s">
        <v>1029</v>
      </c>
      <c r="K47" s="91" t="s">
        <v>1030</v>
      </c>
      <c r="L47" s="814" t="s">
        <v>1039</v>
      </c>
      <c r="M47" s="813"/>
      <c r="N47" s="92" t="s">
        <v>1035</v>
      </c>
    </row>
    <row r="48" spans="1:16">
      <c r="A48" s="167" t="s">
        <v>873</v>
      </c>
      <c r="B48" s="49" t="str">
        <f>VLOOKUP(A48,MATERIALES!A5:D372,3,FALSE)</f>
        <v>Arena lavada</v>
      </c>
      <c r="C48" s="289"/>
      <c r="D48" s="289"/>
      <c r="E48" s="289"/>
      <c r="F48" s="289"/>
      <c r="G48" s="289"/>
      <c r="H48" s="289"/>
      <c r="I48" s="276"/>
      <c r="J48" s="232" t="str">
        <f>VLOOKUP(A48,MATERIALES!A4:D639,2,FALSE)</f>
        <v>m3</v>
      </c>
      <c r="K48" s="290">
        <v>1.3</v>
      </c>
      <c r="L48" s="275"/>
      <c r="M48" s="410">
        <f>VLOOKUP(A48,MATERIALES!A5:D395,4,FALSE)</f>
        <v>46800</v>
      </c>
      <c r="N48" s="280">
        <f>K48*M48</f>
        <v>60840</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60840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4">
        <f>VLOOKUP(A60,TRANSPORTE!A5:D117,4,FALSE)</f>
        <v>1121.0689501116901</v>
      </c>
      <c r="M60" s="825"/>
      <c r="N60" s="295">
        <f>K60*L60</f>
        <v>1457.3896351451972</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1457.3896351451972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5106.7205206099998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67659.446181785694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13531.889236357139</v>
      </c>
      <c r="M84" s="855"/>
      <c r="N84" s="57"/>
    </row>
    <row r="85" spans="1:14">
      <c r="B85" s="95" t="s">
        <v>1057</v>
      </c>
      <c r="C85" s="96"/>
      <c r="D85" s="96"/>
      <c r="E85" s="96"/>
      <c r="F85" s="96"/>
      <c r="G85" s="96"/>
      <c r="H85" s="96"/>
      <c r="I85" s="93"/>
      <c r="J85" s="94"/>
      <c r="K85" s="312">
        <v>0.05</v>
      </c>
      <c r="L85" s="854">
        <f>N79*K85</f>
        <v>3382.9723090892849</v>
      </c>
      <c r="M85" s="855"/>
      <c r="N85" s="57"/>
    </row>
    <row r="86" spans="1:14" ht="15.75" thickBot="1">
      <c r="B86" s="97" t="s">
        <v>1058</v>
      </c>
      <c r="C86" s="98"/>
      <c r="D86" s="98"/>
      <c r="E86" s="98"/>
      <c r="F86" s="98"/>
      <c r="G86" s="98"/>
      <c r="H86" s="98"/>
      <c r="I86" s="99"/>
      <c r="J86" s="100"/>
      <c r="K86" s="313">
        <v>0.05</v>
      </c>
      <c r="L86" s="856">
        <f>N79*K86</f>
        <v>3382.9723090892849</v>
      </c>
      <c r="M86" s="857"/>
      <c r="N86" s="57"/>
    </row>
    <row r="87" spans="1:14" ht="15.75" thickBot="1">
      <c r="B87" s="820" t="s">
        <v>1037</v>
      </c>
      <c r="C87" s="821"/>
      <c r="D87" s="821"/>
      <c r="E87" s="821"/>
      <c r="F87" s="821"/>
      <c r="G87" s="821"/>
      <c r="H87" s="821"/>
      <c r="I87" s="821"/>
      <c r="J87" s="821"/>
      <c r="K87" s="821"/>
      <c r="L87" s="821"/>
      <c r="M87" s="822"/>
      <c r="N87" s="58">
        <f>L84+L85+L86</f>
        <v>20297.833854535707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87957.280036321405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228</v>
      </c>
      <c r="B36" s="833" t="str">
        <f>VLOOKUP(A36,EQUIPOS!A6:D154,3,FALSE)</f>
        <v xml:space="preserve">Formaleta metálica (concreto hidráulico)
</v>
      </c>
      <c r="C36" s="834"/>
      <c r="D36" s="834"/>
      <c r="E36" s="834"/>
      <c r="F36" s="834"/>
      <c r="G36" s="834"/>
      <c r="H36" s="835"/>
      <c r="I36" s="275"/>
      <c r="J36" s="276"/>
      <c r="K36" s="277">
        <f>VLOOKUP(A36,EQUIPOS!A6:D163,4,FALSE)</f>
        <v>3838.9985100042577</v>
      </c>
      <c r="L36" s="278"/>
      <c r="M36" s="279">
        <v>2</v>
      </c>
      <c r="N36" s="280">
        <f>K36/M36</f>
        <v>1919.4992550021288</v>
      </c>
    </row>
    <row r="37" spans="1:14">
      <c r="A37" s="119" t="s">
        <v>282</v>
      </c>
      <c r="B37" s="833" t="str">
        <f>VLOOKUP(A37,EQUIPOS!A7:D154,3,FALSE)</f>
        <v>Piloteadora potencia 250KW, RPM 1800, fuerza elevadora 200KN</v>
      </c>
      <c r="C37" s="834"/>
      <c r="D37" s="834"/>
      <c r="E37" s="834"/>
      <c r="F37" s="834"/>
      <c r="G37" s="834"/>
      <c r="H37" s="835"/>
      <c r="I37" s="429"/>
      <c r="J37" s="430"/>
      <c r="K37" s="277">
        <f>VLOOKUP(A37,EQUIPOS!A7:D164,4,FALSE)</f>
        <v>504086.0036185612</v>
      </c>
      <c r="L37" s="343"/>
      <c r="M37" s="344">
        <v>4</v>
      </c>
      <c r="N37" s="280">
        <f>K37/M37</f>
        <v>126021.5009046403</v>
      </c>
    </row>
    <row r="38" spans="1:14">
      <c r="A38" s="119" t="s">
        <v>363</v>
      </c>
      <c r="B38" s="833" t="str">
        <f>VLOOKUP(A38,EQUIPOS!A8:D154,3,FALSE)</f>
        <v>Vibrador de concreto, Motor de 3 hp a 18.000 rpm Mangueras de 4 mt</v>
      </c>
      <c r="C38" s="834"/>
      <c r="D38" s="834"/>
      <c r="E38" s="834"/>
      <c r="F38" s="834"/>
      <c r="G38" s="834"/>
      <c r="H38" s="835"/>
      <c r="I38" s="336"/>
      <c r="J38" s="338"/>
      <c r="K38" s="277">
        <f>VLOOKUP(A38,EQUIPOS!A8:D165,4,FALSE)</f>
        <v>8187.9821200510869</v>
      </c>
      <c r="L38" s="431"/>
      <c r="M38" s="432">
        <v>2</v>
      </c>
      <c r="N38" s="280">
        <f>K38/M38</f>
        <v>4093.9910600255434</v>
      </c>
    </row>
    <row r="39" spans="1:14">
      <c r="B39" s="833"/>
      <c r="C39" s="834"/>
      <c r="D39" s="834"/>
      <c r="E39" s="839"/>
      <c r="F39" s="834"/>
      <c r="G39" s="834"/>
      <c r="H39" s="835"/>
      <c r="I39" s="42"/>
      <c r="J39" s="43"/>
      <c r="K39" s="282"/>
      <c r="L39" s="284"/>
      <c r="M39" s="285"/>
      <c r="N39" s="286"/>
    </row>
    <row r="40" spans="1:14">
      <c r="B40" s="840" t="s">
        <v>1036</v>
      </c>
      <c r="C40" s="841"/>
      <c r="D40" s="841"/>
      <c r="E40" s="44"/>
      <c r="F40" s="45"/>
      <c r="G40" s="45"/>
      <c r="H40" s="46"/>
      <c r="I40" s="42"/>
      <c r="J40" s="43"/>
      <c r="K40" s="287"/>
      <c r="L40" s="284"/>
      <c r="M40" s="409">
        <v>0.1</v>
      </c>
      <c r="N40" s="352">
        <f>N76*M40</f>
        <v>1174.5457360179728</v>
      </c>
    </row>
    <row r="41" spans="1:14" ht="15.75" thickBot="1">
      <c r="B41" s="833"/>
      <c r="C41" s="834"/>
      <c r="D41" s="834"/>
      <c r="E41" s="834"/>
      <c r="F41" s="834"/>
      <c r="G41" s="834"/>
      <c r="H41" s="835"/>
      <c r="I41" s="842"/>
      <c r="J41" s="843"/>
      <c r="K41" s="47"/>
      <c r="L41" s="844"/>
      <c r="M41" s="845"/>
      <c r="N41" s="111"/>
    </row>
    <row r="42" spans="1:14" ht="15.75" thickBot="1">
      <c r="B42" s="820" t="s">
        <v>1037</v>
      </c>
      <c r="C42" s="821"/>
      <c r="D42" s="821"/>
      <c r="E42" s="821"/>
      <c r="F42" s="821"/>
      <c r="G42" s="821"/>
      <c r="H42" s="821"/>
      <c r="I42" s="821"/>
      <c r="J42" s="821"/>
      <c r="K42" s="821"/>
      <c r="L42" s="821"/>
      <c r="M42" s="822"/>
      <c r="N42" s="402">
        <f>SUM(N36:N41)</f>
        <v>133209.53695568597</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3" t="s">
        <v>1029</v>
      </c>
      <c r="K46" s="91" t="s">
        <v>1030</v>
      </c>
      <c r="L46" s="814" t="s">
        <v>1039</v>
      </c>
      <c r="M46" s="813"/>
      <c r="N46" s="92" t="s">
        <v>1035</v>
      </c>
    </row>
    <row r="47" spans="1:14">
      <c r="A47" s="167" t="s">
        <v>812</v>
      </c>
      <c r="B47" s="49" t="str">
        <f>VLOOKUP(A47,MATERIALES!A5:D372,3,FALSE)</f>
        <v>Acero PDR-60</v>
      </c>
      <c r="C47" s="289"/>
      <c r="D47" s="289"/>
      <c r="E47" s="289"/>
      <c r="F47" s="289"/>
      <c r="G47" s="289"/>
      <c r="H47" s="289"/>
      <c r="I47" s="276"/>
      <c r="J47" s="232" t="str">
        <f>VLOOKUP(A47,MATERIALES!A3:D638,2,FALSE)</f>
        <v>kg</v>
      </c>
      <c r="K47" s="415">
        <v>11.875220230569418</v>
      </c>
      <c r="L47" s="275"/>
      <c r="M47" s="410">
        <f>VLOOKUP(A47,MATERIALES!A5:D395,4,FALSE)</f>
        <v>3118.1941782679437</v>
      </c>
      <c r="N47" s="280">
        <f>K47*M47</f>
        <v>37029.242588611269</v>
      </c>
    </row>
    <row r="48" spans="1:14">
      <c r="A48" s="167" t="s">
        <v>816</v>
      </c>
      <c r="B48" s="49" t="str">
        <f>VLOOKUP(A48,MATERIALES!A6:D372,3,FALSE)</f>
        <v>Aditivo curador</v>
      </c>
      <c r="C48" s="433"/>
      <c r="D48" s="433"/>
      <c r="E48" s="433"/>
      <c r="F48" s="433"/>
      <c r="G48" s="433"/>
      <c r="H48" s="433"/>
      <c r="I48" s="433"/>
      <c r="J48" s="319" t="str">
        <f>VLOOKUP(A48,MATERIALES!A4:D639,2,FALSE)</f>
        <v>kg</v>
      </c>
      <c r="K48" s="405">
        <v>0.5</v>
      </c>
      <c r="L48" s="429"/>
      <c r="M48" s="410">
        <f>VLOOKUP(A48,MATERIALES!A6:D396,4,FALSE)</f>
        <v>11671.595251009459</v>
      </c>
      <c r="N48" s="280">
        <f>K48*M48</f>
        <v>5835.7976255047297</v>
      </c>
    </row>
    <row r="49" spans="1:14">
      <c r="A49" s="167" t="s">
        <v>859</v>
      </c>
      <c r="B49" s="49" t="str">
        <f>VLOOKUP(A49,MATERIALES!A6:D372,3,FALSE)</f>
        <v>Alambre negro para amarre calibre 18</v>
      </c>
      <c r="C49" s="433"/>
      <c r="D49" s="433"/>
      <c r="E49" s="433"/>
      <c r="F49" s="433"/>
      <c r="G49" s="433"/>
      <c r="H49" s="433"/>
      <c r="I49" s="433"/>
      <c r="J49" s="320" t="str">
        <f>VLOOKUP(A49,MATERIALES!A5:D640,2,FALSE)</f>
        <v>kg</v>
      </c>
      <c r="K49" s="405">
        <v>0.5</v>
      </c>
      <c r="L49" s="429"/>
      <c r="M49" s="410">
        <f>VLOOKUP(A49,MATERIALES!A6:D397,4,FALSE)</f>
        <v>3234</v>
      </c>
      <c r="N49" s="280">
        <f>K49*M49</f>
        <v>1617</v>
      </c>
    </row>
    <row r="50" spans="1:14">
      <c r="A50" s="167" t="s">
        <v>901</v>
      </c>
      <c r="B50" s="49" t="str">
        <f>VLOOKUP(A50,MATERIALES!A6:D372,3,FALSE)</f>
        <v>Concreto Resistencia  28 (Mpa)</v>
      </c>
      <c r="C50" s="433"/>
      <c r="D50" s="433"/>
      <c r="E50" s="433"/>
      <c r="F50" s="433"/>
      <c r="G50" s="433"/>
      <c r="H50" s="433"/>
      <c r="I50" s="433"/>
      <c r="J50" s="320" t="str">
        <f>VLOOKUP(A50,MATERIALES!A6:D641,2,FALSE)</f>
        <v>m3</v>
      </c>
      <c r="K50" s="444">
        <v>0.13194689145077132</v>
      </c>
      <c r="L50" s="429"/>
      <c r="M50" s="410">
        <f>VLOOKUP(A50,MATERIALES!A6:D398,4,FALSE)</f>
        <v>426347.64611583191</v>
      </c>
      <c r="N50" s="280">
        <f>K50*M50</f>
        <v>56255.246582337539</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20" t="s">
        <v>1037</v>
      </c>
      <c r="C54" s="821"/>
      <c r="D54" s="821"/>
      <c r="E54" s="821"/>
      <c r="F54" s="821"/>
      <c r="G54" s="821"/>
      <c r="H54" s="821"/>
      <c r="I54" s="821"/>
      <c r="J54" s="821"/>
      <c r="K54" s="821"/>
      <c r="L54" s="821"/>
      <c r="M54" s="822"/>
      <c r="N54" s="402">
        <f>SUM(N47:N53)</f>
        <v>100737.28679645354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824">
        <f>VLOOKUP(A59,TRANSPORTE!A5:D117,4,FALSE)</f>
        <v>399.80774385703643</v>
      </c>
      <c r="M59" s="825"/>
      <c r="N59" s="295">
        <f>K59*L59</f>
        <v>19.990387192851824</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19.990387192851824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11745.457360179727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N42+N54+N65+N76</f>
        <v>245712.27149951208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49142.45429990242</v>
      </c>
      <c r="M83" s="855"/>
      <c r="N83" s="57"/>
    </row>
    <row r="84" spans="1:14">
      <c r="B84" s="95" t="s">
        <v>1057</v>
      </c>
      <c r="C84" s="96"/>
      <c r="D84" s="96"/>
      <c r="E84" s="96"/>
      <c r="F84" s="96"/>
      <c r="G84" s="96"/>
      <c r="H84" s="96"/>
      <c r="I84" s="93"/>
      <c r="J84" s="94"/>
      <c r="K84" s="312">
        <v>0.05</v>
      </c>
      <c r="L84" s="854">
        <f>N78*K84</f>
        <v>12285.613574975605</v>
      </c>
      <c r="M84" s="855"/>
      <c r="N84" s="57"/>
    </row>
    <row r="85" spans="1:14" ht="15.75" thickBot="1">
      <c r="B85" s="97" t="s">
        <v>1058</v>
      </c>
      <c r="C85" s="98"/>
      <c r="D85" s="98"/>
      <c r="E85" s="98"/>
      <c r="F85" s="98"/>
      <c r="G85" s="98"/>
      <c r="H85" s="98"/>
      <c r="I85" s="99"/>
      <c r="J85" s="100"/>
      <c r="K85" s="313">
        <v>0.05</v>
      </c>
      <c r="L85" s="856">
        <f>N78*K85</f>
        <v>12285.613574975605</v>
      </c>
      <c r="M85" s="857"/>
      <c r="N85" s="57"/>
    </row>
    <row r="86" spans="1:14" ht="15.75" thickBot="1">
      <c r="B86" s="820" t="s">
        <v>1037</v>
      </c>
      <c r="C86" s="821"/>
      <c r="D86" s="821"/>
      <c r="E86" s="821"/>
      <c r="F86" s="821"/>
      <c r="G86" s="821"/>
      <c r="H86" s="821"/>
      <c r="I86" s="821"/>
      <c r="J86" s="821"/>
      <c r="K86" s="821"/>
      <c r="L86" s="821"/>
      <c r="M86" s="822"/>
      <c r="N86" s="58">
        <f>L83+L84+L85</f>
        <v>73713.681449853626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319425.95294936572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15" customHeight="1">
      <c r="B107" s="965" t="s">
        <v>2325</v>
      </c>
      <c r="C107" s="966"/>
      <c r="D107" s="966"/>
      <c r="E107" s="966"/>
      <c r="F107" s="966"/>
      <c r="G107" s="966"/>
      <c r="H107" s="966"/>
      <c r="I107" s="966"/>
      <c r="J107" s="966"/>
      <c r="K107" s="966"/>
      <c r="L107" s="966"/>
      <c r="M107" s="966"/>
      <c r="N107" s="967"/>
    </row>
    <row r="108" spans="2:14" ht="30.75" customHeight="1">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228</v>
      </c>
      <c r="B36" s="833" t="str">
        <f>VLOOKUP(A36,EQUIPOS!A6:D154,3,FALSE)</f>
        <v xml:space="preserve">Formaleta metálica (concreto hidráulico)
</v>
      </c>
      <c r="C36" s="834"/>
      <c r="D36" s="834"/>
      <c r="E36" s="834"/>
      <c r="F36" s="834"/>
      <c r="G36" s="834"/>
      <c r="H36" s="835"/>
      <c r="I36" s="275"/>
      <c r="J36" s="276"/>
      <c r="K36" s="277">
        <f>VLOOKUP(A36,EQUIPOS!A6:D163,4,FALSE)</f>
        <v>3838.9985100042577</v>
      </c>
      <c r="L36" s="278"/>
      <c r="M36" s="279">
        <v>2</v>
      </c>
      <c r="N36" s="280">
        <f>K36/M36</f>
        <v>1919.4992550021288</v>
      </c>
    </row>
    <row r="37" spans="1:14">
      <c r="A37" s="119" t="s">
        <v>282</v>
      </c>
      <c r="B37" s="833" t="str">
        <f>VLOOKUP(A37,EQUIPOS!A7:D154,3,FALSE)</f>
        <v>Piloteadora potencia 250KW, RPM 1800, fuerza elevadora 200KN</v>
      </c>
      <c r="C37" s="834"/>
      <c r="D37" s="834"/>
      <c r="E37" s="834"/>
      <c r="F37" s="834"/>
      <c r="G37" s="834"/>
      <c r="H37" s="835"/>
      <c r="I37" s="429"/>
      <c r="J37" s="430"/>
      <c r="K37" s="277">
        <f>VLOOKUP(A37,EQUIPOS!A7:D164,4,FALSE)</f>
        <v>504086.0036185612</v>
      </c>
      <c r="L37" s="343"/>
      <c r="M37" s="344">
        <v>4</v>
      </c>
      <c r="N37" s="280">
        <f>K37/M37</f>
        <v>126021.5009046403</v>
      </c>
    </row>
    <row r="38" spans="1:14">
      <c r="A38" s="119" t="s">
        <v>363</v>
      </c>
      <c r="B38" s="833" t="str">
        <f>VLOOKUP(A38,EQUIPOS!A8:D154,3,FALSE)</f>
        <v>Vibrador de concreto, Motor de 3 hp a 18.000 rpm Mangueras de 4 mt</v>
      </c>
      <c r="C38" s="834"/>
      <c r="D38" s="834"/>
      <c r="E38" s="834"/>
      <c r="F38" s="834"/>
      <c r="G38" s="834"/>
      <c r="H38" s="835"/>
      <c r="I38" s="336"/>
      <c r="J38" s="338"/>
      <c r="K38" s="277">
        <f>VLOOKUP(A38,EQUIPOS!A8:D165,4,FALSE)</f>
        <v>8187.9821200510869</v>
      </c>
      <c r="L38" s="431"/>
      <c r="M38" s="432">
        <v>2</v>
      </c>
      <c r="N38" s="280">
        <f>K38/M38</f>
        <v>4093.9910600255434</v>
      </c>
    </row>
    <row r="39" spans="1:14">
      <c r="B39" s="833"/>
      <c r="C39" s="834"/>
      <c r="D39" s="834"/>
      <c r="E39" s="839"/>
      <c r="F39" s="834"/>
      <c r="G39" s="834"/>
      <c r="H39" s="835"/>
      <c r="I39" s="42"/>
      <c r="J39" s="43"/>
      <c r="K39" s="282"/>
      <c r="L39" s="284"/>
      <c r="M39" s="285"/>
      <c r="N39" s="286"/>
    </row>
    <row r="40" spans="1:14">
      <c r="B40" s="840" t="s">
        <v>1036</v>
      </c>
      <c r="C40" s="841"/>
      <c r="D40" s="841"/>
      <c r="E40" s="44"/>
      <c r="F40" s="45"/>
      <c r="G40" s="45"/>
      <c r="H40" s="46"/>
      <c r="I40" s="42"/>
      <c r="J40" s="43"/>
      <c r="K40" s="287"/>
      <c r="L40" s="284"/>
      <c r="M40" s="409">
        <v>0.1</v>
      </c>
      <c r="N40" s="352">
        <f>N76*M40</f>
        <v>1174.5457360179728</v>
      </c>
    </row>
    <row r="41" spans="1:14" ht="15.75" thickBot="1">
      <c r="B41" s="833"/>
      <c r="C41" s="834"/>
      <c r="D41" s="834"/>
      <c r="E41" s="834"/>
      <c r="F41" s="834"/>
      <c r="G41" s="834"/>
      <c r="H41" s="835"/>
      <c r="I41" s="842"/>
      <c r="J41" s="843"/>
      <c r="K41" s="47"/>
      <c r="L41" s="844"/>
      <c r="M41" s="845"/>
      <c r="N41" s="111"/>
    </row>
    <row r="42" spans="1:14" ht="15.75" thickBot="1">
      <c r="B42" s="820" t="s">
        <v>1037</v>
      </c>
      <c r="C42" s="821"/>
      <c r="D42" s="821"/>
      <c r="E42" s="821"/>
      <c r="F42" s="821"/>
      <c r="G42" s="821"/>
      <c r="H42" s="821"/>
      <c r="I42" s="821"/>
      <c r="J42" s="821"/>
      <c r="K42" s="821"/>
      <c r="L42" s="821"/>
      <c r="M42" s="822"/>
      <c r="N42" s="402">
        <f>SUM(N36:N41)</f>
        <v>133209.53695568597</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3" t="s">
        <v>1029</v>
      </c>
      <c r="K46" s="91" t="s">
        <v>1030</v>
      </c>
      <c r="L46" s="814" t="s">
        <v>1039</v>
      </c>
      <c r="M46" s="813"/>
      <c r="N46" s="92" t="s">
        <v>1035</v>
      </c>
    </row>
    <row r="47" spans="1:14">
      <c r="A47" s="167" t="s">
        <v>812</v>
      </c>
      <c r="B47" s="49" t="str">
        <f>VLOOKUP(A47,MATERIALES!A5:D372,3,FALSE)</f>
        <v>Acero PDR-60</v>
      </c>
      <c r="C47" s="289"/>
      <c r="D47" s="289"/>
      <c r="E47" s="289"/>
      <c r="F47" s="289"/>
      <c r="G47" s="289"/>
      <c r="H47" s="289"/>
      <c r="I47" s="276"/>
      <c r="J47" s="232" t="str">
        <f>VLOOKUP(A47,MATERIALES!A3:D638,2,FALSE)</f>
        <v>kg</v>
      </c>
      <c r="K47" s="415">
        <v>11.875220230569418</v>
      </c>
      <c r="L47" s="275"/>
      <c r="M47" s="410">
        <f>VLOOKUP(A47,MATERIALES!A5:D395,4,FALSE)</f>
        <v>3118.1941782679437</v>
      </c>
      <c r="N47" s="280">
        <f>K47*M47</f>
        <v>37029.242588611269</v>
      </c>
    </row>
    <row r="48" spans="1:14">
      <c r="A48" s="167" t="s">
        <v>816</v>
      </c>
      <c r="B48" s="49" t="str">
        <f>VLOOKUP(A48,MATERIALES!A6:D372,3,FALSE)</f>
        <v>Aditivo curador</v>
      </c>
      <c r="C48" s="433"/>
      <c r="D48" s="433"/>
      <c r="E48" s="433"/>
      <c r="F48" s="433"/>
      <c r="G48" s="433"/>
      <c r="H48" s="433"/>
      <c r="I48" s="433"/>
      <c r="J48" s="319" t="str">
        <f>VLOOKUP(A48,MATERIALES!A4:D639,2,FALSE)</f>
        <v>kg</v>
      </c>
      <c r="K48" s="405">
        <v>0.5</v>
      </c>
      <c r="L48" s="429"/>
      <c r="M48" s="410">
        <f>VLOOKUP(A48,MATERIALES!A6:D396,4,FALSE)</f>
        <v>11671.595251009459</v>
      </c>
      <c r="N48" s="280">
        <f>K48*M48</f>
        <v>5835.7976255047297</v>
      </c>
    </row>
    <row r="49" spans="1:14">
      <c r="A49" s="167" t="s">
        <v>859</v>
      </c>
      <c r="B49" s="49" t="str">
        <f>VLOOKUP(A49,MATERIALES!A6:D372,3,FALSE)</f>
        <v>Alambre negro para amarre calibre 18</v>
      </c>
      <c r="C49" s="433"/>
      <c r="D49" s="433"/>
      <c r="E49" s="433"/>
      <c r="F49" s="433"/>
      <c r="G49" s="433"/>
      <c r="H49" s="433"/>
      <c r="I49" s="433"/>
      <c r="J49" s="320" t="str">
        <f>VLOOKUP(A49,MATERIALES!A5:D640,2,FALSE)</f>
        <v>kg</v>
      </c>
      <c r="K49" s="405">
        <v>0.5</v>
      </c>
      <c r="L49" s="429"/>
      <c r="M49" s="410">
        <f>VLOOKUP(A49,MATERIALES!A6:D397,4,FALSE)</f>
        <v>3234</v>
      </c>
      <c r="N49" s="280">
        <f>K49*M49</f>
        <v>1617</v>
      </c>
    </row>
    <row r="50" spans="1:14">
      <c r="A50" s="167" t="s">
        <v>901</v>
      </c>
      <c r="B50" s="49" t="str">
        <f>VLOOKUP(A50,MATERIALES!A6:D372,3,FALSE)</f>
        <v>Concreto Resistencia  28 (Mpa)</v>
      </c>
      <c r="C50" s="433"/>
      <c r="D50" s="433"/>
      <c r="E50" s="433"/>
      <c r="F50" s="433"/>
      <c r="G50" s="433"/>
      <c r="H50" s="433"/>
      <c r="I50" s="433"/>
      <c r="J50" s="320" t="str">
        <f>VLOOKUP(A50,MATERIALES!A6:D641,2,FALSE)</f>
        <v>m3</v>
      </c>
      <c r="K50" s="444">
        <v>0.13194689145077132</v>
      </c>
      <c r="L50" s="429"/>
      <c r="M50" s="410">
        <f>VLOOKUP(A50,MATERIALES!A6:D398,4,FALSE)</f>
        <v>426347.64611583191</v>
      </c>
      <c r="N50" s="280">
        <f>K50*M50</f>
        <v>56255.246582337539</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20" t="s">
        <v>1037</v>
      </c>
      <c r="C54" s="821"/>
      <c r="D54" s="821"/>
      <c r="E54" s="821"/>
      <c r="F54" s="821"/>
      <c r="G54" s="821"/>
      <c r="H54" s="821"/>
      <c r="I54" s="821"/>
      <c r="J54" s="821"/>
      <c r="K54" s="821"/>
      <c r="L54" s="821"/>
      <c r="M54" s="822"/>
      <c r="N54" s="402">
        <f>SUM(N47:N53)</f>
        <v>100737.28679645354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824">
        <f>VLOOKUP(A59,TRANSPORTE!A5:D117,4,FALSE)</f>
        <v>399.80774385703643</v>
      </c>
      <c r="M59" s="825"/>
      <c r="N59" s="295">
        <f>K59*L59</f>
        <v>19.990387192851824</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19.990387192851824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5">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09">
        <f>SUM(N70:N75)</f>
        <v>11745.457360179727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N42+N54+N65+N76</f>
        <v>245712.27149951208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49142.45429990242</v>
      </c>
      <c r="M83" s="855"/>
      <c r="N83" s="57"/>
    </row>
    <row r="84" spans="1:14">
      <c r="B84" s="95" t="s">
        <v>1057</v>
      </c>
      <c r="C84" s="96"/>
      <c r="D84" s="96"/>
      <c r="E84" s="96"/>
      <c r="F84" s="96"/>
      <c r="G84" s="96"/>
      <c r="H84" s="96"/>
      <c r="I84" s="93"/>
      <c r="J84" s="94"/>
      <c r="K84" s="312">
        <v>0.05</v>
      </c>
      <c r="L84" s="854">
        <f>N78*K84</f>
        <v>12285.613574975605</v>
      </c>
      <c r="M84" s="855"/>
      <c r="N84" s="57"/>
    </row>
    <row r="85" spans="1:14" ht="15.75" thickBot="1">
      <c r="B85" s="97" t="s">
        <v>1058</v>
      </c>
      <c r="C85" s="98"/>
      <c r="D85" s="98"/>
      <c r="E85" s="98"/>
      <c r="F85" s="98"/>
      <c r="G85" s="98"/>
      <c r="H85" s="98"/>
      <c r="I85" s="99"/>
      <c r="J85" s="100"/>
      <c r="K85" s="313">
        <v>0.05</v>
      </c>
      <c r="L85" s="856">
        <f>N78*K85</f>
        <v>12285.613574975605</v>
      </c>
      <c r="M85" s="857"/>
      <c r="N85" s="57"/>
    </row>
    <row r="86" spans="1:14" ht="15.75" thickBot="1">
      <c r="B86" s="820" t="s">
        <v>1037</v>
      </c>
      <c r="C86" s="821"/>
      <c r="D86" s="821"/>
      <c r="E86" s="821"/>
      <c r="F86" s="821"/>
      <c r="G86" s="821"/>
      <c r="H86" s="821"/>
      <c r="I86" s="821"/>
      <c r="J86" s="821"/>
      <c r="K86" s="821"/>
      <c r="L86" s="821"/>
      <c r="M86" s="822"/>
      <c r="N86" s="58">
        <f>L83+L84+L85</f>
        <v>73713.681449853626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319425.95294936572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40" zoomScale="77" zoomScaleNormal="77" workbookViewId="0">
      <selection activeCell="M52" sqref="M52:M5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243</v>
      </c>
      <c r="B36" s="833" t="str">
        <f>VLOOKUP(A36,EQUIPOS!A6:D154,3,FALSE)</f>
        <v>Grúa 10 ton</v>
      </c>
      <c r="C36" s="834"/>
      <c r="D36" s="834"/>
      <c r="E36" s="834"/>
      <c r="F36" s="834"/>
      <c r="G36" s="834"/>
      <c r="H36" s="835"/>
      <c r="I36" s="275"/>
      <c r="J36" s="276"/>
      <c r="K36" s="277">
        <f>VLOOKUP(A36,EQUIPOS!A6:D163,4,FALSE)</f>
        <v>166674.4189016603</v>
      </c>
      <c r="L36" s="278"/>
      <c r="M36" s="279">
        <v>0.158</v>
      </c>
      <c r="N36" s="280">
        <f t="shared" ref="N36:N44" si="0">K36/M36</f>
        <v>1054901.3854535462</v>
      </c>
    </row>
    <row r="37" spans="1:14">
      <c r="A37" s="119" t="s">
        <v>121</v>
      </c>
      <c r="B37" s="833" t="str">
        <f>VLOOKUP(A37,EQUIPOS!A7:D154,3,FALSE)</f>
        <v>Bomba eléctrica para accionar la celda</v>
      </c>
      <c r="C37" s="834"/>
      <c r="D37" s="834"/>
      <c r="E37" s="834"/>
      <c r="F37" s="834"/>
      <c r="G37" s="834"/>
      <c r="H37" s="835"/>
      <c r="I37" s="429"/>
      <c r="J37" s="430"/>
      <c r="K37" s="277">
        <f>VLOOKUP(A37,EQUIPOS!A7:D164,4,FALSE)</f>
        <v>63415.53852703279</v>
      </c>
      <c r="L37" s="343"/>
      <c r="M37" s="344">
        <v>0.158</v>
      </c>
      <c r="N37" s="280">
        <f t="shared" si="0"/>
        <v>401364.16789261258</v>
      </c>
    </row>
    <row r="38" spans="1:14">
      <c r="A38" s="119" t="s">
        <v>217</v>
      </c>
      <c r="B38" s="833" t="str">
        <f>VLOOKUP(A38,EQUIPOS!A8:D154,3,FALSE)</f>
        <v>Equipo de soldadura y de acetileno (incluye soldadura)</v>
      </c>
      <c r="C38" s="834"/>
      <c r="D38" s="834"/>
      <c r="E38" s="834"/>
      <c r="F38" s="834"/>
      <c r="G38" s="834"/>
      <c r="H38" s="835"/>
      <c r="I38" s="429"/>
      <c r="J38" s="430"/>
      <c r="K38" s="446">
        <f>VLOOKUP(A38,EQUIPOS!A8:D165,4,FALSE)</f>
        <v>29623.482332907624</v>
      </c>
      <c r="L38" s="343"/>
      <c r="M38" s="344">
        <v>0.158</v>
      </c>
      <c r="N38" s="280">
        <f t="shared" si="0"/>
        <v>187490.39451207357</v>
      </c>
    </row>
    <row r="39" spans="1:14">
      <c r="A39" s="119" t="s">
        <v>255</v>
      </c>
      <c r="B39" s="833" t="str">
        <f>VLOOKUP(A39,EQUIPOS!A9:D154,3,FALSE)</f>
        <v>Manómetro cable de acero para bajar la celda</v>
      </c>
      <c r="C39" s="834"/>
      <c r="D39" s="834"/>
      <c r="E39" s="834"/>
      <c r="F39" s="834"/>
      <c r="G39" s="834"/>
      <c r="H39" s="835"/>
      <c r="I39" s="429"/>
      <c r="J39" s="430"/>
      <c r="K39" s="446">
        <f>VLOOKUP(A39,EQUIPOS!A9:D166,4,FALSE)</f>
        <v>1859242.3988931463</v>
      </c>
      <c r="L39" s="343"/>
      <c r="M39" s="344">
        <v>0.158</v>
      </c>
      <c r="N39" s="280">
        <f t="shared" si="0"/>
        <v>11767356.955019914</v>
      </c>
    </row>
    <row r="40" spans="1:14">
      <c r="A40" s="119" t="s">
        <v>1732</v>
      </c>
      <c r="B40" s="833" t="str">
        <f>VLOOKUP(A40,EQUIPOS!A10:D154,3,FALSE)</f>
        <v xml:space="preserve">Retroexcavadora sobre llantas 
</v>
      </c>
      <c r="C40" s="834"/>
      <c r="D40" s="834"/>
      <c r="E40" s="834"/>
      <c r="F40" s="834"/>
      <c r="G40" s="834"/>
      <c r="H40" s="835"/>
      <c r="I40" s="429"/>
      <c r="J40" s="430"/>
      <c r="K40" s="446">
        <f>VLOOKUP(A40,EQUIPOS!A10:D167,4,FALSE)</f>
        <v>100522.49787143467</v>
      </c>
      <c r="L40" s="343"/>
      <c r="M40" s="344">
        <v>0.158</v>
      </c>
      <c r="N40" s="280">
        <f t="shared" si="0"/>
        <v>636218.3409584472</v>
      </c>
    </row>
    <row r="41" spans="1:14">
      <c r="A41" s="119" t="s">
        <v>115</v>
      </c>
      <c r="B41" s="833" t="str">
        <f>VLOOKUP(A41,EQUIPOS!A6:D154,3,FALSE)</f>
        <v>Andamiaje para Aplicar la Carga (Equipos Sustituto de la Tara)</v>
      </c>
      <c r="C41" s="834"/>
      <c r="D41" s="834"/>
      <c r="E41" s="834"/>
      <c r="F41" s="834"/>
      <c r="G41" s="834"/>
      <c r="H41" s="835"/>
      <c r="I41" s="429"/>
      <c r="J41" s="430"/>
      <c r="K41" s="446">
        <f>VLOOKUP(A41,EQUIPOS!A6:D154,4,FALSE)</f>
        <v>73609.193273733516</v>
      </c>
      <c r="L41" s="343"/>
      <c r="M41" s="344">
        <v>0.158</v>
      </c>
      <c r="N41" s="280">
        <f t="shared" si="0"/>
        <v>465880.97008692101</v>
      </c>
    </row>
    <row r="42" spans="1:14">
      <c r="A42" s="119" t="s">
        <v>224</v>
      </c>
      <c r="B42" s="833" t="str">
        <f>VLOOKUP(A42,EQUIPOS!A12:D156,3,FALSE)</f>
        <v>Equipo de Medición (Deformimetros Eléctricos, Mecánicos, Celdas de Carga,  Etc.)</v>
      </c>
      <c r="C42" s="834"/>
      <c r="D42" s="834"/>
      <c r="E42" s="834"/>
      <c r="F42" s="834"/>
      <c r="G42" s="834"/>
      <c r="H42" s="835"/>
      <c r="I42" s="336"/>
      <c r="J42" s="338"/>
      <c r="K42" s="446">
        <f>VLOOKUP(A42,EQUIPOS!A12:D169,4,FALSE)</f>
        <v>182627.07535121331</v>
      </c>
      <c r="L42" s="431"/>
      <c r="M42" s="432">
        <v>0.158</v>
      </c>
      <c r="N42" s="280">
        <f t="shared" si="0"/>
        <v>1155867.5655140083</v>
      </c>
    </row>
    <row r="43" spans="1:14">
      <c r="A43" t="s">
        <v>335</v>
      </c>
      <c r="B43" s="833" t="str">
        <f>VLOOKUP(A43,EQUIPOS!A13:D157,3,FALSE)</f>
        <v>Tara (Recebo, Agua, Etc.)</v>
      </c>
      <c r="C43" s="834"/>
      <c r="D43" s="834"/>
      <c r="E43" s="834"/>
      <c r="F43" s="834"/>
      <c r="G43" s="834"/>
      <c r="H43" s="835"/>
      <c r="I43" s="42"/>
      <c r="J43" s="43"/>
      <c r="K43" s="446">
        <f>VLOOKUP(A43,EQUIPOS!A13:D170,4,FALSE)</f>
        <v>317118.0076628353</v>
      </c>
      <c r="L43" s="284"/>
      <c r="M43" s="285">
        <v>2.8000000000000001E-2</v>
      </c>
      <c r="N43" s="280">
        <f t="shared" si="0"/>
        <v>11325643.130815547</v>
      </c>
    </row>
    <row r="44" spans="1:14">
      <c r="A44" t="s">
        <v>216</v>
      </c>
      <c r="B44" s="833" t="str">
        <f>VLOOKUP(A44,EQUIPOS!A14:D158,3,FALSE)</f>
        <v xml:space="preserve">Equipo de topografía Teodolito electrónico con abertura de anteojo de 42 mm. Aumento del anteojo: 30x.Distancia mínima de enfoque: 1.0 m. Precisión: 5´´. Compensador con rango de trabajo ±3´. </v>
      </c>
      <c r="C44" s="834"/>
      <c r="D44" s="834"/>
      <c r="E44" s="834"/>
      <c r="F44" s="834"/>
      <c r="G44" s="834"/>
      <c r="H44" s="835"/>
      <c r="I44" s="42"/>
      <c r="J44" s="43"/>
      <c r="K44" s="446">
        <f>VLOOKUP(A44,EQUIPOS!A14:D171,4,FALSE)</f>
        <v>15362.041294167733</v>
      </c>
      <c r="L44" s="284"/>
      <c r="M44" s="285">
        <v>0.158</v>
      </c>
      <c r="N44" s="281">
        <f t="shared" si="0"/>
        <v>97228.109456757811</v>
      </c>
    </row>
    <row r="45" spans="1:14">
      <c r="B45" s="840" t="s">
        <v>1036</v>
      </c>
      <c r="C45" s="841"/>
      <c r="D45" s="841"/>
      <c r="E45" s="44"/>
      <c r="F45" s="45"/>
      <c r="G45" s="45"/>
      <c r="H45" s="46"/>
      <c r="I45" s="42"/>
      <c r="J45" s="43"/>
      <c r="K45" s="287"/>
      <c r="L45" s="284"/>
      <c r="M45" s="409">
        <v>0.02</v>
      </c>
      <c r="N45" s="352">
        <f>N81*M45</f>
        <v>23612.235743728568</v>
      </c>
    </row>
    <row r="46" spans="1:14" ht="15.75" thickBot="1">
      <c r="B46" s="833"/>
      <c r="C46" s="834"/>
      <c r="D46" s="834"/>
      <c r="E46" s="834"/>
      <c r="F46" s="834"/>
      <c r="G46" s="834"/>
      <c r="H46" s="835"/>
      <c r="I46" s="842"/>
      <c r="J46" s="843"/>
      <c r="K46" s="47"/>
      <c r="L46" s="844"/>
      <c r="M46" s="845"/>
      <c r="N46" s="111"/>
    </row>
    <row r="47" spans="1:14" ht="15.75" thickBot="1">
      <c r="B47" s="820" t="s">
        <v>1037</v>
      </c>
      <c r="C47" s="821"/>
      <c r="D47" s="821"/>
      <c r="E47" s="821"/>
      <c r="F47" s="821"/>
      <c r="G47" s="821"/>
      <c r="H47" s="821"/>
      <c r="I47" s="821"/>
      <c r="J47" s="821"/>
      <c r="K47" s="821"/>
      <c r="L47" s="821"/>
      <c r="M47" s="822"/>
      <c r="N47" s="402">
        <f>SUM(N36:N46)</f>
        <v>27115563.255453557</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1" t="s">
        <v>1028</v>
      </c>
      <c r="C51" s="812"/>
      <c r="D51" s="812"/>
      <c r="E51" s="812"/>
      <c r="F51" s="812"/>
      <c r="G51" s="812"/>
      <c r="H51" s="812"/>
      <c r="I51" s="813"/>
      <c r="J51" s="323" t="s">
        <v>1029</v>
      </c>
      <c r="K51" s="91" t="s">
        <v>1030</v>
      </c>
      <c r="L51" s="814" t="s">
        <v>1039</v>
      </c>
      <c r="M51" s="813"/>
      <c r="N51" s="92" t="s">
        <v>1035</v>
      </c>
    </row>
    <row r="52" spans="1:14">
      <c r="A52" s="167" t="s">
        <v>412</v>
      </c>
      <c r="B52" s="49" t="str">
        <f>VLOOKUP(A52,MATERIALES!A5:D372,3,FALSE)</f>
        <v>Celda especial de carga</v>
      </c>
      <c r="C52" s="289"/>
      <c r="D52" s="289"/>
      <c r="E52" s="289"/>
      <c r="F52" s="289"/>
      <c r="G52" s="289"/>
      <c r="H52" s="289"/>
      <c r="I52" s="276"/>
      <c r="J52" s="232" t="str">
        <f>VLOOKUP(A52,MATERIALES!A6:D643,2,FALSE)</f>
        <v>u</v>
      </c>
      <c r="K52" s="290">
        <v>1</v>
      </c>
      <c r="L52" s="275"/>
      <c r="M52" s="410">
        <f>VLOOKUP(A52,MATERIALES!A5:D395,4,FALSE)</f>
        <v>17975940.491050441</v>
      </c>
      <c r="N52" s="280">
        <f t="shared" ref="N52:N58" si="1">K52*M52</f>
        <v>17975940.491050441</v>
      </c>
    </row>
    <row r="53" spans="1:14">
      <c r="A53" s="167" t="s">
        <v>515</v>
      </c>
      <c r="B53" s="49" t="str">
        <f>VLOOKUP(A53,MATERIALES!A6:D372,3,FALSE)</f>
        <v>Manguera de alta presión</v>
      </c>
      <c r="C53" s="433"/>
      <c r="D53" s="433"/>
      <c r="E53" s="433"/>
      <c r="F53" s="433"/>
      <c r="G53" s="433"/>
      <c r="H53" s="433"/>
      <c r="I53" s="433"/>
      <c r="J53" s="319" t="str">
        <f>VLOOKUP(A53,MATERIALES!A7:D644,2,FALSE)</f>
        <v>m</v>
      </c>
      <c r="K53" s="405">
        <v>30</v>
      </c>
      <c r="L53" s="429"/>
      <c r="M53" s="410">
        <f>VLOOKUP(A53,MATERIALES!A6:D396,4,FALSE)</f>
        <v>135829.27137949737</v>
      </c>
      <c r="N53" s="280">
        <f t="shared" si="1"/>
        <v>4074878.141384921</v>
      </c>
    </row>
    <row r="54" spans="1:14">
      <c r="A54" s="167" t="s">
        <v>792</v>
      </c>
      <c r="B54" s="49" t="str">
        <f>VLOOKUP(A54,MATERIALES!A6:D372,3,FALSE)</f>
        <v>Tubo Metálico De Alta Resistencia</v>
      </c>
      <c r="C54" s="433"/>
      <c r="D54" s="433"/>
      <c r="E54" s="433"/>
      <c r="F54" s="433"/>
      <c r="G54" s="433"/>
      <c r="H54" s="433"/>
      <c r="I54" s="433"/>
      <c r="J54" s="320" t="str">
        <f>VLOOKUP(A54,MATERIALES!A8:D645,2,FALSE)</f>
        <v>m</v>
      </c>
      <c r="K54" s="405">
        <v>60</v>
      </c>
      <c r="L54" s="429"/>
      <c r="M54" s="410">
        <f>VLOOKUP(A54,MATERIALES!A6:D397,4,FALSE)</f>
        <v>80776.804917736386</v>
      </c>
      <c r="N54" s="280">
        <f t="shared" si="1"/>
        <v>4846608.295064183</v>
      </c>
    </row>
    <row r="55" spans="1:14">
      <c r="A55" s="167" t="s">
        <v>799</v>
      </c>
      <c r="B55" s="49" t="str">
        <f>VLOOKUP(A55,MATERIALES!A6:D372,3,FALSE)</f>
        <v>Uniones especiales de alta resistencia para tubería</v>
      </c>
      <c r="C55" s="433"/>
      <c r="D55" s="433"/>
      <c r="E55" s="433"/>
      <c r="F55" s="433"/>
      <c r="G55" s="433"/>
      <c r="H55" s="433"/>
      <c r="I55" s="433"/>
      <c r="J55" s="320" t="str">
        <f>VLOOKUP(A55,MATERIALES!A9:D646,2,FALSE)</f>
        <v>u</v>
      </c>
      <c r="K55" s="405">
        <v>12</v>
      </c>
      <c r="L55" s="429"/>
      <c r="M55" s="410">
        <f>VLOOKUP(A55,MATERIALES!A6:D398,4,FALSE)</f>
        <v>54377.519435906703</v>
      </c>
      <c r="N55" s="280">
        <f t="shared" si="1"/>
        <v>652530.23323088046</v>
      </c>
    </row>
    <row r="56" spans="1:14">
      <c r="A56" s="167" t="s">
        <v>755</v>
      </c>
      <c r="B56" s="49" t="str">
        <f>VLOOKUP(A56,MATERIALES!A7:D372,3,FALSE)</f>
        <v>Transductores electrónicos (incluye cables, protección contra el concreto y panel de lectura)</v>
      </c>
      <c r="C56" s="433"/>
      <c r="D56" s="433"/>
      <c r="E56" s="433"/>
      <c r="F56" s="433"/>
      <c r="G56" s="433"/>
      <c r="H56" s="433"/>
      <c r="I56" s="433"/>
      <c r="J56" s="320" t="str">
        <f>VLOOKUP(A56,MATERIALES!A10:D647,2,FALSE)</f>
        <v>u</v>
      </c>
      <c r="K56" s="405">
        <v>2</v>
      </c>
      <c r="L56" s="429"/>
      <c r="M56" s="410">
        <f>VLOOKUP(A56,MATERIALES!A7:D399,4,FALSE)</f>
        <v>1930569.4042065928</v>
      </c>
      <c r="N56" s="280">
        <f t="shared" si="1"/>
        <v>3861138.8084131856</v>
      </c>
    </row>
    <row r="57" spans="1:14">
      <c r="A57" s="167" t="s">
        <v>757</v>
      </c>
      <c r="B57" s="49" t="str">
        <f>VLOOKUP(A57,MATERIALES!A8:D372,3,FALSE)</f>
        <v>Transductores mecánicos (incluye cables, protección contra el concreto y panel de lectura)</v>
      </c>
      <c r="C57" s="433"/>
      <c r="D57" s="433"/>
      <c r="E57" s="433"/>
      <c r="F57" s="433"/>
      <c r="G57" s="433"/>
      <c r="H57" s="433"/>
      <c r="I57" s="433"/>
      <c r="J57" s="320" t="str">
        <f>VLOOKUP(A57,MATERIALES!A11:D648,2,FALSE)</f>
        <v>u</v>
      </c>
      <c r="K57" s="405">
        <v>5</v>
      </c>
      <c r="L57" s="429"/>
      <c r="M57" s="410">
        <f>VLOOKUP(A57,MATERIALES!A8:D400,4,FALSE)</f>
        <v>1101365.9333453865</v>
      </c>
      <c r="N57" s="280">
        <f t="shared" si="1"/>
        <v>5506829.6667269329</v>
      </c>
    </row>
    <row r="58" spans="1:14" ht="15.75" thickBot="1">
      <c r="A58" s="213" t="s">
        <v>564</v>
      </c>
      <c r="B58" s="49" t="str">
        <f>VLOOKUP(A58,MATERIALES!A9:D373,3,FALSE)</f>
        <v xml:space="preserve">Material seleccionado para Relleno
</v>
      </c>
      <c r="C58" s="318"/>
      <c r="D58" s="318"/>
      <c r="E58" s="318"/>
      <c r="F58" s="318"/>
      <c r="G58" s="318"/>
      <c r="H58" s="318"/>
      <c r="I58" s="318"/>
      <c r="J58" s="443" t="str">
        <f>VLOOKUP(A58,MATERIALES!A12:D649,2,FALSE)</f>
        <v>m3</v>
      </c>
      <c r="K58" s="132">
        <v>70</v>
      </c>
      <c r="L58" s="333"/>
      <c r="M58" s="410">
        <f>VLOOKUP(A58,MATERIALES!A9:D401,4,FALSE)</f>
        <v>20000</v>
      </c>
      <c r="N58" s="280">
        <f t="shared" si="1"/>
        <v>1400000</v>
      </c>
    </row>
    <row r="59" spans="1:14" ht="15.75" thickBot="1">
      <c r="B59" s="820" t="s">
        <v>1037</v>
      </c>
      <c r="C59" s="821"/>
      <c r="D59" s="821"/>
      <c r="E59" s="821"/>
      <c r="F59" s="821"/>
      <c r="G59" s="821"/>
      <c r="H59" s="821"/>
      <c r="I59" s="821"/>
      <c r="J59" s="821"/>
      <c r="K59" s="821"/>
      <c r="L59" s="821"/>
      <c r="M59" s="822"/>
      <c r="N59" s="402">
        <f>SUM(N52:N58)</f>
        <v>38317925.635870546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824">
        <f>VLOOKUP(A64,TRANSPORTE!A5:D117,4,FALSE)</f>
        <v>114777.97237527921</v>
      </c>
      <c r="M64" s="825"/>
      <c r="N64" s="295">
        <f>K64*L64</f>
        <v>5738.8986187639603</v>
      </c>
    </row>
    <row r="65" spans="1:15">
      <c r="B65" s="52"/>
      <c r="C65" s="53"/>
      <c r="D65" s="53"/>
      <c r="E65" s="53"/>
      <c r="F65" s="53"/>
      <c r="G65" s="53"/>
      <c r="H65" s="319"/>
      <c r="I65" s="287"/>
      <c r="J65" s="294"/>
      <c r="K65" s="287"/>
      <c r="L65" s="824"/>
      <c r="M65" s="825"/>
      <c r="N65" s="295"/>
    </row>
    <row r="66" spans="1:15">
      <c r="B66" s="52"/>
      <c r="C66" s="53"/>
      <c r="D66" s="53"/>
      <c r="E66" s="53"/>
      <c r="F66" s="53"/>
      <c r="G66" s="53"/>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5738.8986187639603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s="168" t="s">
        <v>15</v>
      </c>
      <c r="B75" s="55" t="str">
        <f>VLOOKUP(A75,'MANO DE OBRA'!A8:D68,3,FALSE)</f>
        <v>Obrero (6)</v>
      </c>
      <c r="C75" s="53"/>
      <c r="D75" s="53"/>
      <c r="E75" s="53"/>
      <c r="F75" s="53"/>
      <c r="G75" s="53"/>
      <c r="H75" s="53"/>
      <c r="I75" s="300">
        <f>K75/J75*100</f>
        <v>165623.36823599998</v>
      </c>
      <c r="J75" s="301">
        <v>185</v>
      </c>
      <c r="K75" s="302">
        <f>VLOOKUP(A75,'MANO DE OBRA'!A8:D99,4,FALSE)</f>
        <v>306403.23123659997</v>
      </c>
      <c r="L75" s="56"/>
      <c r="M75" s="442">
        <v>1.26</v>
      </c>
      <c r="N75" s="403">
        <f>K75/M75</f>
        <v>243177.1676480952</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0">
        <v>1.26</v>
      </c>
      <c r="N76" s="403">
        <f>K76/M76</f>
        <v>81059.055882698405</v>
      </c>
    </row>
    <row r="77" spans="1:15">
      <c r="A77" s="179" t="s">
        <v>64</v>
      </c>
      <c r="B77" s="55" t="str">
        <f>VLOOKUP(A77,'MANO DE OBRA'!A9:D70,3,FALSE)</f>
        <v>Ingeniero supervisor</v>
      </c>
      <c r="C77" s="53"/>
      <c r="D77" s="53"/>
      <c r="E77" s="53"/>
      <c r="F77" s="53"/>
      <c r="G77" s="53"/>
      <c r="H77" s="53"/>
      <c r="I77" s="300">
        <f>K77/J77*100</f>
        <v>242468.64</v>
      </c>
      <c r="J77" s="301">
        <v>185</v>
      </c>
      <c r="K77" s="302">
        <f>VLOOKUP(A77,'MANO DE OBRA'!A9:D101,4,FALSE)</f>
        <v>448566.984</v>
      </c>
      <c r="L77" s="56"/>
      <c r="M77" s="308">
        <v>1.26</v>
      </c>
      <c r="N77" s="403">
        <f>K77/M77</f>
        <v>356005.54285714286</v>
      </c>
    </row>
    <row r="78" spans="1:15">
      <c r="A78" s="179" t="s">
        <v>78</v>
      </c>
      <c r="B78" s="55" t="str">
        <f>VLOOKUP(A78,'MANO DE OBRA'!A10:D71,3,FALSE)</f>
        <v xml:space="preserve">Ingeniero Geotecnista </v>
      </c>
      <c r="C78" s="53"/>
      <c r="D78" s="53"/>
      <c r="E78" s="53"/>
      <c r="F78" s="53"/>
      <c r="G78" s="53"/>
      <c r="H78" s="53"/>
      <c r="I78" s="300">
        <f>K78/J78*100</f>
        <v>313188.65999999997</v>
      </c>
      <c r="J78" s="301">
        <v>185</v>
      </c>
      <c r="K78" s="302">
        <f>VLOOKUP(A78,'MANO DE OBRA'!A10:D102,4,FALSE)</f>
        <v>579399.02099999995</v>
      </c>
      <c r="L78" s="326"/>
      <c r="M78" s="308">
        <v>1.26</v>
      </c>
      <c r="N78" s="403">
        <f>K78/M78</f>
        <v>459840.49285714282</v>
      </c>
    </row>
    <row r="79" spans="1:15">
      <c r="A79" s="179" t="s">
        <v>2334</v>
      </c>
      <c r="B79" s="55" t="str">
        <f>VLOOKUP(A79,'MANO DE OBRA'!A11:D72,3,FALSE)</f>
        <v>Celador</v>
      </c>
      <c r="C79" s="53"/>
      <c r="D79" s="53"/>
      <c r="E79" s="53"/>
      <c r="F79" s="53"/>
      <c r="G79" s="53"/>
      <c r="H79" s="53"/>
      <c r="I79" s="300">
        <f>K79/J79*100</f>
        <v>27603.894705999999</v>
      </c>
      <c r="J79" s="301">
        <v>185</v>
      </c>
      <c r="K79" s="306">
        <f>VLOOKUP(A79,'MANO DE OBRA'!A11:D103,4,FALSE)</f>
        <v>51067.205206099999</v>
      </c>
      <c r="L79" s="326"/>
      <c r="M79" s="308">
        <v>1.26</v>
      </c>
      <c r="N79" s="403">
        <f>K79/M79</f>
        <v>40529.527941349203</v>
      </c>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1180611.7871864284</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N47+N59+N70+N81</f>
        <v>66619839.577129297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13323967.915425859</v>
      </c>
      <c r="M88" s="855"/>
      <c r="N88" s="57"/>
    </row>
    <row r="89" spans="1:14">
      <c r="B89" s="95" t="s">
        <v>1057</v>
      </c>
      <c r="C89" s="96"/>
      <c r="D89" s="96"/>
      <c r="E89" s="96"/>
      <c r="F89" s="96"/>
      <c r="G89" s="96"/>
      <c r="H89" s="96"/>
      <c r="I89" s="93"/>
      <c r="J89" s="94"/>
      <c r="K89" s="312">
        <v>0.05</v>
      </c>
      <c r="L89" s="854">
        <f>N83*K89</f>
        <v>3330991.9788564648</v>
      </c>
      <c r="M89" s="855"/>
      <c r="N89" s="57"/>
    </row>
    <row r="90" spans="1:14" ht="15.75" thickBot="1">
      <c r="B90" s="97" t="s">
        <v>1058</v>
      </c>
      <c r="C90" s="98"/>
      <c r="D90" s="98"/>
      <c r="E90" s="98"/>
      <c r="F90" s="98"/>
      <c r="G90" s="98"/>
      <c r="H90" s="98"/>
      <c r="I90" s="99"/>
      <c r="J90" s="100"/>
      <c r="K90" s="313">
        <v>0.05</v>
      </c>
      <c r="L90" s="856">
        <f>N83*K90</f>
        <v>3330991.9788564648</v>
      </c>
      <c r="M90" s="857"/>
      <c r="N90" s="57"/>
    </row>
    <row r="91" spans="1:14" ht="15.75" thickBot="1">
      <c r="B91" s="820" t="s">
        <v>1037</v>
      </c>
      <c r="C91" s="821"/>
      <c r="D91" s="821"/>
      <c r="E91" s="821"/>
      <c r="F91" s="821"/>
      <c r="G91" s="821"/>
      <c r="H91" s="821"/>
      <c r="I91" s="821"/>
      <c r="J91" s="821"/>
      <c r="K91" s="821"/>
      <c r="L91" s="821"/>
      <c r="M91" s="822"/>
      <c r="N91" s="58">
        <f>L88+L89+L90</f>
        <v>19985951.873138789</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86605791.45026809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37" zoomScale="75" zoomScaleNormal="75" workbookViewId="0">
      <selection activeCell="K52" sqref="K52:K54"/>
    </sheetView>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140</v>
      </c>
      <c r="B36" s="833" t="str">
        <f>VLOOKUP(A36,EQUIPOS!A6:D154,3,FALSE)</f>
        <v>Camisa para Pilote D=1.20m</v>
      </c>
      <c r="C36" s="834"/>
      <c r="D36" s="834"/>
      <c r="E36" s="834"/>
      <c r="F36" s="834"/>
      <c r="G36" s="834"/>
      <c r="H36" s="835"/>
      <c r="I36" s="275"/>
      <c r="J36" s="276"/>
      <c r="K36" s="277">
        <f>VLOOKUP(A36,EQUIPOS!A6:D163,4,FALSE)</f>
        <v>36109.16240953598</v>
      </c>
      <c r="L36" s="278"/>
      <c r="M36" s="279">
        <v>1</v>
      </c>
      <c r="N36" s="280">
        <f t="shared" ref="N36:N42" si="0">K36/M36</f>
        <v>36109.16240953598</v>
      </c>
    </row>
    <row r="37" spans="1:14">
      <c r="A37" s="119" t="s">
        <v>206</v>
      </c>
      <c r="B37" s="833" t="str">
        <f>VLOOKUP(A37,EQUIPOS!A7:D154,3,FALSE)</f>
        <v>Equipo de Soldadura</v>
      </c>
      <c r="C37" s="834"/>
      <c r="D37" s="834"/>
      <c r="E37" s="834"/>
      <c r="F37" s="834"/>
      <c r="G37" s="834"/>
      <c r="H37" s="835"/>
      <c r="I37" s="429"/>
      <c r="J37" s="430"/>
      <c r="K37" s="277">
        <f>VLOOKUP(A37,EQUIPOS!A7:D164,4,FALSE)</f>
        <v>9624.2049808429128</v>
      </c>
      <c r="L37" s="343"/>
      <c r="M37" s="344">
        <v>1</v>
      </c>
      <c r="N37" s="280">
        <f t="shared" si="0"/>
        <v>9624.2049808429128</v>
      </c>
    </row>
    <row r="38" spans="1:14">
      <c r="A38" s="119" t="s">
        <v>242</v>
      </c>
      <c r="B38" s="833" t="str">
        <f>VLOOKUP(A38,EQUIPOS!A8:D154,3,FALSE)</f>
        <v>Grúa con torre capacidad 1 ton en la punta.</v>
      </c>
      <c r="C38" s="834"/>
      <c r="D38" s="834"/>
      <c r="E38" s="834"/>
      <c r="F38" s="834"/>
      <c r="G38" s="834"/>
      <c r="H38" s="835"/>
      <c r="I38" s="429"/>
      <c r="J38" s="430"/>
      <c r="K38" s="446">
        <f>VLOOKUP(A38,EQUIPOS!A8:D165,4,FALSE)</f>
        <v>135916.0685398042</v>
      </c>
      <c r="L38" s="343"/>
      <c r="M38" s="344">
        <v>2.5</v>
      </c>
      <c r="N38" s="280">
        <f t="shared" si="0"/>
        <v>54366.42741592168</v>
      </c>
    </row>
    <row r="39" spans="1:14">
      <c r="A39" s="119" t="s">
        <v>267</v>
      </c>
      <c r="B39" s="833" t="str">
        <f>VLOOKUP(A39,EQUIPOS!A9:D154,3,FALSE)</f>
        <v>Motobomba de concreto</v>
      </c>
      <c r="C39" s="834"/>
      <c r="D39" s="834"/>
      <c r="E39" s="834"/>
      <c r="F39" s="834"/>
      <c r="G39" s="834"/>
      <c r="H39" s="835"/>
      <c r="I39" s="429"/>
      <c r="J39" s="430"/>
      <c r="K39" s="446">
        <f>VLOOKUP(A39,EQUIPOS!A9:D166,4,FALSE)</f>
        <v>86205.623669646666</v>
      </c>
      <c r="L39" s="343"/>
      <c r="M39" s="344">
        <v>2.5499800000000001</v>
      </c>
      <c r="N39" s="280">
        <f t="shared" si="0"/>
        <v>33806.392077446355</v>
      </c>
    </row>
    <row r="40" spans="1:14">
      <c r="A40" s="119" t="s">
        <v>277</v>
      </c>
      <c r="B40" s="833" t="str">
        <f>VLOOKUP(A40,EQUIPOS!A10:D154,3,FALSE)</f>
        <v>Pala auxiliar de piloteadora</v>
      </c>
      <c r="C40" s="834"/>
      <c r="D40" s="834"/>
      <c r="E40" s="834"/>
      <c r="F40" s="834"/>
      <c r="G40" s="834"/>
      <c r="H40" s="835"/>
      <c r="I40" s="429"/>
      <c r="J40" s="430"/>
      <c r="K40" s="446">
        <f>VLOOKUP(A40,EQUIPOS!A10:D167,4,FALSE)</f>
        <v>390438.94848871866</v>
      </c>
      <c r="L40" s="343"/>
      <c r="M40" s="344">
        <v>2.5</v>
      </c>
      <c r="N40" s="280">
        <f t="shared" si="0"/>
        <v>156175.57939548747</v>
      </c>
    </row>
    <row r="41" spans="1:14">
      <c r="A41" s="119" t="s">
        <v>282</v>
      </c>
      <c r="B41" s="833" t="str">
        <f>VLOOKUP(A41,EQUIPOS!A6:D154,3,FALSE)</f>
        <v>Piloteadora potencia 250KW, RPM 1800, fuerza elevadora 200KN</v>
      </c>
      <c r="C41" s="834"/>
      <c r="D41" s="834"/>
      <c r="E41" s="834"/>
      <c r="F41" s="834"/>
      <c r="G41" s="834"/>
      <c r="H41" s="835"/>
      <c r="I41" s="429"/>
      <c r="J41" s="430"/>
      <c r="K41" s="446">
        <f>VLOOKUP(A41,EQUIPOS!A6:D154,4,FALSE)</f>
        <v>504086.0036185612</v>
      </c>
      <c r="L41" s="343"/>
      <c r="M41" s="344">
        <v>1</v>
      </c>
      <c r="N41" s="280">
        <f t="shared" si="0"/>
        <v>504086.0036185612</v>
      </c>
    </row>
    <row r="42" spans="1:14">
      <c r="A42" s="119" t="s">
        <v>310</v>
      </c>
      <c r="B42" s="833" t="str">
        <f>VLOOKUP(A42,EQUIPOS!A12:D156,3,FALSE)</f>
        <v>Retroexcavadora A25C</v>
      </c>
      <c r="C42" s="834"/>
      <c r="D42" s="834"/>
      <c r="E42" s="834"/>
      <c r="F42" s="834"/>
      <c r="G42" s="834"/>
      <c r="H42" s="835"/>
      <c r="I42" s="336"/>
      <c r="J42" s="338"/>
      <c r="K42" s="446">
        <f>VLOOKUP(A42,EQUIPOS!A12:D169,4,FALSE)</f>
        <v>197009.46147296726</v>
      </c>
      <c r="L42" s="431"/>
      <c r="M42" s="432">
        <v>2.5</v>
      </c>
      <c r="N42" s="280">
        <f t="shared" si="0"/>
        <v>78803.784589186907</v>
      </c>
    </row>
    <row r="43" spans="1:14">
      <c r="B43" s="833"/>
      <c r="C43" s="834"/>
      <c r="D43" s="834"/>
      <c r="E43" s="834"/>
      <c r="F43" s="834"/>
      <c r="G43" s="834"/>
      <c r="H43" s="835"/>
      <c r="I43" s="42"/>
      <c r="J43" s="43"/>
      <c r="K43" s="446"/>
      <c r="L43" s="284"/>
      <c r="M43" s="285"/>
      <c r="N43" s="280"/>
    </row>
    <row r="44" spans="1:14">
      <c r="B44" s="328"/>
      <c r="C44" s="329"/>
      <c r="D44" s="329"/>
      <c r="E44" s="329"/>
      <c r="F44" s="331"/>
      <c r="G44" s="331"/>
      <c r="H44" s="131"/>
      <c r="I44" s="42"/>
      <c r="J44" s="43"/>
      <c r="K44" s="446"/>
      <c r="L44" s="284"/>
      <c r="M44" s="285"/>
      <c r="N44" s="281"/>
    </row>
    <row r="45" spans="1:14">
      <c r="B45" s="840" t="s">
        <v>1036</v>
      </c>
      <c r="C45" s="841"/>
      <c r="D45" s="841"/>
      <c r="E45" s="44"/>
      <c r="F45" s="45"/>
      <c r="G45" s="45"/>
      <c r="H45" s="46"/>
      <c r="I45" s="42"/>
      <c r="J45" s="43"/>
      <c r="K45" s="287"/>
      <c r="L45" s="284"/>
      <c r="M45" s="409">
        <v>0.1</v>
      </c>
      <c r="N45" s="352">
        <f>N83*M45</f>
        <v>8511.2008676833339</v>
      </c>
    </row>
    <row r="46" spans="1:14" ht="15.75" thickBot="1">
      <c r="B46" s="833"/>
      <c r="C46" s="834"/>
      <c r="D46" s="834"/>
      <c r="E46" s="834"/>
      <c r="F46" s="834"/>
      <c r="G46" s="834"/>
      <c r="H46" s="835"/>
      <c r="I46" s="842"/>
      <c r="J46" s="843"/>
      <c r="K46" s="47"/>
      <c r="L46" s="844"/>
      <c r="M46" s="845"/>
      <c r="N46" s="111"/>
    </row>
    <row r="47" spans="1:14" ht="15.75" thickBot="1">
      <c r="B47" s="820" t="s">
        <v>1037</v>
      </c>
      <c r="C47" s="821"/>
      <c r="D47" s="821"/>
      <c r="E47" s="821"/>
      <c r="F47" s="821"/>
      <c r="G47" s="821"/>
      <c r="H47" s="821"/>
      <c r="I47" s="821"/>
      <c r="J47" s="821"/>
      <c r="K47" s="821"/>
      <c r="L47" s="821"/>
      <c r="M47" s="822"/>
      <c r="N47" s="402">
        <f>SUM(N36:N46)</f>
        <v>881482.7553546658</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1" t="s">
        <v>1028</v>
      </c>
      <c r="C51" s="812"/>
      <c r="D51" s="812"/>
      <c r="E51" s="812"/>
      <c r="F51" s="812"/>
      <c r="G51" s="812"/>
      <c r="H51" s="812"/>
      <c r="I51" s="813"/>
      <c r="J51" s="323" t="s">
        <v>1029</v>
      </c>
      <c r="K51" s="91" t="s">
        <v>1030</v>
      </c>
      <c r="L51" s="814" t="s">
        <v>1039</v>
      </c>
      <c r="M51" s="813"/>
      <c r="N51" s="92" t="s">
        <v>1035</v>
      </c>
    </row>
    <row r="52" spans="1:14">
      <c r="A52" s="167" t="s">
        <v>390</v>
      </c>
      <c r="B52" s="49" t="str">
        <f>VLOOKUP(A52,MATERIALES!A5:D372,3,FALSE)</f>
        <v>Bentonita</v>
      </c>
      <c r="C52" s="289"/>
      <c r="D52" s="289"/>
      <c r="E52" s="289"/>
      <c r="F52" s="289"/>
      <c r="G52" s="289"/>
      <c r="H52" s="289"/>
      <c r="I52" s="289"/>
      <c r="J52" s="319" t="str">
        <f>VLOOKUP(A52,MATERIALES!A6:D643,2,FALSE)</f>
        <v>kg</v>
      </c>
      <c r="K52" s="290">
        <v>2.355</v>
      </c>
      <c r="L52" s="275"/>
      <c r="M52" s="410">
        <f>VLOOKUP(A52,MATERIALES!A5:D395,4,FALSE)</f>
        <v>662.4</v>
      </c>
      <c r="N52" s="280">
        <f>K52*M52</f>
        <v>1559.952</v>
      </c>
    </row>
    <row r="53" spans="1:14">
      <c r="A53" s="167" t="s">
        <v>812</v>
      </c>
      <c r="B53" s="49" t="str">
        <f>VLOOKUP(A53,MATERIALES!A6:D372,3,FALSE)</f>
        <v>Acero PDR-60</v>
      </c>
      <c r="C53" s="433"/>
      <c r="D53" s="433"/>
      <c r="E53" s="433"/>
      <c r="F53" s="433"/>
      <c r="G53" s="433"/>
      <c r="H53" s="433"/>
      <c r="I53" s="433"/>
      <c r="J53" s="320" t="str">
        <f>VLOOKUP(A53,MATERIALES!A7:D644,2,FALSE)</f>
        <v>kg</v>
      </c>
      <c r="K53" s="405">
        <v>123.70021073509811</v>
      </c>
      <c r="L53" s="429"/>
      <c r="M53" s="410">
        <f>VLOOKUP(A53,MATERIALES!A6:D396,4,FALSE)</f>
        <v>3118.1941782679437</v>
      </c>
      <c r="N53" s="280">
        <f>K53*M53</f>
        <v>385721.27696470072</v>
      </c>
    </row>
    <row r="54" spans="1:14">
      <c r="A54" s="167" t="s">
        <v>901</v>
      </c>
      <c r="B54" s="49" t="str">
        <f>VLOOKUP(A54,MATERIALES!A6:D372,3,FALSE)</f>
        <v>Concreto Resistencia  28 (Mpa)</v>
      </c>
      <c r="C54" s="433"/>
      <c r="D54" s="433"/>
      <c r="E54" s="433"/>
      <c r="F54" s="433"/>
      <c r="G54" s="433"/>
      <c r="H54" s="433"/>
      <c r="I54" s="433"/>
      <c r="J54" s="320" t="str">
        <f>VLOOKUP(A54,MATERIALES!A8:D645,2,FALSE)</f>
        <v>m3</v>
      </c>
      <c r="K54" s="405">
        <v>0.82466807156732069</v>
      </c>
      <c r="L54" s="429"/>
      <c r="M54" s="410">
        <f>VLOOKUP(A54,MATERIALES!A6:D397,4,FALSE)</f>
        <v>426347.64611583191</v>
      </c>
      <c r="N54" s="280">
        <f>K54*M54</f>
        <v>351595.29113960959</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0" t="s">
        <v>1037</v>
      </c>
      <c r="C59" s="821"/>
      <c r="D59" s="821"/>
      <c r="E59" s="821"/>
      <c r="F59" s="821"/>
      <c r="G59" s="821"/>
      <c r="H59" s="821"/>
      <c r="I59" s="821"/>
      <c r="J59" s="821"/>
      <c r="K59" s="821"/>
      <c r="L59" s="821"/>
      <c r="M59" s="822"/>
      <c r="N59" s="402">
        <f>SUM(N52:N58)</f>
        <v>738876.52010431024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824">
        <f>VLOOKUP(A64,TRANSPORTE!A5:D117,4,FALSE)</f>
        <v>1121.0689501116901</v>
      </c>
      <c r="M64" s="825"/>
      <c r="N64" s="295">
        <f>K64*L64</f>
        <v>1457.3896351451972</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824">
        <f>VLOOKUP(A65,TRANSPORTE!A6:D117,4,FALSE)</f>
        <v>399.80774385703643</v>
      </c>
      <c r="M65" s="825"/>
      <c r="N65" s="295">
        <f>K65*L65</f>
        <v>19.990387192851824</v>
      </c>
    </row>
    <row r="66" spans="1:15">
      <c r="B66" s="52"/>
      <c r="C66" s="53"/>
      <c r="D66" s="53"/>
      <c r="E66" s="53"/>
      <c r="F66" s="53"/>
      <c r="G66" s="53"/>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1477.380022338049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972"/>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165623.36823599998</v>
      </c>
      <c r="J76" s="301">
        <v>185</v>
      </c>
      <c r="K76" s="302">
        <f>VLOOKUP(A76,'MANO DE OBRA'!A8:D99,4,FALSE)</f>
        <v>306403.23123659997</v>
      </c>
      <c r="L76" s="56"/>
      <c r="M76" s="442">
        <v>8</v>
      </c>
      <c r="N76" s="403">
        <f>K76/M76</f>
        <v>38300.403904574996</v>
      </c>
      <c r="O76" s="112"/>
    </row>
    <row r="77" spans="1:15">
      <c r="A77" s="168" t="s">
        <v>30</v>
      </c>
      <c r="B77" s="55" t="str">
        <f>VLOOKUP(A77,'MANO DE OBRA'!A8:D69,3,FALSE)</f>
        <v>Oficial</v>
      </c>
      <c r="C77" s="53"/>
      <c r="D77" s="53"/>
      <c r="E77" s="53"/>
      <c r="F77" s="53"/>
      <c r="G77" s="53"/>
      <c r="H77" s="53"/>
      <c r="I77" s="300">
        <f>K77/J77*100</f>
        <v>55207.789411999998</v>
      </c>
      <c r="J77" s="301">
        <v>185</v>
      </c>
      <c r="K77" s="302">
        <f>VLOOKUP(A77,'MANO DE OBRA'!A8:D100,4,FALSE)</f>
        <v>102134.4104122</v>
      </c>
      <c r="L77" s="56"/>
      <c r="M77" s="439">
        <v>8</v>
      </c>
      <c r="N77" s="403">
        <f>K77/M77</f>
        <v>12766.801301525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165623.36823599998</v>
      </c>
      <c r="J79" s="301">
        <v>185</v>
      </c>
      <c r="K79" s="302">
        <f>VLOOKUP(A79,'MANO DE OBRA'!A9:D101,4,FALSE)</f>
        <v>306403.23123659997</v>
      </c>
      <c r="L79" s="56"/>
      <c r="M79" s="308">
        <v>12</v>
      </c>
      <c r="N79" s="403">
        <f>K79/M79</f>
        <v>25533.602603049996</v>
      </c>
    </row>
    <row r="80" spans="1:15">
      <c r="A80" t="s">
        <v>30</v>
      </c>
      <c r="B80" s="55" t="str">
        <f>VLOOKUP(A80,'MANO DE OBRA'!A10:D71,3,FALSE)</f>
        <v>Oficial</v>
      </c>
      <c r="C80" s="53"/>
      <c r="D80" s="53"/>
      <c r="E80" s="53"/>
      <c r="F80" s="53"/>
      <c r="G80" s="53"/>
      <c r="H80" s="53"/>
      <c r="I80" s="300">
        <f>K80/J80*100</f>
        <v>55207.789411999998</v>
      </c>
      <c r="J80" s="301">
        <v>185</v>
      </c>
      <c r="K80" s="302">
        <f>VLOOKUP(A80,'MANO DE OBRA'!A10:D102,4,FALSE)</f>
        <v>102134.4104122</v>
      </c>
      <c r="L80" s="326"/>
      <c r="M80" s="308">
        <v>12</v>
      </c>
      <c r="N80" s="403">
        <f>K80/M80</f>
        <v>8511.2008676833339</v>
      </c>
    </row>
    <row r="81" spans="1:14">
      <c r="B81" s="55"/>
      <c r="C81" s="53"/>
      <c r="D81" s="53"/>
      <c r="E81" s="53"/>
      <c r="F81" s="53"/>
      <c r="G81" s="53"/>
      <c r="H81" s="53"/>
      <c r="I81" s="287"/>
      <c r="J81" s="305"/>
      <c r="K81" s="306"/>
      <c r="L81" s="326"/>
      <c r="M81" s="308"/>
      <c r="N81" s="304"/>
    </row>
    <row r="82" spans="1:14" ht="15.75" thickBot="1">
      <c r="B82" s="807"/>
      <c r="C82" s="808"/>
      <c r="D82" s="808"/>
      <c r="E82" s="808"/>
      <c r="F82" s="808"/>
      <c r="G82" s="808"/>
      <c r="H82" s="808"/>
      <c r="I82" s="132"/>
      <c r="J82" s="132"/>
      <c r="K82" s="132"/>
      <c r="L82" s="908"/>
      <c r="M82" s="908"/>
      <c r="N82" s="133"/>
    </row>
    <row r="83" spans="1:14" ht="15.75" thickBot="1">
      <c r="B83" s="826" t="s">
        <v>1037</v>
      </c>
      <c r="C83" s="827"/>
      <c r="D83" s="827"/>
      <c r="E83" s="827"/>
      <c r="F83" s="827"/>
      <c r="G83" s="827"/>
      <c r="H83" s="827"/>
      <c r="I83" s="827"/>
      <c r="J83" s="827"/>
      <c r="K83" s="827"/>
      <c r="L83" s="827"/>
      <c r="M83" s="828"/>
      <c r="N83" s="468">
        <f>SUM(N76:N82)</f>
        <v>85112.008676833328</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N47+N59+N70+N83</f>
        <v>1706948.6641581475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2"/>
      <c r="J89" s="342"/>
      <c r="K89" s="310" t="s">
        <v>1054</v>
      </c>
      <c r="L89" s="850" t="s">
        <v>1055</v>
      </c>
      <c r="M89" s="851"/>
      <c r="N89" s="311"/>
    </row>
    <row r="90" spans="1:14">
      <c r="B90" s="852" t="s">
        <v>1056</v>
      </c>
      <c r="C90" s="853"/>
      <c r="D90" s="853"/>
      <c r="E90" s="853"/>
      <c r="F90" s="853"/>
      <c r="G90" s="853"/>
      <c r="H90" s="853"/>
      <c r="I90" s="93"/>
      <c r="J90" s="94"/>
      <c r="K90" s="312">
        <v>0.2</v>
      </c>
      <c r="L90" s="854">
        <f>N85*K90</f>
        <v>341389.73283162952</v>
      </c>
      <c r="M90" s="855"/>
      <c r="N90" s="57"/>
    </row>
    <row r="91" spans="1:14">
      <c r="B91" s="95" t="s">
        <v>1057</v>
      </c>
      <c r="C91" s="96"/>
      <c r="D91" s="96"/>
      <c r="E91" s="96"/>
      <c r="F91" s="96"/>
      <c r="G91" s="96"/>
      <c r="H91" s="96"/>
      <c r="I91" s="93"/>
      <c r="J91" s="94"/>
      <c r="K91" s="312">
        <v>0.05</v>
      </c>
      <c r="L91" s="854">
        <f>N85*K91</f>
        <v>85347.433207907379</v>
      </c>
      <c r="M91" s="855"/>
      <c r="N91" s="57"/>
    </row>
    <row r="92" spans="1:14" ht="15.75" thickBot="1">
      <c r="B92" s="97" t="s">
        <v>1058</v>
      </c>
      <c r="C92" s="98"/>
      <c r="D92" s="98"/>
      <c r="E92" s="98"/>
      <c r="F92" s="98"/>
      <c r="G92" s="98"/>
      <c r="H92" s="98"/>
      <c r="I92" s="99"/>
      <c r="J92" s="100"/>
      <c r="K92" s="313">
        <v>0.05</v>
      </c>
      <c r="L92" s="856">
        <f>N85*K92</f>
        <v>85347.433207907379</v>
      </c>
      <c r="M92" s="857"/>
      <c r="N92" s="57"/>
    </row>
    <row r="93" spans="1:14" ht="15.75" thickBot="1">
      <c r="B93" s="820" t="s">
        <v>1037</v>
      </c>
      <c r="C93" s="821"/>
      <c r="D93" s="821"/>
      <c r="E93" s="821"/>
      <c r="F93" s="821"/>
      <c r="G93" s="821"/>
      <c r="H93" s="821"/>
      <c r="I93" s="821"/>
      <c r="J93" s="821"/>
      <c r="K93" s="821"/>
      <c r="L93" s="821"/>
      <c r="M93" s="822"/>
      <c r="N93" s="58">
        <f>L90+L91+L92</f>
        <v>512084.59924744425</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2219033.2634055917</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62" t="s">
        <v>2324</v>
      </c>
      <c r="C112" s="963"/>
      <c r="D112" s="963"/>
      <c r="E112" s="963"/>
      <c r="F112" s="963"/>
      <c r="G112" s="963"/>
      <c r="H112" s="963"/>
      <c r="I112" s="963"/>
      <c r="J112" s="963"/>
      <c r="K112" s="963"/>
      <c r="L112" s="963"/>
      <c r="M112" s="963"/>
      <c r="N112" s="964"/>
    </row>
    <row r="113" spans="2:14" ht="15" customHeight="1">
      <c r="B113" s="962"/>
      <c r="C113" s="963"/>
      <c r="D113" s="963"/>
      <c r="E113" s="963"/>
      <c r="F113" s="963"/>
      <c r="G113" s="963"/>
      <c r="H113" s="963"/>
      <c r="I113" s="963"/>
      <c r="J113" s="963"/>
      <c r="K113" s="963"/>
      <c r="L113" s="963"/>
      <c r="M113" s="963"/>
      <c r="N113" s="964"/>
    </row>
    <row r="114" spans="2:14" ht="30" customHeight="1">
      <c r="B114" s="965" t="s">
        <v>2325</v>
      </c>
      <c r="C114" s="966"/>
      <c r="D114" s="966"/>
      <c r="E114" s="966"/>
      <c r="F114" s="966"/>
      <c r="G114" s="966"/>
      <c r="H114" s="966"/>
      <c r="I114" s="966"/>
      <c r="J114" s="966"/>
      <c r="K114" s="966"/>
      <c r="L114" s="966"/>
      <c r="M114" s="966"/>
      <c r="N114" s="967"/>
    </row>
    <row r="115" spans="2:14">
      <c r="B115" s="965"/>
      <c r="C115" s="966"/>
      <c r="D115" s="966"/>
      <c r="E115" s="966"/>
      <c r="F115" s="966"/>
      <c r="G115" s="966"/>
      <c r="H115" s="966"/>
      <c r="I115" s="966"/>
      <c r="J115" s="966"/>
      <c r="K115" s="966"/>
      <c r="L115" s="966"/>
      <c r="M115" s="966"/>
      <c r="N115" s="967"/>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8"/>
      <c r="K125" s="968"/>
      <c r="L125" s="968"/>
      <c r="M125" s="968"/>
      <c r="N125" s="969"/>
    </row>
    <row r="126" spans="2:14" ht="15.75" thickBot="1">
      <c r="B126" s="427" t="s">
        <v>2327</v>
      </c>
      <c r="C126" s="428"/>
      <c r="D126" s="428"/>
      <c r="E126" s="267"/>
      <c r="F126" s="267"/>
      <c r="G126" s="267"/>
      <c r="H126" s="267"/>
      <c r="I126" s="267"/>
      <c r="J126" s="970"/>
      <c r="K126" s="970"/>
      <c r="L126" s="970"/>
      <c r="M126" s="970"/>
      <c r="N126"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46" zoomScale="77" zoomScaleNormal="77" workbookViewId="0">
      <selection activeCell="M52" sqref="M5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182</v>
      </c>
      <c r="B36" s="833" t="str">
        <f>VLOOKUP(A36,EQUIPOS!A6:D154,3,FALSE)</f>
        <v xml:space="preserve">Compresor para penetrar roca
</v>
      </c>
      <c r="C36" s="834"/>
      <c r="D36" s="834"/>
      <c r="E36" s="834"/>
      <c r="F36" s="834"/>
      <c r="G36" s="834"/>
      <c r="H36" s="835"/>
      <c r="I36" s="275"/>
      <c r="J36" s="276"/>
      <c r="K36" s="277">
        <f>VLOOKUP(A36,EQUIPOS!A6:D163,4,FALSE)</f>
        <v>93691.11643252449</v>
      </c>
      <c r="L36" s="278"/>
      <c r="M36" s="279">
        <v>0.125</v>
      </c>
      <c r="N36" s="280">
        <f>K36/M36</f>
        <v>749528.93146019592</v>
      </c>
    </row>
    <row r="37" spans="1:14">
      <c r="A37" s="119" t="s">
        <v>242</v>
      </c>
      <c r="B37" s="833" t="str">
        <f>VLOOKUP(A37,EQUIPOS!A7:D154,3,FALSE)</f>
        <v>Grúa con torre capacidad 1 ton en la punta.</v>
      </c>
      <c r="C37" s="834"/>
      <c r="D37" s="834"/>
      <c r="E37" s="834"/>
      <c r="F37" s="834"/>
      <c r="G37" s="834"/>
      <c r="H37" s="835"/>
      <c r="I37" s="429"/>
      <c r="J37" s="430"/>
      <c r="K37" s="277">
        <f>VLOOKUP(A37,EQUIPOS!A7:D164,4,FALSE)</f>
        <v>135916.0685398042</v>
      </c>
      <c r="L37" s="343"/>
      <c r="M37" s="344">
        <v>2.5</v>
      </c>
      <c r="N37" s="280">
        <f>K37/M37</f>
        <v>54366.42741592168</v>
      </c>
    </row>
    <row r="38" spans="1:14">
      <c r="A38" s="119" t="s">
        <v>267</v>
      </c>
      <c r="B38" s="833" t="str">
        <f>VLOOKUP(A38,EQUIPOS!A8:D154,3,FALSE)</f>
        <v>Motobomba de concreto</v>
      </c>
      <c r="C38" s="834"/>
      <c r="D38" s="834"/>
      <c r="E38" s="834"/>
      <c r="F38" s="834"/>
      <c r="G38" s="834"/>
      <c r="H38" s="835"/>
      <c r="I38" s="429"/>
      <c r="J38" s="430"/>
      <c r="K38" s="446">
        <f>VLOOKUP(A38,EQUIPOS!A8:D165,4,FALSE)</f>
        <v>86205.623669646666</v>
      </c>
      <c r="L38" s="343"/>
      <c r="M38" s="344">
        <v>0.65</v>
      </c>
      <c r="N38" s="280">
        <f>K38/M38</f>
        <v>132624.03641484102</v>
      </c>
    </row>
    <row r="39" spans="1:14">
      <c r="A39" s="119" t="s">
        <v>310</v>
      </c>
      <c r="B39" s="833" t="str">
        <f>VLOOKUP(A39,EQUIPOS!A9:D154,3,FALSE)</f>
        <v>Retroexcavadora A25C</v>
      </c>
      <c r="C39" s="834"/>
      <c r="D39" s="834"/>
      <c r="E39" s="834"/>
      <c r="F39" s="834"/>
      <c r="G39" s="834"/>
      <c r="H39" s="835"/>
      <c r="I39" s="429"/>
      <c r="J39" s="430"/>
      <c r="K39" s="446">
        <f>VLOOKUP(A39,EQUIPOS!A9:D166,4,FALSE)</f>
        <v>197009.46147296726</v>
      </c>
      <c r="L39" s="343"/>
      <c r="M39" s="344">
        <v>0.65</v>
      </c>
      <c r="N39" s="280">
        <f>K39/M39</f>
        <v>303091.47918918042</v>
      </c>
    </row>
    <row r="40" spans="1:14">
      <c r="A40" s="119"/>
      <c r="B40" s="833"/>
      <c r="C40" s="834"/>
      <c r="D40" s="834"/>
      <c r="E40" s="834"/>
      <c r="F40" s="834"/>
      <c r="G40" s="834"/>
      <c r="H40" s="835"/>
      <c r="I40" s="429"/>
      <c r="J40" s="430"/>
      <c r="K40" s="446"/>
      <c r="L40" s="343"/>
      <c r="M40" s="344"/>
      <c r="N40" s="280"/>
    </row>
    <row r="41" spans="1:14">
      <c r="A41" s="119"/>
      <c r="B41" s="833"/>
      <c r="C41" s="834"/>
      <c r="D41" s="834"/>
      <c r="E41" s="834"/>
      <c r="F41" s="834"/>
      <c r="G41" s="834"/>
      <c r="H41" s="835"/>
      <c r="I41" s="429"/>
      <c r="J41" s="430"/>
      <c r="K41" s="446"/>
      <c r="L41" s="343"/>
      <c r="M41" s="344"/>
      <c r="N41" s="280"/>
    </row>
    <row r="42" spans="1:14">
      <c r="A42" s="119"/>
      <c r="B42" s="833"/>
      <c r="C42" s="834"/>
      <c r="D42" s="834"/>
      <c r="E42" s="834"/>
      <c r="F42" s="834"/>
      <c r="G42" s="834"/>
      <c r="H42" s="835"/>
      <c r="I42" s="336"/>
      <c r="J42" s="338"/>
      <c r="K42" s="446"/>
      <c r="L42" s="431"/>
      <c r="M42" s="432"/>
      <c r="N42" s="280"/>
    </row>
    <row r="43" spans="1:14">
      <c r="B43" s="833"/>
      <c r="C43" s="834"/>
      <c r="D43" s="834"/>
      <c r="E43" s="834"/>
      <c r="F43" s="834"/>
      <c r="G43" s="834"/>
      <c r="H43" s="835"/>
      <c r="I43" s="42"/>
      <c r="J43" s="43"/>
      <c r="K43" s="446"/>
      <c r="L43" s="284"/>
      <c r="M43" s="285"/>
      <c r="N43" s="280"/>
    </row>
    <row r="44" spans="1:14">
      <c r="B44" s="328"/>
      <c r="C44" s="329"/>
      <c r="D44" s="329"/>
      <c r="E44" s="329"/>
      <c r="F44" s="331"/>
      <c r="G44" s="331"/>
      <c r="H44" s="131"/>
      <c r="I44" s="42"/>
      <c r="J44" s="43"/>
      <c r="K44" s="446"/>
      <c r="L44" s="284"/>
      <c r="M44" s="285"/>
      <c r="N44" s="281"/>
    </row>
    <row r="45" spans="1:14">
      <c r="B45" s="840" t="s">
        <v>1036</v>
      </c>
      <c r="C45" s="841"/>
      <c r="D45" s="841"/>
      <c r="E45" s="44"/>
      <c r="F45" s="45"/>
      <c r="G45" s="45"/>
      <c r="H45" s="46"/>
      <c r="I45" s="42"/>
      <c r="J45" s="43"/>
      <c r="K45" s="287"/>
      <c r="L45" s="284"/>
      <c r="M45" s="409">
        <v>0.1</v>
      </c>
      <c r="N45" s="352">
        <f>N87*M45</f>
        <v>44258.244511953337</v>
      </c>
    </row>
    <row r="46" spans="1:14" ht="15.75" thickBot="1">
      <c r="B46" s="833"/>
      <c r="C46" s="834"/>
      <c r="D46" s="834"/>
      <c r="E46" s="834"/>
      <c r="F46" s="834"/>
      <c r="G46" s="834"/>
      <c r="H46" s="835"/>
      <c r="I46" s="842"/>
      <c r="J46" s="843"/>
      <c r="K46" s="47"/>
      <c r="L46" s="844"/>
      <c r="M46" s="845"/>
      <c r="N46" s="111"/>
    </row>
    <row r="47" spans="1:14" ht="15.75" thickBot="1">
      <c r="B47" s="820" t="s">
        <v>1037</v>
      </c>
      <c r="C47" s="821"/>
      <c r="D47" s="821"/>
      <c r="E47" s="821"/>
      <c r="F47" s="821"/>
      <c r="G47" s="821"/>
      <c r="H47" s="821"/>
      <c r="I47" s="821"/>
      <c r="J47" s="821"/>
      <c r="K47" s="821"/>
      <c r="L47" s="821"/>
      <c r="M47" s="822"/>
      <c r="N47" s="402">
        <f>SUM(N36:N46)</f>
        <v>1283869.1189920923</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1" t="s">
        <v>1028</v>
      </c>
      <c r="C51" s="812"/>
      <c r="D51" s="812"/>
      <c r="E51" s="812"/>
      <c r="F51" s="812"/>
      <c r="G51" s="812"/>
      <c r="H51" s="812"/>
      <c r="I51" s="813"/>
      <c r="J51" s="323" t="s">
        <v>1029</v>
      </c>
      <c r="K51" s="91" t="s">
        <v>1030</v>
      </c>
      <c r="L51" s="814" t="s">
        <v>1039</v>
      </c>
      <c r="M51" s="813"/>
      <c r="N51" s="92" t="s">
        <v>1035</v>
      </c>
    </row>
    <row r="52" spans="1:14">
      <c r="A52" s="167" t="s">
        <v>812</v>
      </c>
      <c r="B52" s="49" t="str">
        <f>VLOOKUP(A52,MATERIALES!A5:D372,3,FALSE)</f>
        <v>Acero PDR-60</v>
      </c>
      <c r="C52" s="289"/>
      <c r="D52" s="289"/>
      <c r="E52" s="289"/>
      <c r="F52" s="289"/>
      <c r="G52" s="289"/>
      <c r="H52" s="289"/>
      <c r="I52" s="289"/>
      <c r="J52" s="319" t="str">
        <f>VLOOKUP(A52,MATERIALES!A6:D643,2,FALSE)</f>
        <v>kg</v>
      </c>
      <c r="K52" s="290">
        <v>178.12830345854127</v>
      </c>
      <c r="L52" s="275"/>
      <c r="M52" s="410">
        <f>VLOOKUP(A52,MATERIALES!A5:D395,4,FALSE)</f>
        <v>3118.1941782679437</v>
      </c>
      <c r="N52" s="280">
        <f>K52*M52</f>
        <v>555438.63882916898</v>
      </c>
    </row>
    <row r="53" spans="1:14">
      <c r="A53" s="167" t="s">
        <v>901</v>
      </c>
      <c r="B53" s="49" t="str">
        <f>VLOOKUP(A53,MATERIALES!A6:D372,3,FALSE)</f>
        <v>Concreto Resistencia  28 (Mpa)</v>
      </c>
      <c r="C53" s="433"/>
      <c r="D53" s="433"/>
      <c r="E53" s="433"/>
      <c r="F53" s="433"/>
      <c r="G53" s="433"/>
      <c r="H53" s="433"/>
      <c r="I53" s="433"/>
      <c r="J53" s="320" t="str">
        <f>VLOOKUP(A53,MATERIALES!A7:D644,2,FALSE)</f>
        <v>m3</v>
      </c>
      <c r="K53" s="405">
        <v>1.1875220230569419</v>
      </c>
      <c r="L53" s="429"/>
      <c r="M53" s="410">
        <f>VLOOKUP(A53,MATERIALES!A6:D396,4,FALSE)</f>
        <v>426347.64611583191</v>
      </c>
      <c r="N53" s="280">
        <f t="shared" ref="N53:N59" si="0">K53*M53</f>
        <v>506297.21924103785</v>
      </c>
    </row>
    <row r="54" spans="1:14">
      <c r="A54" s="167" t="s">
        <v>376</v>
      </c>
      <c r="B54" s="49" t="str">
        <f>VLOOKUP(A54,MATERIALES!A6:D372,3,FALSE)</f>
        <v>Anfo</v>
      </c>
      <c r="C54" s="433"/>
      <c r="D54" s="433"/>
      <c r="E54" s="433"/>
      <c r="F54" s="433"/>
      <c r="G54" s="433"/>
      <c r="H54" s="433"/>
      <c r="I54" s="433"/>
      <c r="J54" s="320" t="s">
        <v>377</v>
      </c>
      <c r="K54" s="405">
        <v>0.3</v>
      </c>
      <c r="L54" s="429"/>
      <c r="M54" s="410">
        <f>VLOOKUP(A54,MATERIALES!A6:D397,4,FALSE)</f>
        <v>4422.2773458687388</v>
      </c>
      <c r="N54" s="280">
        <f t="shared" si="0"/>
        <v>1326.6832037606216</v>
      </c>
    </row>
    <row r="55" spans="1:14">
      <c r="A55" s="167" t="s">
        <v>427</v>
      </c>
      <c r="B55" s="49" t="str">
        <f>VLOOKUP(A55,MATERIALES!A6:D372,3,FALSE)</f>
        <v>Cordón detonante</v>
      </c>
      <c r="C55" s="433"/>
      <c r="D55" s="433"/>
      <c r="E55" s="433"/>
      <c r="F55" s="433"/>
      <c r="G55" s="433"/>
      <c r="H55" s="433"/>
      <c r="I55" s="433"/>
      <c r="J55" s="320" t="str">
        <f>VLOOKUP(A55,MATERIALES!A9:D646,2,FALSE)</f>
        <v>m</v>
      </c>
      <c r="K55" s="405">
        <v>3</v>
      </c>
      <c r="L55" s="429"/>
      <c r="M55" s="410">
        <f>VLOOKUP(A55,MATERIALES!A6:D398,4,FALSE)</f>
        <v>2632.5988067257272</v>
      </c>
      <c r="N55" s="280">
        <f t="shared" si="0"/>
        <v>7897.7964201771811</v>
      </c>
    </row>
    <row r="56" spans="1:14">
      <c r="A56" s="167" t="s">
        <v>462</v>
      </c>
      <c r="B56" s="49" t="str">
        <f>VLOOKUP(A56,MATERIALES!A7:D372,3,FALSE)</f>
        <v>Explosivos  75% (INDUGEL)</v>
      </c>
      <c r="C56" s="433"/>
      <c r="D56" s="433"/>
      <c r="E56" s="433"/>
      <c r="F56" s="433"/>
      <c r="G56" s="433"/>
      <c r="H56" s="433"/>
      <c r="I56" s="433"/>
      <c r="J56" s="320" t="str">
        <f>VLOOKUP(A56,MATERIALES!A10:D647,2,FALSE)</f>
        <v>lb</v>
      </c>
      <c r="K56" s="405">
        <v>0.25</v>
      </c>
      <c r="L56" s="429"/>
      <c r="M56" s="410">
        <f>VLOOKUP(A56,MATERIALES!A7:D399,4,FALSE)</f>
        <v>9020.6720906406299</v>
      </c>
      <c r="N56" s="280">
        <f t="shared" si="0"/>
        <v>2255.1680226601575</v>
      </c>
    </row>
    <row r="57" spans="1:14">
      <c r="A57" s="167" t="s">
        <v>467</v>
      </c>
      <c r="B57" s="49" t="str">
        <f>VLOOKUP(A57,MATERIALES!A8:D372,3,FALSE)</f>
        <v>Fulminantes</v>
      </c>
      <c r="C57" s="433"/>
      <c r="D57" s="433"/>
      <c r="E57" s="433"/>
      <c r="F57" s="433"/>
      <c r="G57" s="433"/>
      <c r="H57" s="433"/>
      <c r="I57" s="433"/>
      <c r="J57" s="320" t="str">
        <f>VLOOKUP(A57,MATERIALES!A11:D648,2,FALSE)</f>
        <v>u</v>
      </c>
      <c r="K57" s="405">
        <v>1</v>
      </c>
      <c r="L57" s="429"/>
      <c r="M57" s="410">
        <f>VLOOKUP(A57,MATERIALES!A8:D400,4,FALSE)</f>
        <v>998.67727354908686</v>
      </c>
      <c r="N57" s="280">
        <f t="shared" si="0"/>
        <v>998.67727354908686</v>
      </c>
    </row>
    <row r="58" spans="1:14">
      <c r="A58" s="167" t="s">
        <v>567</v>
      </c>
      <c r="B58" s="49" t="str">
        <f>VLOOKUP(A58,MATERIALES!A9:D372,3,FALSE)</f>
        <v>Mecha Lenta</v>
      </c>
      <c r="C58" s="433"/>
      <c r="D58" s="433"/>
      <c r="E58" s="433"/>
      <c r="F58" s="433"/>
      <c r="G58" s="433"/>
      <c r="H58" s="433"/>
      <c r="I58" s="433"/>
      <c r="J58" s="320" t="str">
        <f>VLOOKUP(A58,MATERIALES!A11:D649,2,FALSE)</f>
        <v>m</v>
      </c>
      <c r="K58" s="405">
        <v>1</v>
      </c>
      <c r="L58" s="429"/>
      <c r="M58" s="410">
        <f>VLOOKUP(A58,MATERIALES!A9:D401,4,FALSE)</f>
        <v>928.43391791719387</v>
      </c>
      <c r="N58" s="280">
        <f t="shared" si="0"/>
        <v>928.43391791719387</v>
      </c>
    </row>
    <row r="59" spans="1:14">
      <c r="A59" s="167" t="s">
        <v>918</v>
      </c>
      <c r="B59" s="49" t="str">
        <f>VLOOKUP(A59,MATERIALES!A10:D372,3,FALSE)</f>
        <v xml:space="preserve">Escolta y transporte (una tarifa por cada m3 escoltado y transportado)
</v>
      </c>
      <c r="C59" s="433"/>
      <c r="D59" s="433"/>
      <c r="E59" s="433"/>
      <c r="F59" s="433"/>
      <c r="G59" s="433"/>
      <c r="H59" s="433"/>
      <c r="I59" s="433"/>
      <c r="J59" s="320" t="str">
        <f>VLOOKUP(A59,MATERIALES!A12:D650,2,FALSE)</f>
        <v>kg</v>
      </c>
      <c r="K59" s="405">
        <v>0.45800000000000002</v>
      </c>
      <c r="L59" s="429"/>
      <c r="M59" s="410">
        <f>VLOOKUP(A59,MATERIALES!A10:D402,4,FALSE)</f>
        <v>8977.9152654733916</v>
      </c>
      <c r="N59" s="280">
        <f t="shared" si="0"/>
        <v>4111.8851915868136</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75" thickBot="1">
      <c r="B62" s="49"/>
      <c r="C62" s="318"/>
      <c r="D62" s="318"/>
      <c r="E62" s="318"/>
      <c r="F62" s="318"/>
      <c r="G62" s="318"/>
      <c r="H62" s="318"/>
      <c r="I62" s="318"/>
      <c r="J62" s="443"/>
      <c r="K62" s="132"/>
      <c r="L62" s="333"/>
      <c r="M62" s="410"/>
      <c r="N62" s="280"/>
    </row>
    <row r="63" spans="1:14" ht="15.75" thickBot="1">
      <c r="B63" s="820" t="s">
        <v>1037</v>
      </c>
      <c r="C63" s="821"/>
      <c r="D63" s="821"/>
      <c r="E63" s="821"/>
      <c r="F63" s="821"/>
      <c r="G63" s="821"/>
      <c r="H63" s="821"/>
      <c r="I63" s="821"/>
      <c r="J63" s="821"/>
      <c r="K63" s="821"/>
      <c r="L63" s="821"/>
      <c r="M63" s="822"/>
      <c r="N63" s="402">
        <f>SUM(N52:N62)</f>
        <v>1079254.5020998577</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823" t="s">
        <v>1045</v>
      </c>
      <c r="M67" s="796"/>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824">
        <f>VLOOKUP(A68,TRANSPORTE!A5:D117,4,FALSE)</f>
        <v>1121.0689501116901</v>
      </c>
      <c r="M68" s="825"/>
      <c r="N68" s="295">
        <f>K68*L68</f>
        <v>1457.3896351451972</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824">
        <f>VLOOKUP(A69,TRANSPORTE!A6:D117,4,FALSE)</f>
        <v>399.80774385703643</v>
      </c>
      <c r="M69" s="825"/>
      <c r="N69" s="295">
        <f>K69*L69</f>
        <v>19.990387192851824</v>
      </c>
    </row>
    <row r="70" spans="1:15">
      <c r="B70" s="52"/>
      <c r="C70" s="53"/>
      <c r="D70" s="53"/>
      <c r="E70" s="53"/>
      <c r="F70" s="53"/>
      <c r="G70" s="53"/>
      <c r="H70" s="319"/>
      <c r="I70" s="287"/>
      <c r="J70" s="294"/>
      <c r="K70" s="287"/>
      <c r="L70" s="824"/>
      <c r="M70" s="825"/>
      <c r="N70" s="295"/>
    </row>
    <row r="71" spans="1:15">
      <c r="B71" s="52"/>
      <c r="C71" s="53"/>
      <c r="D71" s="53"/>
      <c r="E71" s="53"/>
      <c r="F71" s="53"/>
      <c r="G71" s="53"/>
      <c r="H71" s="319"/>
      <c r="I71" s="287"/>
      <c r="J71" s="294"/>
      <c r="K71" s="287"/>
      <c r="L71" s="824"/>
      <c r="M71" s="825"/>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09"/>
      <c r="M73" s="810"/>
      <c r="N73" s="133"/>
    </row>
    <row r="74" spans="1:15" ht="15.75" thickBot="1">
      <c r="B74" s="826" t="s">
        <v>1037</v>
      </c>
      <c r="C74" s="827"/>
      <c r="D74" s="827"/>
      <c r="E74" s="827"/>
      <c r="F74" s="827"/>
      <c r="G74" s="827"/>
      <c r="H74" s="827"/>
      <c r="I74" s="827"/>
      <c r="J74" s="827"/>
      <c r="K74" s="827"/>
      <c r="L74" s="827"/>
      <c r="M74" s="828"/>
      <c r="N74" s="110">
        <f>N68+N69+N70+N71+N72</f>
        <v>1477.380022338049</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6" t="s">
        <v>1047</v>
      </c>
      <c r="C78" s="847"/>
      <c r="D78" s="847"/>
      <c r="E78" s="847"/>
      <c r="F78" s="847"/>
      <c r="G78" s="847"/>
      <c r="H78" s="847"/>
      <c r="I78" s="79" t="s">
        <v>1048</v>
      </c>
      <c r="J78" s="81" t="s">
        <v>1494</v>
      </c>
      <c r="K78" s="80" t="s">
        <v>1050</v>
      </c>
      <c r="L78" s="848" t="s">
        <v>1034</v>
      </c>
      <c r="M78" s="972"/>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165623.36823599998</v>
      </c>
      <c r="J80" s="301">
        <v>185</v>
      </c>
      <c r="K80" s="302">
        <f>VLOOKUP(A80,'MANO DE OBRA'!A8:D99,4,FALSE)</f>
        <v>306403.23123659997</v>
      </c>
      <c r="L80" s="56"/>
      <c r="M80" s="442">
        <v>1</v>
      </c>
      <c r="N80" s="403">
        <f>K80/M80</f>
        <v>306403.23123659997</v>
      </c>
      <c r="O80" s="112"/>
    </row>
    <row r="81" spans="1:14">
      <c r="A81" s="168" t="s">
        <v>30</v>
      </c>
      <c r="B81" s="55" t="str">
        <f>VLOOKUP(A81,'MANO DE OBRA'!A8:D69,3,FALSE)</f>
        <v>Oficial</v>
      </c>
      <c r="C81" s="53"/>
      <c r="D81" s="53"/>
      <c r="E81" s="53"/>
      <c r="F81" s="53"/>
      <c r="G81" s="53"/>
      <c r="H81" s="53"/>
      <c r="I81" s="300">
        <f>K81/J81*100</f>
        <v>55207.789411999998</v>
      </c>
      <c r="J81" s="301">
        <v>185</v>
      </c>
      <c r="K81" s="302">
        <f>VLOOKUP(A81,'MANO DE OBRA'!A8:D100,4,FALSE)</f>
        <v>102134.4104122</v>
      </c>
      <c r="L81" s="56"/>
      <c r="M81" s="439">
        <v>1</v>
      </c>
      <c r="N81" s="403">
        <f>K81/M81</f>
        <v>102134.4104122</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165623.36823599998</v>
      </c>
      <c r="J83" s="301">
        <v>185</v>
      </c>
      <c r="K83" s="302">
        <f>VLOOKUP(A83,'MANO DE OBRA'!A9:D101,4,FALSE)</f>
        <v>306403.23123659997</v>
      </c>
      <c r="L83" s="56"/>
      <c r="M83" s="308">
        <v>12</v>
      </c>
      <c r="N83" s="403">
        <f>K83/M83</f>
        <v>25533.602603049996</v>
      </c>
    </row>
    <row r="84" spans="1:14">
      <c r="A84" t="s">
        <v>30</v>
      </c>
      <c r="B84" s="55" t="str">
        <f>VLOOKUP(A84,'MANO DE OBRA'!A10:D71,3,FALSE)</f>
        <v>Oficial</v>
      </c>
      <c r="C84" s="53"/>
      <c r="D84" s="53"/>
      <c r="E84" s="53"/>
      <c r="F84" s="53"/>
      <c r="G84" s="53"/>
      <c r="H84" s="53"/>
      <c r="I84" s="300">
        <f>K84/J84*100</f>
        <v>55207.789411999998</v>
      </c>
      <c r="J84" s="301">
        <v>185</v>
      </c>
      <c r="K84" s="302">
        <f>VLOOKUP(A84,'MANO DE OBRA'!A10:D102,4,FALSE)</f>
        <v>102134.4104122</v>
      </c>
      <c r="L84" s="326"/>
      <c r="M84" s="308">
        <v>12</v>
      </c>
      <c r="N84" s="403">
        <f>K84/M84</f>
        <v>8511.2008676833339</v>
      </c>
    </row>
    <row r="85" spans="1:14">
      <c r="B85" s="55"/>
      <c r="C85" s="53"/>
      <c r="D85" s="53"/>
      <c r="E85" s="53"/>
      <c r="F85" s="53"/>
      <c r="G85" s="53"/>
      <c r="H85" s="53"/>
      <c r="I85" s="287"/>
      <c r="J85" s="305"/>
      <c r="K85" s="306"/>
      <c r="L85" s="326"/>
      <c r="M85" s="308"/>
      <c r="N85" s="304"/>
    </row>
    <row r="86" spans="1:14" ht="15.75" thickBot="1">
      <c r="B86" s="807"/>
      <c r="C86" s="808"/>
      <c r="D86" s="808"/>
      <c r="E86" s="808"/>
      <c r="F86" s="808"/>
      <c r="G86" s="808"/>
      <c r="H86" s="808"/>
      <c r="I86" s="132"/>
      <c r="J86" s="132"/>
      <c r="K86" s="132"/>
      <c r="L86" s="908"/>
      <c r="M86" s="908"/>
      <c r="N86" s="51"/>
    </row>
    <row r="87" spans="1:14" ht="15.75" thickBot="1">
      <c r="B87" s="826" t="s">
        <v>1037</v>
      </c>
      <c r="C87" s="827"/>
      <c r="D87" s="827"/>
      <c r="E87" s="827"/>
      <c r="F87" s="827"/>
      <c r="G87" s="827"/>
      <c r="H87" s="827"/>
      <c r="I87" s="827"/>
      <c r="J87" s="827"/>
      <c r="K87" s="827"/>
      <c r="L87" s="827"/>
      <c r="M87" s="828"/>
      <c r="N87" s="309">
        <f>SUM(N80:N86)</f>
        <v>442582.44511953334</v>
      </c>
    </row>
    <row r="88" spans="1:14" ht="15.75" thickBot="1">
      <c r="B88" s="39"/>
      <c r="C88" s="40"/>
      <c r="D88" s="40"/>
      <c r="E88" s="40"/>
      <c r="F88" s="40"/>
      <c r="G88" s="40"/>
      <c r="H88" s="40"/>
      <c r="I88" s="40"/>
      <c r="J88" s="40"/>
      <c r="K88" s="40"/>
      <c r="L88" s="40"/>
      <c r="M88" s="40"/>
      <c r="N88" s="41"/>
    </row>
    <row r="89" spans="1:14" ht="15.75" thickBot="1">
      <c r="B89" s="820" t="s">
        <v>1051</v>
      </c>
      <c r="C89" s="821"/>
      <c r="D89" s="821"/>
      <c r="E89" s="821"/>
      <c r="F89" s="821"/>
      <c r="G89" s="821"/>
      <c r="H89" s="821"/>
      <c r="I89" s="821"/>
      <c r="J89" s="821"/>
      <c r="K89" s="821"/>
      <c r="L89" s="821"/>
      <c r="M89" s="822"/>
      <c r="N89" s="105">
        <f>N47+N63+N74+N87</f>
        <v>2807183.4462338211</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11" t="s">
        <v>1053</v>
      </c>
      <c r="C93" s="812"/>
      <c r="D93" s="812"/>
      <c r="E93" s="812"/>
      <c r="F93" s="812"/>
      <c r="G93" s="812"/>
      <c r="H93" s="812"/>
      <c r="I93" s="322"/>
      <c r="J93" s="342"/>
      <c r="K93" s="310" t="s">
        <v>1054</v>
      </c>
      <c r="L93" s="850" t="s">
        <v>1055</v>
      </c>
      <c r="M93" s="851"/>
      <c r="N93" s="311"/>
    </row>
    <row r="94" spans="1:14">
      <c r="B94" s="852" t="s">
        <v>1056</v>
      </c>
      <c r="C94" s="853"/>
      <c r="D94" s="853"/>
      <c r="E94" s="853"/>
      <c r="F94" s="853"/>
      <c r="G94" s="853"/>
      <c r="H94" s="853"/>
      <c r="I94" s="93"/>
      <c r="J94" s="94"/>
      <c r="K94" s="312">
        <v>0.2</v>
      </c>
      <c r="L94" s="854">
        <f>N89*K94</f>
        <v>561436.68924676429</v>
      </c>
      <c r="M94" s="855"/>
      <c r="N94" s="57"/>
    </row>
    <row r="95" spans="1:14">
      <c r="B95" s="95" t="s">
        <v>1057</v>
      </c>
      <c r="C95" s="96"/>
      <c r="D95" s="96"/>
      <c r="E95" s="96"/>
      <c r="F95" s="96"/>
      <c r="G95" s="96"/>
      <c r="H95" s="96"/>
      <c r="I95" s="93"/>
      <c r="J95" s="94"/>
      <c r="K95" s="312">
        <v>0.05</v>
      </c>
      <c r="L95" s="854">
        <f>N89*K95</f>
        <v>140359.17231169107</v>
      </c>
      <c r="M95" s="855"/>
      <c r="N95" s="57"/>
    </row>
    <row r="96" spans="1:14" ht="15.75" thickBot="1">
      <c r="B96" s="97" t="s">
        <v>1058</v>
      </c>
      <c r="C96" s="98"/>
      <c r="D96" s="98"/>
      <c r="E96" s="98"/>
      <c r="F96" s="98"/>
      <c r="G96" s="98"/>
      <c r="H96" s="98"/>
      <c r="I96" s="99"/>
      <c r="J96" s="100"/>
      <c r="K96" s="313">
        <v>0.05</v>
      </c>
      <c r="L96" s="856">
        <f>N89*K96</f>
        <v>140359.17231169107</v>
      </c>
      <c r="M96" s="857"/>
      <c r="N96" s="57"/>
    </row>
    <row r="97" spans="1:14" ht="15.75" thickBot="1">
      <c r="B97" s="820" t="s">
        <v>1037</v>
      </c>
      <c r="C97" s="821"/>
      <c r="D97" s="821"/>
      <c r="E97" s="821"/>
      <c r="F97" s="821"/>
      <c r="G97" s="821"/>
      <c r="H97" s="821"/>
      <c r="I97" s="821"/>
      <c r="J97" s="821"/>
      <c r="K97" s="821"/>
      <c r="L97" s="821"/>
      <c r="M97" s="822"/>
      <c r="N97" s="58">
        <f>L94+L95+L96</f>
        <v>842155.03387014649</v>
      </c>
    </row>
    <row r="98" spans="1:14" ht="15.75" thickBot="1">
      <c r="B98" s="39"/>
      <c r="C98" s="40"/>
      <c r="D98" s="40"/>
      <c r="E98" s="40"/>
      <c r="F98" s="40"/>
      <c r="G98" s="40"/>
      <c r="H98" s="40"/>
      <c r="I98" s="40"/>
      <c r="J98" s="40"/>
      <c r="K98" s="40"/>
      <c r="L98" s="40"/>
      <c r="M98" s="40"/>
      <c r="N98" s="41"/>
    </row>
    <row r="99" spans="1:14" ht="15.75" thickBot="1">
      <c r="A99" t="s">
        <v>2122</v>
      </c>
      <c r="B99" s="820" t="s">
        <v>1059</v>
      </c>
      <c r="C99" s="821"/>
      <c r="D99" s="821"/>
      <c r="E99" s="821"/>
      <c r="F99" s="821"/>
      <c r="G99" s="821"/>
      <c r="H99" s="821"/>
      <c r="I99" s="821"/>
      <c r="J99" s="821"/>
      <c r="K99" s="821"/>
      <c r="L99" s="821"/>
      <c r="M99" s="822"/>
      <c r="N99" s="196">
        <f>N89+N97</f>
        <v>3649338.4801039677</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7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7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62" t="s">
        <v>2324</v>
      </c>
      <c r="C116" s="963"/>
      <c r="D116" s="963"/>
      <c r="E116" s="963"/>
      <c r="F116" s="963"/>
      <c r="G116" s="963"/>
      <c r="H116" s="963"/>
      <c r="I116" s="963"/>
      <c r="J116" s="963"/>
      <c r="K116" s="963"/>
      <c r="L116" s="963"/>
      <c r="M116" s="963"/>
      <c r="N116" s="964"/>
    </row>
    <row r="117" spans="2:14" ht="15" customHeight="1">
      <c r="B117" s="962"/>
      <c r="C117" s="963"/>
      <c r="D117" s="963"/>
      <c r="E117" s="963"/>
      <c r="F117" s="963"/>
      <c r="G117" s="963"/>
      <c r="H117" s="963"/>
      <c r="I117" s="963"/>
      <c r="J117" s="963"/>
      <c r="K117" s="963"/>
      <c r="L117" s="963"/>
      <c r="M117" s="963"/>
      <c r="N117" s="964"/>
    </row>
    <row r="118" spans="2:14" ht="30" customHeight="1">
      <c r="B118" s="965" t="s">
        <v>2325</v>
      </c>
      <c r="C118" s="966"/>
      <c r="D118" s="966"/>
      <c r="E118" s="966"/>
      <c r="F118" s="966"/>
      <c r="G118" s="966"/>
      <c r="H118" s="966"/>
      <c r="I118" s="966"/>
      <c r="J118" s="966"/>
      <c r="K118" s="966"/>
      <c r="L118" s="966"/>
      <c r="M118" s="966"/>
      <c r="N118" s="967"/>
    </row>
    <row r="119" spans="2:14">
      <c r="B119" s="965"/>
      <c r="C119" s="966"/>
      <c r="D119" s="966"/>
      <c r="E119" s="966"/>
      <c r="F119" s="966"/>
      <c r="G119" s="966"/>
      <c r="H119" s="966"/>
      <c r="I119" s="966"/>
      <c r="J119" s="966"/>
      <c r="K119" s="966"/>
      <c r="L119" s="966"/>
      <c r="M119" s="966"/>
      <c r="N119" s="967"/>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68"/>
      <c r="K129" s="968"/>
      <c r="L129" s="968"/>
      <c r="M129" s="968"/>
      <c r="N129" s="969"/>
    </row>
    <row r="130" spans="2:14" ht="15.75" thickBot="1">
      <c r="B130" s="427" t="s">
        <v>2327</v>
      </c>
      <c r="C130" s="428"/>
      <c r="D130" s="428"/>
      <c r="E130" s="267"/>
      <c r="F130" s="267"/>
      <c r="G130" s="267"/>
      <c r="H130" s="267"/>
      <c r="I130" s="267"/>
      <c r="J130" s="970"/>
      <c r="K130" s="970"/>
      <c r="L130" s="970"/>
      <c r="M130" s="970"/>
      <c r="N130"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40.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2" hidden="1" customHeight="1" thickBot="1">
      <c r="B30" s="77" t="s">
        <v>1027</v>
      </c>
      <c r="C30" s="829" t="s">
        <v>1028</v>
      </c>
      <c r="D30" s="830"/>
      <c r="E30" s="830"/>
      <c r="F30" s="830"/>
      <c r="G30" s="830"/>
      <c r="H30" s="830"/>
      <c r="I30" s="830"/>
      <c r="J30" s="78"/>
      <c r="K30" s="315"/>
      <c r="L30" s="831" t="s">
        <v>1029</v>
      </c>
      <c r="M30" s="832"/>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5"/>
      <c r="J36" s="276"/>
      <c r="K36" s="277">
        <f>VLOOKUP(A36,EQUIPOS!A6:D163,4,FALSE)</f>
        <v>94774.582801192009</v>
      </c>
      <c r="L36" s="278"/>
      <c r="M36" s="279">
        <v>0.16</v>
      </c>
      <c r="N36" s="280">
        <f>K36/M36</f>
        <v>592341.14250745007</v>
      </c>
    </row>
    <row r="37" spans="1:14">
      <c r="A37" s="119" t="s">
        <v>261</v>
      </c>
      <c r="B37" s="833" t="str">
        <f>VLOOKUP(A37,EQUIPOS!A7:D154,3,FALSE)</f>
        <v xml:space="preserve">Motobomba 3 PULGADAS (incluye operario)
</v>
      </c>
      <c r="C37" s="834"/>
      <c r="D37" s="834"/>
      <c r="E37" s="834"/>
      <c r="F37" s="834"/>
      <c r="G37" s="834"/>
      <c r="H37" s="835"/>
      <c r="I37" s="429"/>
      <c r="J37" s="430"/>
      <c r="K37" s="277">
        <f>VLOOKUP(A37,EQUIPOS!A7:D164,4,FALSE)</f>
        <v>15199.773307790552</v>
      </c>
      <c r="L37" s="343"/>
      <c r="M37" s="344">
        <v>0.16</v>
      </c>
      <c r="N37" s="280">
        <f>K37/M37</f>
        <v>94998.583173690946</v>
      </c>
    </row>
    <row r="38" spans="1:14">
      <c r="A38" s="119"/>
      <c r="B38" s="833"/>
      <c r="C38" s="834"/>
      <c r="D38" s="834"/>
      <c r="E38" s="834"/>
      <c r="F38" s="834"/>
      <c r="G38" s="834"/>
      <c r="H38" s="835"/>
      <c r="I38" s="429"/>
      <c r="J38" s="430"/>
      <c r="K38" s="446"/>
      <c r="L38" s="343"/>
      <c r="M38" s="344"/>
      <c r="N38" s="280"/>
    </row>
    <row r="39" spans="1:14">
      <c r="A39" s="119"/>
      <c r="B39" s="833"/>
      <c r="C39" s="834"/>
      <c r="D39" s="834"/>
      <c r="E39" s="834"/>
      <c r="F39" s="834"/>
      <c r="G39" s="834"/>
      <c r="H39" s="835"/>
      <c r="I39" s="429"/>
      <c r="J39" s="430"/>
      <c r="K39" s="446"/>
      <c r="L39" s="343"/>
      <c r="M39" s="344"/>
      <c r="N39" s="280"/>
    </row>
    <row r="40" spans="1:14">
      <c r="A40" s="119"/>
      <c r="B40" s="833"/>
      <c r="C40" s="834"/>
      <c r="D40" s="834"/>
      <c r="E40" s="834"/>
      <c r="F40" s="834"/>
      <c r="G40" s="834"/>
      <c r="H40" s="835"/>
      <c r="I40" s="336"/>
      <c r="J40" s="338"/>
      <c r="K40" s="446"/>
      <c r="L40" s="431"/>
      <c r="M40" s="432"/>
      <c r="N40" s="280"/>
    </row>
    <row r="41" spans="1:14">
      <c r="B41" s="833"/>
      <c r="C41" s="834"/>
      <c r="D41" s="834"/>
      <c r="E41" s="834"/>
      <c r="F41" s="834"/>
      <c r="G41" s="834"/>
      <c r="H41" s="835"/>
      <c r="I41" s="42"/>
      <c r="J41" s="43"/>
      <c r="K41" s="446"/>
      <c r="L41" s="284"/>
      <c r="M41" s="285"/>
      <c r="N41" s="280"/>
    </row>
    <row r="42" spans="1:14">
      <c r="B42" s="328"/>
      <c r="C42" s="329"/>
      <c r="D42" s="329"/>
      <c r="E42" s="329"/>
      <c r="F42" s="331"/>
      <c r="G42" s="331"/>
      <c r="H42" s="131"/>
      <c r="I42" s="42"/>
      <c r="J42" s="43"/>
      <c r="K42" s="446"/>
      <c r="L42" s="284"/>
      <c r="M42" s="285"/>
      <c r="N42" s="281"/>
    </row>
    <row r="43" spans="1:14">
      <c r="B43" s="840" t="s">
        <v>1036</v>
      </c>
      <c r="C43" s="841"/>
      <c r="D43" s="841"/>
      <c r="E43" s="44"/>
      <c r="F43" s="45"/>
      <c r="G43" s="45"/>
      <c r="H43" s="46"/>
      <c r="I43" s="42"/>
      <c r="J43" s="43"/>
      <c r="K43" s="287"/>
      <c r="L43" s="284"/>
      <c r="M43" s="409">
        <v>0.05</v>
      </c>
      <c r="N43" s="352">
        <f>N77*M43</f>
        <v>11968.876220179687</v>
      </c>
    </row>
    <row r="44" spans="1:14" ht="15.75" thickBot="1">
      <c r="B44" s="833"/>
      <c r="C44" s="834"/>
      <c r="D44" s="834"/>
      <c r="E44" s="834"/>
      <c r="F44" s="834"/>
      <c r="G44" s="834"/>
      <c r="H44" s="835"/>
      <c r="I44" s="842"/>
      <c r="J44" s="843"/>
      <c r="K44" s="47"/>
      <c r="L44" s="844"/>
      <c r="M44" s="845"/>
      <c r="N44" s="111"/>
    </row>
    <row r="45" spans="1:14" ht="15.75" thickBot="1">
      <c r="B45" s="820" t="s">
        <v>1037</v>
      </c>
      <c r="C45" s="821"/>
      <c r="D45" s="821"/>
      <c r="E45" s="821"/>
      <c r="F45" s="821"/>
      <c r="G45" s="821"/>
      <c r="H45" s="821"/>
      <c r="I45" s="821"/>
      <c r="J45" s="821"/>
      <c r="K45" s="821"/>
      <c r="L45" s="821"/>
      <c r="M45" s="822"/>
      <c r="N45" s="402">
        <f>SUM(N36:N44)</f>
        <v>699308.60190132074</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3" t="s">
        <v>1029</v>
      </c>
      <c r="K49" s="91" t="s">
        <v>1030</v>
      </c>
      <c r="L49" s="814" t="s">
        <v>1039</v>
      </c>
      <c r="M49" s="813"/>
      <c r="N49" s="92" t="s">
        <v>1035</v>
      </c>
    </row>
    <row r="50" spans="1:14">
      <c r="A50" s="167" t="s">
        <v>462</v>
      </c>
      <c r="B50" s="49" t="str">
        <f>VLOOKUP(A50,MATERIALES!A5:D372,3,FALSE)</f>
        <v>Explosivos  75% (INDUGEL)</v>
      </c>
      <c r="C50" s="289"/>
      <c r="D50" s="289"/>
      <c r="E50" s="289"/>
      <c r="F50" s="289"/>
      <c r="G50" s="289"/>
      <c r="H50" s="289"/>
      <c r="I50" s="289"/>
      <c r="J50" s="319" t="str">
        <f>VLOOKUP(A50,MATERIALES!A6:D641,2,FALSE)</f>
        <v>lb</v>
      </c>
      <c r="K50" s="290">
        <v>0.2</v>
      </c>
      <c r="L50" s="275"/>
      <c r="M50" s="410">
        <f>VLOOKUP(A50,MATERIALES!A5:D395,4,FALSE)</f>
        <v>9020.6720906406299</v>
      </c>
      <c r="N50" s="280">
        <f>K50*M50</f>
        <v>1804.1344181281261</v>
      </c>
    </row>
    <row r="51" spans="1:14">
      <c r="A51" s="167" t="s">
        <v>467</v>
      </c>
      <c r="B51" s="49" t="str">
        <f>VLOOKUP(A51,MATERIALES!A6:D372,3,FALSE)</f>
        <v>Fulminantes</v>
      </c>
      <c r="C51" s="433"/>
      <c r="D51" s="433"/>
      <c r="E51" s="433"/>
      <c r="F51" s="433"/>
      <c r="G51" s="433"/>
      <c r="H51" s="433"/>
      <c r="I51" s="433"/>
      <c r="J51" s="320" t="str">
        <f>VLOOKUP(A51,MATERIALES!A6:D642,2,FALSE)</f>
        <v>u</v>
      </c>
      <c r="K51" s="405">
        <v>1</v>
      </c>
      <c r="L51" s="429"/>
      <c r="M51" s="410">
        <f>VLOOKUP(A51,MATERIALES!A6:D396,4,FALSE)</f>
        <v>998.67727354908686</v>
      </c>
      <c r="N51" s="280">
        <f>K51*M51</f>
        <v>998.67727354908686</v>
      </c>
    </row>
    <row r="52" spans="1:14">
      <c r="A52" s="167" t="s">
        <v>567</v>
      </c>
      <c r="B52" s="49" t="str">
        <f>VLOOKUP(A52,MATERIALES!A6:D372,3,FALSE)</f>
        <v>Mecha Lenta</v>
      </c>
      <c r="C52" s="433"/>
      <c r="D52" s="433"/>
      <c r="E52" s="433"/>
      <c r="F52" s="433"/>
      <c r="G52" s="433"/>
      <c r="H52" s="433"/>
      <c r="I52" s="433"/>
      <c r="J52" s="320" t="str">
        <f>VLOOKUP(A52,MATERIALES!A6:D643,2,FALSE)</f>
        <v>m</v>
      </c>
      <c r="K52" s="405">
        <v>0.5</v>
      </c>
      <c r="L52" s="429"/>
      <c r="M52" s="410">
        <f>VLOOKUP(A52,MATERIALES!A6:D397,4,FALSE)</f>
        <v>928.43391791719387</v>
      </c>
      <c r="N52" s="280">
        <f>K52*M52</f>
        <v>464.21695895859693</v>
      </c>
    </row>
    <row r="53" spans="1:14">
      <c r="A53" s="167" t="s">
        <v>814</v>
      </c>
      <c r="B53" s="49" t="str">
        <f>VLOOKUP(A53,MATERIALES!A6:D372,3,FALSE)</f>
        <v>Acero A-37</v>
      </c>
      <c r="C53" s="433"/>
      <c r="D53" s="433"/>
      <c r="E53" s="433"/>
      <c r="F53" s="433"/>
      <c r="G53" s="433"/>
      <c r="H53" s="433"/>
      <c r="I53" s="433"/>
      <c r="J53" s="320" t="str">
        <f>VLOOKUP(A53,MATERIALES!A7:D644,2,FALSE)</f>
        <v>kg</v>
      </c>
      <c r="K53" s="405">
        <v>150</v>
      </c>
      <c r="L53" s="429"/>
      <c r="M53" s="410">
        <f>VLOOKUP(A53,MATERIALES!A6:D398,4,FALSE)</f>
        <v>3935.6639546796837</v>
      </c>
      <c r="N53" s="280">
        <f>K53*M53</f>
        <v>590349.59320195252</v>
      </c>
    </row>
    <row r="54" spans="1:14">
      <c r="A54" s="167" t="s">
        <v>903</v>
      </c>
      <c r="B54" s="49" t="str">
        <f>VLOOKUP(A54,MATERIALES!A7:D372,3,FALSE)</f>
        <v>Concreto Resistencia  32 (Mpa)</v>
      </c>
      <c r="C54" s="433"/>
      <c r="D54" s="433"/>
      <c r="E54" s="433"/>
      <c r="F54" s="433"/>
      <c r="G54" s="433"/>
      <c r="H54" s="433"/>
      <c r="I54" s="433"/>
      <c r="J54" s="320" t="str">
        <f>VLOOKUP(A54,MATERIALES!A8:D645,2,FALSE)</f>
        <v>m3</v>
      </c>
      <c r="K54" s="405">
        <v>1</v>
      </c>
      <c r="L54" s="429"/>
      <c r="M54" s="410">
        <f>VLOOKUP(A54,MATERIALES!A7:D399,4,FALSE)</f>
        <v>449210.33134454279</v>
      </c>
      <c r="N54" s="280">
        <f>K54*M54</f>
        <v>449210.33134454279</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20" t="s">
        <v>1037</v>
      </c>
      <c r="C58" s="821"/>
      <c r="D58" s="821"/>
      <c r="E58" s="821"/>
      <c r="F58" s="821"/>
      <c r="G58" s="821"/>
      <c r="H58" s="821"/>
      <c r="I58" s="821"/>
      <c r="J58" s="821"/>
      <c r="K58" s="821"/>
      <c r="L58" s="821"/>
      <c r="M58" s="822"/>
      <c r="N58" s="402">
        <f>SUM(N50:N57)</f>
        <v>1042826.9531971312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824">
        <f>VLOOKUP(A63,TRANSPORTE!A5:D117,4,FALSE)</f>
        <v>1121.0689501116901</v>
      </c>
      <c r="M63" s="825"/>
      <c r="N63" s="295">
        <f>K63*L63</f>
        <v>1121.0689501116901</v>
      </c>
    </row>
    <row r="64" spans="1:14">
      <c r="B64" s="52"/>
      <c r="C64" s="53"/>
      <c r="D64" s="53"/>
      <c r="E64" s="53"/>
      <c r="F64" s="53"/>
      <c r="G64" s="53"/>
      <c r="H64" s="319"/>
      <c r="I64" s="287"/>
      <c r="J64" s="294"/>
      <c r="K64" s="287"/>
      <c r="L64" s="824"/>
      <c r="M64" s="825"/>
      <c r="N64" s="295"/>
    </row>
    <row r="65" spans="1:15">
      <c r="B65" s="52"/>
      <c r="C65" s="53"/>
      <c r="D65" s="53"/>
      <c r="E65" s="53"/>
      <c r="F65" s="53"/>
      <c r="G65" s="53"/>
      <c r="H65" s="319"/>
      <c r="I65" s="287"/>
      <c r="J65" s="294"/>
      <c r="K65" s="287"/>
      <c r="L65" s="824"/>
      <c r="M65" s="825"/>
      <c r="N65" s="295"/>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09"/>
      <c r="M67" s="810"/>
      <c r="N67" s="133"/>
    </row>
    <row r="68" spans="1:15" ht="15.75" thickBot="1">
      <c r="B68" s="826" t="s">
        <v>1037</v>
      </c>
      <c r="C68" s="827"/>
      <c r="D68" s="827"/>
      <c r="E68" s="827"/>
      <c r="F68" s="827"/>
      <c r="G68" s="827"/>
      <c r="H68" s="827"/>
      <c r="I68" s="827"/>
      <c r="J68" s="827"/>
      <c r="K68" s="827"/>
      <c r="L68" s="827"/>
      <c r="M68" s="828"/>
      <c r="N68" s="110">
        <f>SUM(N63:N67)</f>
        <v>1121.0689501116901</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6" t="s">
        <v>1047</v>
      </c>
      <c r="C72" s="847"/>
      <c r="D72" s="847"/>
      <c r="E72" s="847"/>
      <c r="F72" s="847"/>
      <c r="G72" s="847"/>
      <c r="H72" s="847"/>
      <c r="I72" s="79" t="s">
        <v>1048</v>
      </c>
      <c r="J72" s="81" t="s">
        <v>1494</v>
      </c>
      <c r="K72" s="80" t="s">
        <v>1050</v>
      </c>
      <c r="L72" s="848" t="s">
        <v>1034</v>
      </c>
      <c r="M72" s="849"/>
      <c r="N72" s="104" t="s">
        <v>1035</v>
      </c>
    </row>
    <row r="73" spans="1:15">
      <c r="A73" s="168" t="s">
        <v>11</v>
      </c>
      <c r="B73" s="55" t="str">
        <f>VLOOKUP(A73,'MANO DE OBRA'!A8:D68,3,FALSE)</f>
        <v>Obrero (4)</v>
      </c>
      <c r="C73" s="53"/>
      <c r="D73" s="53"/>
      <c r="E73" s="53"/>
      <c r="F73" s="53"/>
      <c r="G73" s="53"/>
      <c r="H73" s="53"/>
      <c r="I73" s="300">
        <f>K73/J73*100</f>
        <v>110415.578824</v>
      </c>
      <c r="J73" s="301">
        <v>185</v>
      </c>
      <c r="K73" s="302">
        <f>VLOOKUP(A73,'MANO DE OBRA'!A8:D99,4,FALSE)</f>
        <v>204268.8208244</v>
      </c>
      <c r="L73" s="56"/>
      <c r="M73" s="442">
        <v>1.28</v>
      </c>
      <c r="N73" s="403">
        <f>K73/M73</f>
        <v>159585.0162690625</v>
      </c>
      <c r="O73" s="112"/>
    </row>
    <row r="74" spans="1:15">
      <c r="A74" s="168"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439">
        <v>1.28</v>
      </c>
      <c r="N74" s="403">
        <f>K74/M74</f>
        <v>79792.50813453125</v>
      </c>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SUM(N73:N76)</f>
        <v>239377.52440359374</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N45+N58+N68+N77</f>
        <v>1982634.1484521574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396526.82969043148</v>
      </c>
      <c r="M84" s="855"/>
      <c r="N84" s="57"/>
    </row>
    <row r="85" spans="1:14">
      <c r="B85" s="95" t="s">
        <v>1057</v>
      </c>
      <c r="C85" s="96"/>
      <c r="D85" s="96"/>
      <c r="E85" s="96"/>
      <c r="F85" s="96"/>
      <c r="G85" s="96"/>
      <c r="H85" s="96"/>
      <c r="I85" s="93"/>
      <c r="J85" s="94"/>
      <c r="K85" s="312">
        <v>0.05</v>
      </c>
      <c r="L85" s="854">
        <f>N79*K85</f>
        <v>99131.707422607869</v>
      </c>
      <c r="M85" s="855"/>
      <c r="N85" s="57"/>
    </row>
    <row r="86" spans="1:14" ht="15.75" thickBot="1">
      <c r="B86" s="97" t="s">
        <v>1058</v>
      </c>
      <c r="C86" s="98"/>
      <c r="D86" s="98"/>
      <c r="E86" s="98"/>
      <c r="F86" s="98"/>
      <c r="G86" s="98"/>
      <c r="H86" s="98"/>
      <c r="I86" s="99"/>
      <c r="J86" s="100"/>
      <c r="K86" s="313">
        <v>0.05</v>
      </c>
      <c r="L86" s="856">
        <f>N79*K86</f>
        <v>99131.707422607869</v>
      </c>
      <c r="M86" s="857"/>
      <c r="N86" s="57"/>
    </row>
    <row r="87" spans="1:14" ht="15.75" thickBot="1">
      <c r="B87" s="820" t="s">
        <v>1037</v>
      </c>
      <c r="C87" s="821"/>
      <c r="D87" s="821"/>
      <c r="E87" s="821"/>
      <c r="F87" s="821"/>
      <c r="G87" s="821"/>
      <c r="H87" s="821"/>
      <c r="I87" s="821"/>
      <c r="J87" s="821"/>
      <c r="K87" s="821"/>
      <c r="L87" s="821"/>
      <c r="M87" s="822"/>
      <c r="N87" s="58">
        <f>L84+L85+L86</f>
        <v>594790.24453564722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2577424.3929878045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38.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460"/>
      <c r="L30" s="831" t="s">
        <v>1029</v>
      </c>
      <c r="M30" s="832"/>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121</v>
      </c>
      <c r="B36" s="833" t="str">
        <f>VLOOKUP(A36,EQUIPOS!A6:D154,3,FALSE)</f>
        <v>Bomba eléctrica para accionar la celda</v>
      </c>
      <c r="C36" s="834"/>
      <c r="D36" s="834"/>
      <c r="E36" s="834"/>
      <c r="F36" s="834"/>
      <c r="G36" s="834"/>
      <c r="H36" s="835"/>
      <c r="I36" s="275"/>
      <c r="J36" s="276"/>
      <c r="K36" s="277">
        <f>VLOOKUP(A36,EQUIPOS!A6:D163,4,FALSE)</f>
        <v>63415.53852703279</v>
      </c>
      <c r="L36" s="278"/>
      <c r="M36" s="279">
        <v>0.01</v>
      </c>
      <c r="N36" s="280">
        <f t="shared" ref="N36:N41" si="0">K36/M36</f>
        <v>6341553.8527032789</v>
      </c>
    </row>
    <row r="37" spans="1:14">
      <c r="A37" s="119" t="s">
        <v>192</v>
      </c>
      <c r="B37" s="833" t="str">
        <f>VLOOKUP(A37,EQUIPOS!A7:D154,3,FALSE)</f>
        <v>Equipo de acarreo interno</v>
      </c>
      <c r="C37" s="834"/>
      <c r="D37" s="834"/>
      <c r="E37" s="834"/>
      <c r="F37" s="834"/>
      <c r="G37" s="834"/>
      <c r="H37" s="835"/>
      <c r="I37" s="429"/>
      <c r="J37" s="430"/>
      <c r="K37" s="277">
        <f>VLOOKUP(A37,EQUIPOS!A7:D164,4,FALSE)</f>
        <v>35570.956790123462</v>
      </c>
      <c r="L37" s="343"/>
      <c r="M37" s="344">
        <v>0.05</v>
      </c>
      <c r="N37" s="280">
        <f t="shared" si="0"/>
        <v>711419.13580246922</v>
      </c>
    </row>
    <row r="38" spans="1:14">
      <c r="A38" s="119" t="s">
        <v>217</v>
      </c>
      <c r="B38" s="833" t="str">
        <f>VLOOKUP(A38,EQUIPOS!A8:D154,3,FALSE)</f>
        <v>Equipo de soldadura y de acetileno (incluye soldadura)</v>
      </c>
      <c r="C38" s="834"/>
      <c r="D38" s="834"/>
      <c r="E38" s="834"/>
      <c r="F38" s="834"/>
      <c r="G38" s="834"/>
      <c r="H38" s="835"/>
      <c r="I38" s="429"/>
      <c r="J38" s="430"/>
      <c r="K38" s="277">
        <f>VLOOKUP(A38,EQUIPOS!A8:D165,4,FALSE)</f>
        <v>29623.482332907624</v>
      </c>
      <c r="L38" s="343"/>
      <c r="M38" s="344">
        <v>0.01</v>
      </c>
      <c r="N38" s="280">
        <f t="shared" si="0"/>
        <v>2962348.2332907622</v>
      </c>
    </row>
    <row r="39" spans="1:14">
      <c r="A39" s="119" t="s">
        <v>242</v>
      </c>
      <c r="B39" s="833" t="str">
        <f>VLOOKUP(A39,EQUIPOS!A9:D154,3,FALSE)</f>
        <v>Grúa con torre capacidad 1 ton en la punta.</v>
      </c>
      <c r="C39" s="834"/>
      <c r="D39" s="834"/>
      <c r="E39" s="834"/>
      <c r="F39" s="834"/>
      <c r="G39" s="834"/>
      <c r="H39" s="835"/>
      <c r="I39" s="429"/>
      <c r="J39" s="430"/>
      <c r="K39" s="277">
        <f>VLOOKUP(A39,EQUIPOS!A9:D166,4,FALSE)</f>
        <v>135916.0685398042</v>
      </c>
      <c r="L39" s="343"/>
      <c r="M39" s="344">
        <v>0.04</v>
      </c>
      <c r="N39" s="280">
        <f t="shared" si="0"/>
        <v>3397901.713495105</v>
      </c>
    </row>
    <row r="40" spans="1:14">
      <c r="A40" s="119" t="s">
        <v>255</v>
      </c>
      <c r="B40" s="833" t="str">
        <f>VLOOKUP(A40,EQUIPOS!A10:D154,3,FALSE)</f>
        <v>Manómetro cable de acero para bajar la celda</v>
      </c>
      <c r="C40" s="834"/>
      <c r="D40" s="834"/>
      <c r="E40" s="834"/>
      <c r="F40" s="834"/>
      <c r="G40" s="834"/>
      <c r="H40" s="835"/>
      <c r="I40" s="336"/>
      <c r="J40" s="338"/>
      <c r="K40" s="277">
        <f>VLOOKUP(A40,EQUIPOS!A10:D167,4,FALSE)</f>
        <v>1859242.3988931463</v>
      </c>
      <c r="L40" s="431"/>
      <c r="M40" s="432">
        <v>1</v>
      </c>
      <c r="N40" s="280">
        <f t="shared" si="0"/>
        <v>1859242.3988931463</v>
      </c>
    </row>
    <row r="41" spans="1:14">
      <c r="A41" t="s">
        <v>320</v>
      </c>
      <c r="B41" s="833" t="str">
        <f>VLOOKUP(A41,EQUIPOS!A11:D155,3,FALSE)</f>
        <v>Retroexcavadora sobre llantas, motor 62HP, Profundidad de excavación de 5.41 metros.</v>
      </c>
      <c r="C41" s="834"/>
      <c r="D41" s="834"/>
      <c r="E41" s="834"/>
      <c r="F41" s="834"/>
      <c r="G41" s="834"/>
      <c r="H41" s="835"/>
      <c r="I41" s="42"/>
      <c r="J41" s="43"/>
      <c r="K41" s="277">
        <f>VLOOKUP(A41,EQUIPOS!A11:D168,4,FALSE)</f>
        <v>128086.89016602811</v>
      </c>
      <c r="L41" s="284"/>
      <c r="M41" s="285">
        <v>0.2</v>
      </c>
      <c r="N41" s="280">
        <f t="shared" si="0"/>
        <v>640434.4508301405</v>
      </c>
    </row>
    <row r="42" spans="1:14">
      <c r="B42" s="328"/>
      <c r="C42" s="329"/>
      <c r="D42" s="329"/>
      <c r="E42" s="329"/>
      <c r="F42" s="331"/>
      <c r="G42" s="331"/>
      <c r="H42" s="131"/>
      <c r="I42" s="42"/>
      <c r="J42" s="43"/>
      <c r="K42" s="446"/>
      <c r="L42" s="284"/>
      <c r="M42" s="285"/>
      <c r="N42" s="281"/>
    </row>
    <row r="43" spans="1:14">
      <c r="B43" s="840" t="s">
        <v>1036</v>
      </c>
      <c r="C43" s="841"/>
      <c r="D43" s="841"/>
      <c r="E43" s="44"/>
      <c r="F43" s="45"/>
      <c r="G43" s="45"/>
      <c r="H43" s="46"/>
      <c r="I43" s="42"/>
      <c r="J43" s="43"/>
      <c r="K43" s="287"/>
      <c r="L43" s="284"/>
      <c r="M43" s="409">
        <v>0.01</v>
      </c>
      <c r="N43" s="352">
        <f>N81*M43</f>
        <v>40222.408211598995</v>
      </c>
    </row>
    <row r="44" spans="1:14" ht="15.75" thickBot="1">
      <c r="B44" s="833"/>
      <c r="C44" s="834"/>
      <c r="D44" s="834"/>
      <c r="E44" s="834"/>
      <c r="F44" s="834"/>
      <c r="G44" s="834"/>
      <c r="H44" s="835"/>
      <c r="I44" s="842"/>
      <c r="J44" s="843"/>
      <c r="K44" s="47"/>
      <c r="L44" s="844"/>
      <c r="M44" s="845"/>
      <c r="N44" s="111"/>
    </row>
    <row r="45" spans="1:14" ht="15.75" thickBot="1">
      <c r="B45" s="820" t="s">
        <v>1037</v>
      </c>
      <c r="C45" s="821"/>
      <c r="D45" s="821"/>
      <c r="E45" s="821"/>
      <c r="F45" s="821"/>
      <c r="G45" s="821"/>
      <c r="H45" s="821"/>
      <c r="I45" s="821"/>
      <c r="J45" s="821"/>
      <c r="K45" s="821"/>
      <c r="L45" s="821"/>
      <c r="M45" s="822"/>
      <c r="N45" s="402">
        <f>SUM(N36:N44)</f>
        <v>15953122.193226501</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3" t="s">
        <v>1029</v>
      </c>
      <c r="K49" s="91" t="s">
        <v>1030</v>
      </c>
      <c r="L49" s="814" t="s">
        <v>1039</v>
      </c>
      <c r="M49" s="813"/>
      <c r="N49" s="92" t="s">
        <v>1035</v>
      </c>
    </row>
    <row r="50" spans="1:14">
      <c r="A50" s="167" t="s">
        <v>412</v>
      </c>
      <c r="B50" s="49" t="str">
        <f>VLOOKUP(A50,MATERIALES!A5:D372,3,FALSE)</f>
        <v>Celda especial de carga</v>
      </c>
      <c r="C50" s="289"/>
      <c r="D50" s="289"/>
      <c r="E50" s="289"/>
      <c r="F50" s="289"/>
      <c r="G50" s="289"/>
      <c r="H50" s="289"/>
      <c r="I50" s="289"/>
      <c r="J50" s="319" t="str">
        <f>VLOOKUP(A50,MATERIALES!A6:D641,2,FALSE)</f>
        <v>u</v>
      </c>
      <c r="K50" s="290">
        <v>1</v>
      </c>
      <c r="L50" s="275"/>
      <c r="M50" s="410">
        <f>VLOOKUP(A50,MATERIALES!A5:D395,4,FALSE)</f>
        <v>17975940.491050441</v>
      </c>
      <c r="N50" s="280">
        <f t="shared" ref="N50:N55" si="1">K50*M50</f>
        <v>17975940.491050441</v>
      </c>
    </row>
    <row r="51" spans="1:14">
      <c r="A51" s="167" t="s">
        <v>515</v>
      </c>
      <c r="B51" s="49" t="str">
        <f>VLOOKUP(A51,MATERIALES!A6:D372,3,FALSE)</f>
        <v>Manguera de alta presión</v>
      </c>
      <c r="C51" s="433"/>
      <c r="D51" s="433"/>
      <c r="E51" s="433"/>
      <c r="F51" s="433"/>
      <c r="G51" s="433"/>
      <c r="H51" s="433"/>
      <c r="I51" s="433"/>
      <c r="J51" s="320" t="str">
        <f>VLOOKUP(A51,MATERIALES!A6:D642,2,FALSE)</f>
        <v>m</v>
      </c>
      <c r="K51" s="405">
        <v>30</v>
      </c>
      <c r="L51" s="429"/>
      <c r="M51" s="410">
        <f>VLOOKUP(A51,MATERIALES!A6:D396,4,FALSE)</f>
        <v>135829.27137949737</v>
      </c>
      <c r="N51" s="280">
        <f t="shared" si="1"/>
        <v>4074878.141384921</v>
      </c>
    </row>
    <row r="52" spans="1:14">
      <c r="A52" s="167" t="s">
        <v>755</v>
      </c>
      <c r="B52" s="49" t="str">
        <f>VLOOKUP(A52,MATERIALES!A6:D372,3,FALSE)</f>
        <v>Transductores electrónicos (incluye cables, protección contra el concreto y panel de lectura)</v>
      </c>
      <c r="C52" s="433"/>
      <c r="D52" s="433"/>
      <c r="E52" s="433"/>
      <c r="F52" s="433"/>
      <c r="G52" s="433"/>
      <c r="H52" s="433"/>
      <c r="I52" s="433"/>
      <c r="J52" s="320" t="str">
        <f>VLOOKUP(A52,MATERIALES!A6:D643,2,FALSE)</f>
        <v>u</v>
      </c>
      <c r="K52" s="405">
        <v>2</v>
      </c>
      <c r="L52" s="429"/>
      <c r="M52" s="410">
        <f>VLOOKUP(A52,MATERIALES!A6:D397,4,FALSE)</f>
        <v>1930569.4042065928</v>
      </c>
      <c r="N52" s="280">
        <f t="shared" si="1"/>
        <v>3861138.8084131856</v>
      </c>
    </row>
    <row r="53" spans="1:14">
      <c r="A53" s="167" t="s">
        <v>757</v>
      </c>
      <c r="B53" s="49" t="str">
        <f>VLOOKUP(A53,MATERIALES!A6:D372,3,FALSE)</f>
        <v>Transductores mecánicos (incluye cables, protección contra el concreto y panel de lectura)</v>
      </c>
      <c r="C53" s="433"/>
      <c r="D53" s="433"/>
      <c r="E53" s="433"/>
      <c r="F53" s="433"/>
      <c r="G53" s="433"/>
      <c r="H53" s="433"/>
      <c r="I53" s="433"/>
      <c r="J53" s="320" t="str">
        <f>VLOOKUP(A53,MATERIALES!A7:D644,2,FALSE)</f>
        <v>u</v>
      </c>
      <c r="K53" s="405">
        <v>5</v>
      </c>
      <c r="L53" s="429"/>
      <c r="M53" s="410">
        <f>VLOOKUP(A53,MATERIALES!A6:D398,4,FALSE)</f>
        <v>1101365.9333453865</v>
      </c>
      <c r="N53" s="280">
        <f t="shared" si="1"/>
        <v>5506829.6667269329</v>
      </c>
    </row>
    <row r="54" spans="1:14">
      <c r="A54" s="167" t="s">
        <v>792</v>
      </c>
      <c r="B54" s="49" t="str">
        <f>VLOOKUP(A54,MATERIALES!A7:D372,3,FALSE)</f>
        <v>Tubo Metálico De Alta Resistencia</v>
      </c>
      <c r="C54" s="433"/>
      <c r="D54" s="433"/>
      <c r="E54" s="433"/>
      <c r="F54" s="433"/>
      <c r="G54" s="433"/>
      <c r="H54" s="433"/>
      <c r="I54" s="433"/>
      <c r="J54" s="320" t="str">
        <f>VLOOKUP(A54,MATERIALES!A8:D645,2,FALSE)</f>
        <v>m</v>
      </c>
      <c r="K54" s="405">
        <v>60</v>
      </c>
      <c r="L54" s="429"/>
      <c r="M54" s="410">
        <f>VLOOKUP(A54,MATERIALES!A7:D399,4,FALSE)</f>
        <v>80776.804917736386</v>
      </c>
      <c r="N54" s="280">
        <f t="shared" si="1"/>
        <v>4846608.295064183</v>
      </c>
    </row>
    <row r="55" spans="1:14">
      <c r="A55" s="167" t="s">
        <v>799</v>
      </c>
      <c r="B55" s="49" t="str">
        <f>VLOOKUP(A55,MATERIALES!A7:D372,3,FALSE)</f>
        <v>Uniones especiales de alta resistencia para tubería</v>
      </c>
      <c r="C55" s="433"/>
      <c r="D55" s="433"/>
      <c r="E55" s="433"/>
      <c r="F55" s="433"/>
      <c r="G55" s="433"/>
      <c r="H55" s="433"/>
      <c r="I55" s="433"/>
      <c r="J55" s="320" t="str">
        <f>VLOOKUP(A55,MATERIALES!A9:D646,2,FALSE)</f>
        <v>u</v>
      </c>
      <c r="K55" s="405">
        <v>12</v>
      </c>
      <c r="L55" s="429"/>
      <c r="M55" s="410">
        <f>VLOOKUP(A55,MATERIALES!A8:D400,4,FALSE)</f>
        <v>54377.519435906703</v>
      </c>
      <c r="N55" s="280">
        <f t="shared" si="1"/>
        <v>652530.23323088046</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20" t="s">
        <v>1037</v>
      </c>
      <c r="C58" s="821"/>
      <c r="D58" s="821"/>
      <c r="E58" s="821"/>
      <c r="F58" s="821"/>
      <c r="G58" s="821"/>
      <c r="H58" s="821"/>
      <c r="I58" s="821"/>
      <c r="J58" s="821"/>
      <c r="K58" s="821"/>
      <c r="L58" s="821"/>
      <c r="M58" s="822"/>
      <c r="N58" s="402">
        <f>SUM(N50:N57)</f>
        <v>36917925.635870546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824">
        <f>VLOOKUP(A63,TRANSPORTE!A5:D117,4,FALSE)</f>
        <v>1158540.3784065524</v>
      </c>
      <c r="M63" s="825"/>
      <c r="N63" s="295">
        <f>K63*L63</f>
        <v>1158540.3784065524</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824">
        <f>VLOOKUP(A64,TRANSPORTE!A6:D117,4,FALSE)</f>
        <v>153630.64601638122</v>
      </c>
      <c r="M64" s="825"/>
      <c r="N64" s="295">
        <f>K64*L64</f>
        <v>1229045.1681310497</v>
      </c>
    </row>
    <row r="65" spans="1:15">
      <c r="A65" t="s">
        <v>1483</v>
      </c>
      <c r="B65" s="52" t="str">
        <f>VLOOKUP(A65,TRANSPORTE!A6:D117,3,FALSE)</f>
        <v>Pasajes aéreos</v>
      </c>
      <c r="C65" s="53"/>
      <c r="D65" s="53"/>
      <c r="E65" s="53"/>
      <c r="F65" s="53"/>
      <c r="G65" s="53"/>
      <c r="H65" s="319" t="s">
        <v>1029</v>
      </c>
      <c r="I65" s="287">
        <v>3</v>
      </c>
      <c r="J65" s="294">
        <v>1</v>
      </c>
      <c r="K65" s="287">
        <f>I65*J65</f>
        <v>3</v>
      </c>
      <c r="L65" s="824">
        <f>VLOOKUP(A65,TRANSPORTE!A6:D117,4,FALSE)</f>
        <v>206880.4166046165</v>
      </c>
      <c r="M65" s="825"/>
      <c r="N65" s="295">
        <f>K65*L65</f>
        <v>620641.24981384957</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09"/>
      <c r="M67" s="810"/>
      <c r="N67" s="133"/>
    </row>
    <row r="68" spans="1:15" ht="15.75" thickBot="1">
      <c r="B68" s="826" t="s">
        <v>1037</v>
      </c>
      <c r="C68" s="827"/>
      <c r="D68" s="827"/>
      <c r="E68" s="827"/>
      <c r="F68" s="827"/>
      <c r="G68" s="827"/>
      <c r="H68" s="827"/>
      <c r="I68" s="827"/>
      <c r="J68" s="827"/>
      <c r="K68" s="827"/>
      <c r="L68" s="827"/>
      <c r="M68" s="828"/>
      <c r="N68" s="110">
        <f>SUM(N63:N67)</f>
        <v>3008226.7963514519</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6" t="s">
        <v>1047</v>
      </c>
      <c r="C72" s="847"/>
      <c r="D72" s="847"/>
      <c r="E72" s="847"/>
      <c r="F72" s="847"/>
      <c r="G72" s="847"/>
      <c r="H72" s="847"/>
      <c r="I72" s="79" t="s">
        <v>1048</v>
      </c>
      <c r="J72" s="81" t="s">
        <v>1494</v>
      </c>
      <c r="K72" s="80" t="s">
        <v>1050</v>
      </c>
      <c r="L72" s="848" t="s">
        <v>1034</v>
      </c>
      <c r="M72" s="849"/>
      <c r="N72" s="104" t="s">
        <v>1035</v>
      </c>
    </row>
    <row r="73" spans="1:15">
      <c r="A73" s="168" t="s">
        <v>6</v>
      </c>
      <c r="B73" s="55" t="str">
        <f>VLOOKUP(A73,'MANO DE OBRA'!A8:D68,3,FALSE)</f>
        <v xml:space="preserve">Obrero </v>
      </c>
      <c r="C73" s="53"/>
      <c r="D73" s="53"/>
      <c r="E73" s="53"/>
      <c r="F73" s="53"/>
      <c r="G73" s="53"/>
      <c r="H73" s="53"/>
      <c r="I73" s="300">
        <f t="shared" ref="I73:I76" si="2">K73/J73*100</f>
        <v>27603.894705999999</v>
      </c>
      <c r="J73" s="301">
        <v>185</v>
      </c>
      <c r="K73" s="302">
        <f>VLOOKUP(A73,'MANO DE OBRA'!A8:D99,4,FALSE)</f>
        <v>51067.205206099999</v>
      </c>
      <c r="L73" s="56"/>
      <c r="M73" s="442">
        <v>1</v>
      </c>
      <c r="N73" s="403">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0">
        <f t="shared" si="2"/>
        <v>246958.80000000002</v>
      </c>
      <c r="J74" s="301">
        <v>185</v>
      </c>
      <c r="K74" s="302">
        <f>VLOOKUP(A74,'MANO DE OBRA'!A8:D100,4,FALSE)</f>
        <v>456873.78</v>
      </c>
      <c r="L74" s="56"/>
      <c r="M74" s="439">
        <v>1</v>
      </c>
      <c r="N74" s="403">
        <f t="shared" si="3"/>
        <v>456873.78</v>
      </c>
    </row>
    <row r="75" spans="1:15">
      <c r="A75" s="168" t="s">
        <v>82</v>
      </c>
      <c r="B75" s="55" t="str">
        <f>VLOOKUP(A75,'MANO DE OBRA'!A9:D70,3,FALSE)</f>
        <v>Ingeniero Supervisor y Director de Prueba Pilote</v>
      </c>
      <c r="C75" s="53"/>
      <c r="D75" s="53"/>
      <c r="E75" s="53"/>
      <c r="F75" s="53"/>
      <c r="G75" s="53"/>
      <c r="H75" s="53"/>
      <c r="I75" s="300">
        <f t="shared" si="2"/>
        <v>298595.64</v>
      </c>
      <c r="J75" s="301">
        <v>185</v>
      </c>
      <c r="K75" s="302">
        <f>VLOOKUP(A75,'MANO DE OBRA'!A9:D101,4,FALSE)</f>
        <v>552401.93400000001</v>
      </c>
      <c r="L75" s="56"/>
      <c r="M75" s="447">
        <v>1</v>
      </c>
      <c r="N75" s="403">
        <f t="shared" si="3"/>
        <v>552401.93400000001</v>
      </c>
    </row>
    <row r="76" spans="1:15">
      <c r="A76" s="168" t="s">
        <v>88</v>
      </c>
      <c r="B76" s="55" t="str">
        <f>VLOOKUP(A76,'MANO DE OBRA'!A10:D71,3,FALSE)</f>
        <v>Soldador experto en montaje y pruebas</v>
      </c>
      <c r="C76" s="53"/>
      <c r="D76" s="53"/>
      <c r="E76" s="53"/>
      <c r="F76" s="53"/>
      <c r="G76" s="53"/>
      <c r="H76" s="53"/>
      <c r="I76" s="300">
        <f t="shared" si="2"/>
        <v>82811.68411799999</v>
      </c>
      <c r="J76" s="301">
        <v>185</v>
      </c>
      <c r="K76" s="302">
        <f>VLOOKUP(A76,'MANO DE OBRA'!A10:D102,4,FALSE)</f>
        <v>153201.61561829998</v>
      </c>
      <c r="L76" s="56"/>
      <c r="M76" s="447">
        <v>1</v>
      </c>
      <c r="N76" s="403">
        <f t="shared" si="3"/>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3"/>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3"/>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3"/>
        <v>2042688.2082439999</v>
      </c>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SUM(N73:N80)</f>
        <v>4022240.8211598997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N45+N58+N68+N81</f>
        <v>59901515.446608402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11980303.08932168</v>
      </c>
      <c r="M88" s="855"/>
      <c r="N88" s="57"/>
    </row>
    <row r="89" spans="1:14">
      <c r="B89" s="95" t="s">
        <v>1057</v>
      </c>
      <c r="C89" s="96"/>
      <c r="D89" s="96"/>
      <c r="E89" s="96"/>
      <c r="F89" s="96"/>
      <c r="G89" s="96"/>
      <c r="H89" s="96"/>
      <c r="I89" s="93"/>
      <c r="J89" s="94"/>
      <c r="K89" s="312">
        <v>0.05</v>
      </c>
      <c r="L89" s="854">
        <f>N83*K89</f>
        <v>2995075.7723304201</v>
      </c>
      <c r="M89" s="855"/>
      <c r="N89" s="57"/>
    </row>
    <row r="90" spans="1:14" ht="15.75" thickBot="1">
      <c r="B90" s="97" t="s">
        <v>1058</v>
      </c>
      <c r="C90" s="98"/>
      <c r="D90" s="98"/>
      <c r="E90" s="98"/>
      <c r="F90" s="98"/>
      <c r="G90" s="98"/>
      <c r="H90" s="98"/>
      <c r="I90" s="99"/>
      <c r="J90" s="100"/>
      <c r="K90" s="313">
        <v>0.05</v>
      </c>
      <c r="L90" s="856">
        <f>N83*K90</f>
        <v>2995075.7723304201</v>
      </c>
      <c r="M90" s="857"/>
      <c r="N90" s="57"/>
    </row>
    <row r="91" spans="1:14" ht="15.75" thickBot="1">
      <c r="B91" s="820" t="s">
        <v>1037</v>
      </c>
      <c r="C91" s="821"/>
      <c r="D91" s="821"/>
      <c r="E91" s="821"/>
      <c r="F91" s="821"/>
      <c r="G91" s="821"/>
      <c r="H91" s="821"/>
      <c r="I91" s="821"/>
      <c r="J91" s="821"/>
      <c r="K91" s="821"/>
      <c r="L91" s="821"/>
      <c r="M91" s="822"/>
      <c r="N91" s="58">
        <f>L88+L89+L90</f>
        <v>17970454.633982521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77871970.080590919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27"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t="s">
        <v>121</v>
      </c>
      <c r="B36" s="833" t="str">
        <f>VLOOKUP(A36,EQUIPOS!A6:D154,3,FALSE)</f>
        <v>Bomba eléctrica para accionar la celda</v>
      </c>
      <c r="C36" s="834"/>
      <c r="D36" s="834"/>
      <c r="E36" s="834"/>
      <c r="F36" s="834"/>
      <c r="G36" s="834"/>
      <c r="H36" s="835"/>
      <c r="I36" s="275"/>
      <c r="J36" s="276"/>
      <c r="K36" s="277">
        <f>VLOOKUP(A36,EQUIPOS!A6:D163,4,FALSE)</f>
        <v>63415.53852703279</v>
      </c>
      <c r="L36" s="278"/>
      <c r="M36" s="279">
        <v>0.01</v>
      </c>
      <c r="N36" s="280">
        <f>K36/M36</f>
        <v>6341553.8527032789</v>
      </c>
    </row>
    <row r="37" spans="1:16">
      <c r="A37" s="119" t="s">
        <v>217</v>
      </c>
      <c r="B37" s="833" t="str">
        <f>VLOOKUP(A37,EQUIPOS!A7:D154,3,FALSE)</f>
        <v>Equipo de soldadura y de acetileno (incluye soldadura)</v>
      </c>
      <c r="C37" s="834"/>
      <c r="D37" s="834"/>
      <c r="E37" s="834"/>
      <c r="F37" s="834"/>
      <c r="G37" s="834"/>
      <c r="H37" s="835"/>
      <c r="I37" s="429"/>
      <c r="J37" s="430"/>
      <c r="K37" s="277">
        <f>VLOOKUP(A37,EQUIPOS!A7:D164,4,FALSE)</f>
        <v>29623.482332907624</v>
      </c>
      <c r="L37" s="343"/>
      <c r="M37" s="344">
        <v>0.01</v>
      </c>
      <c r="N37" s="280">
        <f>K37/M37</f>
        <v>2962348.2332907622</v>
      </c>
    </row>
    <row r="38" spans="1:16">
      <c r="A38" s="119" t="s">
        <v>255</v>
      </c>
      <c r="B38" s="833" t="str">
        <f>VLOOKUP(A38,EQUIPOS!A8:D154,3,FALSE)</f>
        <v>Manómetro cable de acero para bajar la celda</v>
      </c>
      <c r="C38" s="834"/>
      <c r="D38" s="834"/>
      <c r="E38" s="834"/>
      <c r="F38" s="834"/>
      <c r="G38" s="834"/>
      <c r="H38" s="835"/>
      <c r="I38" s="429"/>
      <c r="J38" s="430"/>
      <c r="K38" s="277">
        <f>VLOOKUP(A38,EQUIPOS!A8:D165,4,FALSE)</f>
        <v>1859242.3988931463</v>
      </c>
      <c r="L38" s="343"/>
      <c r="M38" s="344">
        <v>1</v>
      </c>
      <c r="N38" s="280">
        <f>K38/M38</f>
        <v>1859242.3988931463</v>
      </c>
    </row>
    <row r="39" spans="1:16">
      <c r="A39" s="119"/>
      <c r="B39" s="833"/>
      <c r="C39" s="834"/>
      <c r="D39" s="834"/>
      <c r="E39" s="834"/>
      <c r="F39" s="834"/>
      <c r="G39" s="834"/>
      <c r="H39" s="835"/>
      <c r="I39" s="429"/>
      <c r="J39" s="430"/>
      <c r="K39" s="277"/>
      <c r="L39" s="343"/>
      <c r="M39" s="344"/>
      <c r="N39" s="280"/>
    </row>
    <row r="40" spans="1:16">
      <c r="A40" s="119"/>
      <c r="B40" s="833"/>
      <c r="C40" s="834"/>
      <c r="D40" s="834"/>
      <c r="E40" s="834"/>
      <c r="F40" s="834"/>
      <c r="G40" s="834"/>
      <c r="H40" s="835"/>
      <c r="I40" s="336"/>
      <c r="J40" s="338"/>
      <c r="K40" s="277"/>
      <c r="L40" s="431"/>
      <c r="M40" s="432"/>
      <c r="N40" s="280"/>
    </row>
    <row r="41" spans="1:16">
      <c r="B41" s="833"/>
      <c r="C41" s="834"/>
      <c r="D41" s="834"/>
      <c r="E41" s="834"/>
      <c r="F41" s="834"/>
      <c r="G41" s="834"/>
      <c r="H41" s="835"/>
      <c r="I41" s="42"/>
      <c r="J41" s="43"/>
      <c r="K41" s="277"/>
      <c r="L41" s="284"/>
      <c r="M41" s="285"/>
      <c r="N41" s="280"/>
    </row>
    <row r="42" spans="1:16">
      <c r="B42" s="328"/>
      <c r="C42" s="329"/>
      <c r="D42" s="329"/>
      <c r="E42" s="329"/>
      <c r="F42" s="331"/>
      <c r="G42" s="331"/>
      <c r="H42" s="131"/>
      <c r="I42" s="42"/>
      <c r="J42" s="43"/>
      <c r="K42" s="446"/>
      <c r="L42" s="284"/>
      <c r="M42" s="285"/>
      <c r="N42" s="281"/>
    </row>
    <row r="43" spans="1:16">
      <c r="B43" s="840" t="s">
        <v>1036</v>
      </c>
      <c r="C43" s="841"/>
      <c r="D43" s="841"/>
      <c r="E43" s="44"/>
      <c r="F43" s="45"/>
      <c r="G43" s="45"/>
      <c r="H43" s="46"/>
      <c r="I43" s="42"/>
      <c r="J43" s="43"/>
      <c r="K43" s="287"/>
      <c r="L43" s="284"/>
      <c r="M43" s="409">
        <v>0.01</v>
      </c>
      <c r="N43" s="352">
        <f>N81*M43</f>
        <v>40222.408211598995</v>
      </c>
    </row>
    <row r="44" spans="1:16" ht="15.75" thickBot="1">
      <c r="B44" s="833"/>
      <c r="C44" s="834"/>
      <c r="D44" s="834"/>
      <c r="E44" s="834"/>
      <c r="F44" s="834"/>
      <c r="G44" s="834"/>
      <c r="H44" s="835"/>
      <c r="I44" s="842"/>
      <c r="J44" s="843"/>
      <c r="K44" s="47"/>
      <c r="L44" s="844"/>
      <c r="M44" s="845"/>
      <c r="N44" s="111"/>
    </row>
    <row r="45" spans="1:16" ht="15.75" thickBot="1">
      <c r="B45" s="820" t="s">
        <v>1037</v>
      </c>
      <c r="C45" s="821"/>
      <c r="D45" s="821"/>
      <c r="E45" s="821"/>
      <c r="F45" s="821"/>
      <c r="G45" s="821"/>
      <c r="H45" s="821"/>
      <c r="I45" s="821"/>
      <c r="J45" s="821"/>
      <c r="K45" s="821"/>
      <c r="L45" s="821"/>
      <c r="M45" s="822"/>
      <c r="N45" s="402">
        <f>SUM(N36:N44)</f>
        <v>11203366.893098785</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3" t="s">
        <v>1029</v>
      </c>
      <c r="K49" s="91" t="s">
        <v>1030</v>
      </c>
      <c r="L49" s="814" t="s">
        <v>1039</v>
      </c>
      <c r="M49" s="813"/>
      <c r="N49" s="92" t="s">
        <v>1035</v>
      </c>
    </row>
    <row r="50" spans="1:14">
      <c r="A50" s="167" t="s">
        <v>412</v>
      </c>
      <c r="B50" s="49" t="str">
        <f>VLOOKUP(A50,MATERIALES!A5:D372,3,FALSE)</f>
        <v>Celda especial de carga</v>
      </c>
      <c r="C50" s="289"/>
      <c r="D50" s="289"/>
      <c r="E50" s="289"/>
      <c r="F50" s="289"/>
      <c r="G50" s="289"/>
      <c r="H50" s="289"/>
      <c r="I50" s="289"/>
      <c r="J50" s="319" t="str">
        <f>VLOOKUP(A50,MATERIALES!A6:D641,2,FALSE)</f>
        <v>u</v>
      </c>
      <c r="K50" s="290">
        <v>1</v>
      </c>
      <c r="L50" s="275"/>
      <c r="M50" s="410">
        <f>VLOOKUP(A50,MATERIALES!A5:D395,4,FALSE)</f>
        <v>17975940.491050441</v>
      </c>
      <c r="N50" s="280">
        <f t="shared" ref="N50:N55" si="0">K50*M50</f>
        <v>17975940.491050441</v>
      </c>
    </row>
    <row r="51" spans="1:14">
      <c r="A51" s="167" t="s">
        <v>515</v>
      </c>
      <c r="B51" s="49" t="str">
        <f>VLOOKUP(A51,MATERIALES!A6:D372,3,FALSE)</f>
        <v>Manguera de alta presión</v>
      </c>
      <c r="C51" s="433"/>
      <c r="D51" s="433"/>
      <c r="E51" s="433"/>
      <c r="F51" s="433"/>
      <c r="G51" s="433"/>
      <c r="H51" s="433"/>
      <c r="I51" s="433"/>
      <c r="J51" s="320" t="str">
        <f>VLOOKUP(A51,MATERIALES!A6:D642,2,FALSE)</f>
        <v>m</v>
      </c>
      <c r="K51" s="405">
        <v>30</v>
      </c>
      <c r="L51" s="429"/>
      <c r="M51" s="410">
        <f>VLOOKUP(A51,MATERIALES!A6:D396,4,FALSE)</f>
        <v>135829.27137949737</v>
      </c>
      <c r="N51" s="280">
        <f t="shared" si="0"/>
        <v>4074878.141384921</v>
      </c>
    </row>
    <row r="52" spans="1:14">
      <c r="A52" s="167" t="s">
        <v>755</v>
      </c>
      <c r="B52" s="49" t="str">
        <f>VLOOKUP(A52,MATERIALES!A6:D372,3,FALSE)</f>
        <v>Transductores electrónicos (incluye cables, protección contra el concreto y panel de lectura)</v>
      </c>
      <c r="C52" s="433"/>
      <c r="D52" s="433"/>
      <c r="E52" s="433"/>
      <c r="F52" s="433"/>
      <c r="G52" s="433"/>
      <c r="H52" s="433"/>
      <c r="I52" s="433"/>
      <c r="J52" s="320" t="str">
        <f>VLOOKUP(A52,MATERIALES!A6:D643,2,FALSE)</f>
        <v>u</v>
      </c>
      <c r="K52" s="405">
        <v>2</v>
      </c>
      <c r="L52" s="429"/>
      <c r="M52" s="410">
        <f>VLOOKUP(A52,MATERIALES!A6:D397,4,FALSE)</f>
        <v>1930569.4042065928</v>
      </c>
      <c r="N52" s="280">
        <f t="shared" si="0"/>
        <v>3861138.8084131856</v>
      </c>
    </row>
    <row r="53" spans="1:14">
      <c r="A53" s="167" t="s">
        <v>757</v>
      </c>
      <c r="B53" s="49" t="str">
        <f>VLOOKUP(A53,MATERIALES!A6:D372,3,FALSE)</f>
        <v>Transductores mecánicos (incluye cables, protección contra el concreto y panel de lectura)</v>
      </c>
      <c r="C53" s="433"/>
      <c r="D53" s="433"/>
      <c r="E53" s="433"/>
      <c r="F53" s="433"/>
      <c r="G53" s="433"/>
      <c r="H53" s="433"/>
      <c r="I53" s="433"/>
      <c r="J53" s="320" t="str">
        <f>VLOOKUP(A53,MATERIALES!A7:D644,2,FALSE)</f>
        <v>u</v>
      </c>
      <c r="K53" s="405">
        <v>5</v>
      </c>
      <c r="L53" s="429"/>
      <c r="M53" s="410">
        <f>VLOOKUP(A53,MATERIALES!A6:D398,4,FALSE)</f>
        <v>1101365.9333453865</v>
      </c>
      <c r="N53" s="280">
        <f t="shared" si="0"/>
        <v>5506829.6667269329</v>
      </c>
    </row>
    <row r="54" spans="1:14">
      <c r="A54" s="167" t="s">
        <v>792</v>
      </c>
      <c r="B54" s="49" t="str">
        <f>VLOOKUP(A54,MATERIALES!A7:D372,3,FALSE)</f>
        <v>Tubo Metálico De Alta Resistencia</v>
      </c>
      <c r="C54" s="433"/>
      <c r="D54" s="433"/>
      <c r="E54" s="433"/>
      <c r="F54" s="433"/>
      <c r="G54" s="433"/>
      <c r="H54" s="433"/>
      <c r="I54" s="433"/>
      <c r="J54" s="320" t="str">
        <f>VLOOKUP(A54,MATERIALES!A8:D645,2,FALSE)</f>
        <v>m</v>
      </c>
      <c r="K54" s="405">
        <v>60</v>
      </c>
      <c r="L54" s="429"/>
      <c r="M54" s="410">
        <f>VLOOKUP(A54,MATERIALES!A7:D399,4,FALSE)</f>
        <v>80776.804917736386</v>
      </c>
      <c r="N54" s="280">
        <f t="shared" si="0"/>
        <v>4846608.295064183</v>
      </c>
    </row>
    <row r="55" spans="1:14">
      <c r="A55" s="167" t="s">
        <v>799</v>
      </c>
      <c r="B55" s="49" t="str">
        <f>VLOOKUP(A55,MATERIALES!A8:D372,3,FALSE)</f>
        <v>Uniones especiales de alta resistencia para tubería</v>
      </c>
      <c r="C55" s="433"/>
      <c r="D55" s="433"/>
      <c r="E55" s="433"/>
      <c r="F55" s="433"/>
      <c r="G55" s="433"/>
      <c r="H55" s="433"/>
      <c r="I55" s="433"/>
      <c r="J55" s="320" t="str">
        <f>VLOOKUP(A55,MATERIALES!A9:D646,2,FALSE)</f>
        <v>u</v>
      </c>
      <c r="K55" s="405">
        <v>12</v>
      </c>
      <c r="L55" s="429"/>
      <c r="M55" s="410">
        <f>VLOOKUP(A55,MATERIALES!A8:D400,4,FALSE)</f>
        <v>54377.519435906703</v>
      </c>
      <c r="N55" s="280">
        <f t="shared" si="0"/>
        <v>652530.23323088046</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20" t="s">
        <v>1037</v>
      </c>
      <c r="C58" s="821"/>
      <c r="D58" s="821"/>
      <c r="E58" s="821"/>
      <c r="F58" s="821"/>
      <c r="G58" s="821"/>
      <c r="H58" s="821"/>
      <c r="I58" s="821"/>
      <c r="J58" s="821"/>
      <c r="K58" s="821"/>
      <c r="L58" s="821"/>
      <c r="M58" s="822"/>
      <c r="N58" s="402">
        <f>SUM(N50:N57)</f>
        <v>36917925.635870546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3" t="s">
        <v>1045</v>
      </c>
      <c r="M62" s="796"/>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824">
        <f>VLOOKUP(A63,TRANSPORTE!A5:D117,4,FALSE)</f>
        <v>206880.4166046165</v>
      </c>
      <c r="M63" s="825"/>
      <c r="N63" s="295">
        <f>K63*L63</f>
        <v>620641.24981384957</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824">
        <f>VLOOKUP(A64,TRANSPORTE!A6:D117,4,FALSE)</f>
        <v>1158540.3784065524</v>
      </c>
      <c r="M64" s="825"/>
      <c r="N64" s="295">
        <f>K64*L64</f>
        <v>1158540.3784065524</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824">
        <f>VLOOKUP(A65,TRANSPORTE!A6:D118,4,FALSE)</f>
        <v>153630.64601638122</v>
      </c>
      <c r="M65" s="825"/>
      <c r="N65" s="295">
        <f>K65*L65</f>
        <v>1229045.1681310497</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09"/>
      <c r="M67" s="810"/>
      <c r="N67" s="133"/>
    </row>
    <row r="68" spans="1:15" ht="15.75" thickBot="1">
      <c r="B68" s="826" t="s">
        <v>1037</v>
      </c>
      <c r="C68" s="827"/>
      <c r="D68" s="827"/>
      <c r="E68" s="827"/>
      <c r="F68" s="827"/>
      <c r="G68" s="827"/>
      <c r="H68" s="827"/>
      <c r="I68" s="827"/>
      <c r="J68" s="827"/>
      <c r="K68" s="827"/>
      <c r="L68" s="827"/>
      <c r="M68" s="828"/>
      <c r="N68" s="110">
        <f>SUM(N63:N67)</f>
        <v>3008226.7963514514</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6" t="s">
        <v>1047</v>
      </c>
      <c r="C72" s="847"/>
      <c r="D72" s="847"/>
      <c r="E72" s="847"/>
      <c r="F72" s="847"/>
      <c r="G72" s="847"/>
      <c r="H72" s="847"/>
      <c r="I72" s="79" t="s">
        <v>1048</v>
      </c>
      <c r="J72" s="81" t="s">
        <v>1494</v>
      </c>
      <c r="K72" s="80" t="s">
        <v>1050</v>
      </c>
      <c r="L72" s="848" t="s">
        <v>1034</v>
      </c>
      <c r="M72" s="849"/>
      <c r="N72" s="104" t="s">
        <v>1035</v>
      </c>
    </row>
    <row r="73" spans="1:15">
      <c r="A73" s="168" t="s">
        <v>6</v>
      </c>
      <c r="B73" s="55" t="str">
        <f>VLOOKUP(A73,'MANO DE OBRA'!A8:D68,3,FALSE)</f>
        <v xml:space="preserve">Obrero </v>
      </c>
      <c r="C73" s="53"/>
      <c r="D73" s="53"/>
      <c r="E73" s="53"/>
      <c r="F73" s="53"/>
      <c r="G73" s="53"/>
      <c r="H73" s="53"/>
      <c r="I73" s="300">
        <f t="shared" ref="I73:I76" si="1">K73/J73*100</f>
        <v>27603.894705999999</v>
      </c>
      <c r="J73" s="301">
        <v>185</v>
      </c>
      <c r="K73" s="302">
        <f>VLOOKUP(A73,'MANO DE OBRA'!A8:D99,4,FALSE)</f>
        <v>51067.205206099999</v>
      </c>
      <c r="L73" s="56"/>
      <c r="M73" s="442">
        <v>1</v>
      </c>
      <c r="N73" s="403">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0">
        <f t="shared" si="1"/>
        <v>246958.80000000002</v>
      </c>
      <c r="J74" s="301">
        <v>185</v>
      </c>
      <c r="K74" s="302">
        <f>VLOOKUP(A74,'MANO DE OBRA'!A8:D100,4,FALSE)</f>
        <v>456873.78</v>
      </c>
      <c r="L74" s="56"/>
      <c r="M74" s="439">
        <v>1</v>
      </c>
      <c r="N74" s="403">
        <f t="shared" si="2"/>
        <v>456873.78</v>
      </c>
    </row>
    <row r="75" spans="1:15">
      <c r="A75" s="168" t="s">
        <v>82</v>
      </c>
      <c r="B75" s="55" t="str">
        <f>VLOOKUP(A75,'MANO DE OBRA'!A9:D70,3,FALSE)</f>
        <v>Ingeniero Supervisor y Director de Prueba Pilote</v>
      </c>
      <c r="C75" s="53"/>
      <c r="D75" s="53"/>
      <c r="E75" s="53"/>
      <c r="F75" s="53"/>
      <c r="G75" s="53"/>
      <c r="H75" s="53"/>
      <c r="I75" s="300">
        <f t="shared" si="1"/>
        <v>298595.64</v>
      </c>
      <c r="J75" s="301">
        <v>185</v>
      </c>
      <c r="K75" s="302">
        <f>VLOOKUP(A75,'MANO DE OBRA'!A9:D101,4,FALSE)</f>
        <v>552401.93400000001</v>
      </c>
      <c r="L75" s="56"/>
      <c r="M75" s="447">
        <v>1</v>
      </c>
      <c r="N75" s="403">
        <f t="shared" si="2"/>
        <v>552401.93400000001</v>
      </c>
    </row>
    <row r="76" spans="1:15">
      <c r="A76" s="168" t="s">
        <v>88</v>
      </c>
      <c r="B76" s="55" t="str">
        <f>VLOOKUP(A76,'MANO DE OBRA'!A10:D71,3,FALSE)</f>
        <v>Soldador experto en montaje y pruebas</v>
      </c>
      <c r="C76" s="53"/>
      <c r="D76" s="53"/>
      <c r="E76" s="53"/>
      <c r="F76" s="53"/>
      <c r="G76" s="53"/>
      <c r="H76" s="53"/>
      <c r="I76" s="300">
        <f t="shared" si="1"/>
        <v>82811.68411799999</v>
      </c>
      <c r="J76" s="301">
        <v>185</v>
      </c>
      <c r="K76" s="302">
        <f>VLOOKUP(A76,'MANO DE OBRA'!A10:D102,4,FALSE)</f>
        <v>153201.61561829998</v>
      </c>
      <c r="L76" s="56"/>
      <c r="M76" s="447">
        <v>1</v>
      </c>
      <c r="N76" s="403">
        <f t="shared" si="2"/>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2"/>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2"/>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2"/>
        <v>2042688.2082439999</v>
      </c>
    </row>
    <row r="80" spans="1:15" ht="15.75" thickBot="1">
      <c r="B80" s="807"/>
      <c r="C80" s="808"/>
      <c r="D80" s="808"/>
      <c r="E80" s="808"/>
      <c r="F80" s="808"/>
      <c r="G80" s="808"/>
      <c r="H80" s="808"/>
      <c r="I80" s="50"/>
      <c r="J80" s="50"/>
      <c r="K80" s="50"/>
      <c r="L80" s="973"/>
      <c r="M80" s="974"/>
      <c r="N80" s="51"/>
    </row>
    <row r="81" spans="1:14" ht="15.75" thickBot="1">
      <c r="B81" s="820" t="s">
        <v>1037</v>
      </c>
      <c r="C81" s="821"/>
      <c r="D81" s="821"/>
      <c r="E81" s="821"/>
      <c r="F81" s="821"/>
      <c r="G81" s="821"/>
      <c r="H81" s="821"/>
      <c r="I81" s="827"/>
      <c r="J81" s="827"/>
      <c r="K81" s="827"/>
      <c r="L81" s="827"/>
      <c r="M81" s="828"/>
      <c r="N81" s="309">
        <f>SUM(N73:N80)</f>
        <v>4022240.8211598997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N45+N58+N68+N81</f>
        <v>55151760.14648068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11030352.029296137</v>
      </c>
      <c r="M88" s="855"/>
      <c r="N88" s="57"/>
    </row>
    <row r="89" spans="1:14">
      <c r="B89" s="95" t="s">
        <v>1057</v>
      </c>
      <c r="C89" s="96"/>
      <c r="D89" s="96"/>
      <c r="E89" s="96"/>
      <c r="F89" s="96"/>
      <c r="G89" s="96"/>
      <c r="H89" s="96"/>
      <c r="I89" s="93"/>
      <c r="J89" s="94"/>
      <c r="K89" s="312">
        <v>0.05</v>
      </c>
      <c r="L89" s="854">
        <f>N83*K89</f>
        <v>2757588.0073240343</v>
      </c>
      <c r="M89" s="855"/>
      <c r="N89" s="57"/>
    </row>
    <row r="90" spans="1:14" ht="15.75" thickBot="1">
      <c r="B90" s="97" t="s">
        <v>1058</v>
      </c>
      <c r="C90" s="98"/>
      <c r="D90" s="98"/>
      <c r="E90" s="98"/>
      <c r="F90" s="98"/>
      <c r="G90" s="98"/>
      <c r="H90" s="98"/>
      <c r="I90" s="99"/>
      <c r="J90" s="100"/>
      <c r="K90" s="313">
        <v>0.05</v>
      </c>
      <c r="L90" s="856">
        <f>N83*K90</f>
        <v>2757588.0073240343</v>
      </c>
      <c r="M90" s="857"/>
      <c r="N90" s="57"/>
    </row>
    <row r="91" spans="1:14" ht="15.75" thickBot="1">
      <c r="B91" s="820" t="s">
        <v>1037</v>
      </c>
      <c r="C91" s="821"/>
      <c r="D91" s="821"/>
      <c r="E91" s="821"/>
      <c r="F91" s="821"/>
      <c r="G91" s="821"/>
      <c r="H91" s="821"/>
      <c r="I91" s="821"/>
      <c r="J91" s="821"/>
      <c r="K91" s="821"/>
      <c r="L91" s="821"/>
      <c r="M91" s="822"/>
      <c r="N91" s="58">
        <f>L88+L89+L90</f>
        <v>16545528.043944206</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71697288.190424889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259</v>
      </c>
      <c r="B36" s="833" t="str">
        <f>VLOOKUP(A36,EQUIPOS!A6:D154,3,FALSE)</f>
        <v>Montacargas</v>
      </c>
      <c r="C36" s="834"/>
      <c r="D36" s="834"/>
      <c r="E36" s="834"/>
      <c r="F36" s="834"/>
      <c r="G36" s="834"/>
      <c r="H36" s="835"/>
      <c r="I36" s="275"/>
      <c r="J36" s="276"/>
      <c r="K36" s="277">
        <f>VLOOKUP(A36,EQUIPOS!A6:D163,4,FALSE)</f>
        <v>63556.641123882517</v>
      </c>
      <c r="L36" s="278"/>
      <c r="M36" s="344">
        <v>1.5</v>
      </c>
      <c r="N36" s="280">
        <f>K36/M36</f>
        <v>42371.094082588344</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2553.3602603050003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44924.454342893347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406</v>
      </c>
      <c r="B48" s="49" t="str">
        <f>VLOOKUP(A48,MATERIALES!A5:D372,3,FALSE)</f>
        <v>Camisa metálica en acero A-37</v>
      </c>
      <c r="C48" s="289"/>
      <c r="D48" s="289"/>
      <c r="E48" s="289"/>
      <c r="F48" s="289"/>
      <c r="G48" s="289"/>
      <c r="H48" s="289"/>
      <c r="I48" s="276"/>
      <c r="J48" s="232" t="str">
        <f>VLOOKUP(A48,MATERIALES!A4:D639,2,FALSE)</f>
        <v>kg</v>
      </c>
      <c r="K48" s="290">
        <v>313.2010795996344</v>
      </c>
      <c r="L48" s="275"/>
      <c r="M48" s="410">
        <f>VLOOKUP(A48,MATERIALES!A5:D395,4,FALSE)</f>
        <v>8792.6356897486876</v>
      </c>
      <c r="N48" s="280">
        <f>K48*M48</f>
        <v>2753862.9905555649</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2753862.9905555649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12</v>
      </c>
      <c r="N71" s="403">
        <f>K71/M71</f>
        <v>34044.803470733335</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0">
        <v>12</v>
      </c>
      <c r="N72" s="403">
        <f>K72/M72</f>
        <v>17022.401735366668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51067.205206099999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2849854.6501045581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569970.93002091162</v>
      </c>
      <c r="M84" s="855"/>
      <c r="N84" s="57"/>
    </row>
    <row r="85" spans="1:14">
      <c r="B85" s="95" t="s">
        <v>1057</v>
      </c>
      <c r="C85" s="96"/>
      <c r="D85" s="96"/>
      <c r="E85" s="96"/>
      <c r="F85" s="96"/>
      <c r="G85" s="96"/>
      <c r="H85" s="96"/>
      <c r="I85" s="93"/>
      <c r="J85" s="94"/>
      <c r="K85" s="312">
        <v>0.05</v>
      </c>
      <c r="L85" s="854">
        <f>N79*K85</f>
        <v>142492.7325052279</v>
      </c>
      <c r="M85" s="855"/>
      <c r="N85" s="57"/>
    </row>
    <row r="86" spans="1:14" ht="15.75" thickBot="1">
      <c r="B86" s="97" t="s">
        <v>1058</v>
      </c>
      <c r="C86" s="98"/>
      <c r="D86" s="98"/>
      <c r="E86" s="98"/>
      <c r="F86" s="98"/>
      <c r="G86" s="98"/>
      <c r="H86" s="98"/>
      <c r="I86" s="99"/>
      <c r="J86" s="100"/>
      <c r="K86" s="313">
        <v>0.05</v>
      </c>
      <c r="L86" s="856">
        <f>N79*K86</f>
        <v>142492.7325052279</v>
      </c>
      <c r="M86" s="857"/>
      <c r="N86" s="57"/>
    </row>
    <row r="87" spans="1:14" ht="15.75" thickBot="1">
      <c r="B87" s="820" t="s">
        <v>1037</v>
      </c>
      <c r="C87" s="821"/>
      <c r="D87" s="821"/>
      <c r="E87" s="821"/>
      <c r="F87" s="821"/>
      <c r="G87" s="821"/>
      <c r="H87" s="821"/>
      <c r="I87" s="821"/>
      <c r="J87" s="821"/>
      <c r="K87" s="821"/>
      <c r="L87" s="821"/>
      <c r="M87" s="822"/>
      <c r="N87" s="58">
        <f>L84+L85+L86</f>
        <v>854956.39503136743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3704811.0451359255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267</v>
      </c>
      <c r="B36" s="833" t="str">
        <f>VLOOKUP(A36,EQUIPOS!A6:D154,3,FALSE)</f>
        <v>Motobomba de concreto</v>
      </c>
      <c r="C36" s="834"/>
      <c r="D36" s="834"/>
      <c r="E36" s="834"/>
      <c r="F36" s="834"/>
      <c r="G36" s="834"/>
      <c r="H36" s="835"/>
      <c r="I36" s="275"/>
      <c r="J36" s="276"/>
      <c r="K36" s="277">
        <f>VLOOKUP(A36,EQUIPOS!A6:D163,4,FALSE)</f>
        <v>86205.623669646666</v>
      </c>
      <c r="L36" s="278"/>
      <c r="M36" s="344">
        <v>2.5</v>
      </c>
      <c r="N36" s="280">
        <f>K36/M36</f>
        <v>34482.249467858666</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34482.249467858666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812</v>
      </c>
      <c r="B48" s="49" t="str">
        <f>VLOOKUP(A48,MATERIALES!A5:D372,3,FALSE)</f>
        <v>Acero PDR-60</v>
      </c>
      <c r="C48" s="289"/>
      <c r="D48" s="289"/>
      <c r="E48" s="289"/>
      <c r="F48" s="289"/>
      <c r="G48" s="289"/>
      <c r="H48" s="289"/>
      <c r="I48" s="276"/>
      <c r="J48" s="232" t="str">
        <f>VLOOKUP(A48,MATERIALES!A4:D639,2,FALSE)</f>
        <v>kg</v>
      </c>
      <c r="K48" s="290">
        <v>46.758679657867084</v>
      </c>
      <c r="L48" s="275"/>
      <c r="M48" s="410">
        <f>VLOOKUP(A48,MATERIALES!A5:D395,4,FALSE)</f>
        <v>3118.1941782679437</v>
      </c>
      <c r="N48" s="280">
        <f>K48*M48</f>
        <v>145802.64269265687</v>
      </c>
    </row>
    <row r="49" spans="1:14">
      <c r="A49" s="167" t="s">
        <v>904</v>
      </c>
      <c r="B49" s="49" t="str">
        <f>VLOOKUP(A49,MATERIALES!A6:D372,3,FALSE)</f>
        <v>Concreto Resistencia  21 (Mpa)</v>
      </c>
      <c r="C49" s="433"/>
      <c r="D49" s="433"/>
      <c r="E49" s="433"/>
      <c r="F49" s="433"/>
      <c r="G49" s="433"/>
      <c r="H49" s="433"/>
      <c r="I49" s="430"/>
      <c r="J49" s="232" t="str">
        <f>VLOOKUP(A49,MATERIALES!A5:D640,2,FALSE)</f>
        <v>m3</v>
      </c>
      <c r="K49" s="290">
        <v>0.66798113796952974</v>
      </c>
      <c r="L49" s="429"/>
      <c r="M49" s="410">
        <f>VLOOKUP(A49,MATERIALES!A6:D396,4,FALSE)</f>
        <v>381600.59253902244</v>
      </c>
      <c r="N49" s="280">
        <f>K49*M49</f>
        <v>254901.99805406306</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400704.6407467199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824">
        <f>VLOOKUP(A60,TRANSPORTE!A2:D117,4,FALSE)</f>
        <v>1121.0689501116901</v>
      </c>
      <c r="M60" s="825"/>
      <c r="N60" s="295">
        <f>K60*L60</f>
        <v>973.50878694928667</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973.50878694928667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436160.39900152787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87232.079800305582</v>
      </c>
      <c r="M84" s="855"/>
      <c r="N84" s="57"/>
    </row>
    <row r="85" spans="1:14">
      <c r="B85" s="95" t="s">
        <v>1057</v>
      </c>
      <c r="C85" s="96"/>
      <c r="D85" s="96"/>
      <c r="E85" s="96"/>
      <c r="F85" s="96"/>
      <c r="G85" s="96"/>
      <c r="H85" s="96"/>
      <c r="I85" s="93"/>
      <c r="J85" s="94"/>
      <c r="K85" s="312">
        <v>0.05</v>
      </c>
      <c r="L85" s="854">
        <f>N79*K85</f>
        <v>21808.019950076396</v>
      </c>
      <c r="M85" s="855"/>
      <c r="N85" s="57"/>
    </row>
    <row r="86" spans="1:14" ht="15.75" thickBot="1">
      <c r="B86" s="97" t="s">
        <v>1058</v>
      </c>
      <c r="C86" s="98"/>
      <c r="D86" s="98"/>
      <c r="E86" s="98"/>
      <c r="F86" s="98"/>
      <c r="G86" s="98"/>
      <c r="H86" s="98"/>
      <c r="I86" s="99"/>
      <c r="J86" s="100"/>
      <c r="K86" s="313">
        <v>0.05</v>
      </c>
      <c r="L86" s="856">
        <f>N79*K86</f>
        <v>21808.019950076396</v>
      </c>
      <c r="M86" s="857"/>
      <c r="N86" s="57"/>
    </row>
    <row r="87" spans="1:14" ht="15.75" thickBot="1">
      <c r="B87" s="820" t="s">
        <v>1037</v>
      </c>
      <c r="C87" s="821"/>
      <c r="D87" s="821"/>
      <c r="E87" s="821"/>
      <c r="F87" s="821"/>
      <c r="G87" s="821"/>
      <c r="H87" s="821"/>
      <c r="I87" s="821"/>
      <c r="J87" s="821"/>
      <c r="K87" s="821"/>
      <c r="L87" s="821"/>
      <c r="M87" s="822"/>
      <c r="N87" s="58">
        <f>L84+L85+L86</f>
        <v>130848.11970045838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567008.51870198629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1" zoomScale="77" zoomScaleNormal="77" workbookViewId="0">
      <selection activeCell="I78" sqref="I78"/>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121</v>
      </c>
      <c r="B36" s="833" t="str">
        <f>VLOOKUP(A36,EQUIPOS!A6:D154,3,FALSE)</f>
        <v>Bomba eléctrica para accionar la celda</v>
      </c>
      <c r="C36" s="834"/>
      <c r="D36" s="834"/>
      <c r="E36" s="834"/>
      <c r="F36" s="834"/>
      <c r="G36" s="834"/>
      <c r="H36" s="835"/>
      <c r="I36" s="275"/>
      <c r="J36" s="276"/>
      <c r="K36" s="277">
        <f>VLOOKUP(A36,EQUIPOS!A6:D163,4,FALSE)</f>
        <v>63415.53852703279</v>
      </c>
      <c r="L36" s="278"/>
      <c r="M36" s="279">
        <v>0.01</v>
      </c>
      <c r="N36" s="280">
        <f t="shared" ref="N36:N41" si="0">K36/M36</f>
        <v>6341553.8527032789</v>
      </c>
    </row>
    <row r="37" spans="1:14">
      <c r="A37" s="119" t="s">
        <v>192</v>
      </c>
      <c r="B37" s="833" t="str">
        <f>VLOOKUP(A37,EQUIPOS!A7:D154,3,FALSE)</f>
        <v>Equipo de acarreo interno</v>
      </c>
      <c r="C37" s="834"/>
      <c r="D37" s="834"/>
      <c r="E37" s="834"/>
      <c r="F37" s="834"/>
      <c r="G37" s="834"/>
      <c r="H37" s="835"/>
      <c r="I37" s="429"/>
      <c r="J37" s="430"/>
      <c r="K37" s="277">
        <f>VLOOKUP(A37,EQUIPOS!A7:D164,4,FALSE)</f>
        <v>35570.956790123462</v>
      </c>
      <c r="L37" s="343"/>
      <c r="M37" s="344">
        <v>0.05</v>
      </c>
      <c r="N37" s="280">
        <f t="shared" si="0"/>
        <v>711419.13580246922</v>
      </c>
    </row>
    <row r="38" spans="1:14">
      <c r="A38" s="119" t="s">
        <v>214</v>
      </c>
      <c r="B38" s="833" t="str">
        <f>VLOOKUP(A38,EQUIPOS!A8:D154,3,FALSE)</f>
        <v>Equipo de oxigeno y soldadura</v>
      </c>
      <c r="C38" s="834"/>
      <c r="D38" s="834"/>
      <c r="E38" s="834"/>
      <c r="F38" s="834"/>
      <c r="G38" s="834"/>
      <c r="H38" s="835"/>
      <c r="I38" s="429"/>
      <c r="J38" s="430"/>
      <c r="K38" s="446">
        <f>VLOOKUP(A38,EQUIPOS!A8:D165,4,FALSE)</f>
        <v>13351.329289059177</v>
      </c>
      <c r="L38" s="343"/>
      <c r="M38" s="344">
        <v>0.01</v>
      </c>
      <c r="N38" s="280">
        <f t="shared" si="0"/>
        <v>1335132.9289059176</v>
      </c>
    </row>
    <row r="39" spans="1:14">
      <c r="A39" s="119" t="s">
        <v>248</v>
      </c>
      <c r="B39" s="833" t="str">
        <f>VLOOKUP(A39,EQUIPOS!A9:D154,3,FALSE)</f>
        <v>Grúa telescópica de 50 Ton.</v>
      </c>
      <c r="C39" s="834"/>
      <c r="D39" s="834"/>
      <c r="E39" s="834"/>
      <c r="F39" s="834"/>
      <c r="G39" s="834"/>
      <c r="H39" s="835"/>
      <c r="I39" s="429"/>
      <c r="J39" s="430"/>
      <c r="K39" s="446">
        <f>VLOOKUP(A39,EQUIPOS!A9:D166,4,FALSE)</f>
        <v>293116.45593869739</v>
      </c>
      <c r="L39" s="343"/>
      <c r="M39" s="344">
        <v>0.04</v>
      </c>
      <c r="N39" s="280">
        <f t="shared" si="0"/>
        <v>7327911.3984674346</v>
      </c>
    </row>
    <row r="40" spans="1:14">
      <c r="A40" s="119" t="s">
        <v>255</v>
      </c>
      <c r="B40" s="833" t="str">
        <f>VLOOKUP(A40,EQUIPOS!A10:D154,3,FALSE)</f>
        <v>Manómetro cable de acero para bajar la celda</v>
      </c>
      <c r="C40" s="834"/>
      <c r="D40" s="834"/>
      <c r="E40" s="834"/>
      <c r="F40" s="834"/>
      <c r="G40" s="834"/>
      <c r="H40" s="835"/>
      <c r="I40" s="429"/>
      <c r="J40" s="430"/>
      <c r="K40" s="446">
        <f>VLOOKUP(A40,EQUIPOS!A10:D167,4,FALSE)</f>
        <v>1859242.3988931463</v>
      </c>
      <c r="L40" s="343"/>
      <c r="M40" s="344">
        <v>1</v>
      </c>
      <c r="N40" s="280">
        <f t="shared" si="0"/>
        <v>1859242.3988931463</v>
      </c>
    </row>
    <row r="41" spans="1:14">
      <c r="A41" s="119" t="s">
        <v>322</v>
      </c>
      <c r="B41" s="833" t="str">
        <f>VLOOKUP(A41,EQUIPOS!A11:D155,3,FALSE)</f>
        <v xml:space="preserve">Retroexcavadora sobre llantas JD 410
</v>
      </c>
      <c r="C41" s="834"/>
      <c r="D41" s="834"/>
      <c r="E41" s="834"/>
      <c r="F41" s="834"/>
      <c r="G41" s="834"/>
      <c r="H41" s="835"/>
      <c r="I41" s="429"/>
      <c r="J41" s="430"/>
      <c r="K41" s="446">
        <f>VLOOKUP(A41,EQUIPOS!A11:D168,4,FALSE)</f>
        <v>119564.29331630483</v>
      </c>
      <c r="L41" s="343"/>
      <c r="M41" s="344">
        <v>0.2</v>
      </c>
      <c r="N41" s="280">
        <f t="shared" si="0"/>
        <v>597821.46658152412</v>
      </c>
    </row>
    <row r="42" spans="1:14">
      <c r="A42" s="119"/>
      <c r="B42" s="833"/>
      <c r="C42" s="834"/>
      <c r="D42" s="834"/>
      <c r="E42" s="834"/>
      <c r="F42" s="834"/>
      <c r="G42" s="834"/>
      <c r="H42" s="835"/>
      <c r="I42" s="336"/>
      <c r="J42" s="338"/>
      <c r="K42" s="446"/>
      <c r="L42" s="431"/>
      <c r="M42" s="432"/>
      <c r="N42" s="280"/>
    </row>
    <row r="43" spans="1:14">
      <c r="B43" s="833"/>
      <c r="C43" s="834"/>
      <c r="D43" s="834"/>
      <c r="E43" s="834"/>
      <c r="F43" s="834"/>
      <c r="G43" s="834"/>
      <c r="H43" s="835"/>
      <c r="I43" s="42"/>
      <c r="J43" s="43"/>
      <c r="K43" s="446"/>
      <c r="L43" s="284"/>
      <c r="M43" s="285"/>
      <c r="N43" s="280"/>
    </row>
    <row r="44" spans="1:14">
      <c r="B44" s="328"/>
      <c r="C44" s="329"/>
      <c r="D44" s="329"/>
      <c r="E44" s="329"/>
      <c r="F44" s="331"/>
      <c r="G44" s="331"/>
      <c r="H44" s="131"/>
      <c r="I44" s="42"/>
      <c r="J44" s="43"/>
      <c r="K44" s="446"/>
      <c r="L44" s="284"/>
      <c r="M44" s="285"/>
      <c r="N44" s="281"/>
    </row>
    <row r="45" spans="1:14">
      <c r="B45" s="840" t="s">
        <v>1036</v>
      </c>
      <c r="C45" s="841"/>
      <c r="D45" s="841"/>
      <c r="E45" s="44"/>
      <c r="F45" s="45"/>
      <c r="G45" s="45"/>
      <c r="H45" s="46"/>
      <c r="I45" s="42"/>
      <c r="J45" s="43"/>
      <c r="K45" s="287"/>
      <c r="L45" s="284"/>
      <c r="M45" s="409">
        <v>0.1</v>
      </c>
      <c r="N45" s="352">
        <f>N86*M45</f>
        <v>402224.08211598999</v>
      </c>
    </row>
    <row r="46" spans="1:14" ht="15.75" thickBot="1">
      <c r="B46" s="833"/>
      <c r="C46" s="834"/>
      <c r="D46" s="834"/>
      <c r="E46" s="834"/>
      <c r="F46" s="834"/>
      <c r="G46" s="834"/>
      <c r="H46" s="835"/>
      <c r="I46" s="842"/>
      <c r="J46" s="843"/>
      <c r="K46" s="47"/>
      <c r="L46" s="844"/>
      <c r="M46" s="845"/>
      <c r="N46" s="111"/>
    </row>
    <row r="47" spans="1:14" ht="15.75" thickBot="1">
      <c r="B47" s="820" t="s">
        <v>1037</v>
      </c>
      <c r="C47" s="821"/>
      <c r="D47" s="821"/>
      <c r="E47" s="821"/>
      <c r="F47" s="821"/>
      <c r="G47" s="821"/>
      <c r="H47" s="821"/>
      <c r="I47" s="821"/>
      <c r="J47" s="821"/>
      <c r="K47" s="821"/>
      <c r="L47" s="821"/>
      <c r="M47" s="822"/>
      <c r="N47" s="419">
        <f>SUM(N36:N45)</f>
        <v>18575305.263469759</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11" t="s">
        <v>1028</v>
      </c>
      <c r="C51" s="812"/>
      <c r="D51" s="812"/>
      <c r="E51" s="812"/>
      <c r="F51" s="812"/>
      <c r="G51" s="812"/>
      <c r="H51" s="812"/>
      <c r="I51" s="813"/>
      <c r="J51" s="323" t="s">
        <v>1029</v>
      </c>
      <c r="K51" s="91" t="s">
        <v>1030</v>
      </c>
      <c r="L51" s="814" t="s">
        <v>1039</v>
      </c>
      <c r="M51" s="813"/>
      <c r="N51" s="92" t="s">
        <v>1035</v>
      </c>
    </row>
    <row r="52" spans="1:17">
      <c r="A52" s="167" t="s">
        <v>412</v>
      </c>
      <c r="B52" s="49" t="str">
        <f>VLOOKUP(A52,MATERIALES!A5:D372,3,FALSE)</f>
        <v>Celda especial de carga</v>
      </c>
      <c r="C52" s="289"/>
      <c r="D52" s="289"/>
      <c r="E52" s="289"/>
      <c r="F52" s="289"/>
      <c r="G52" s="289"/>
      <c r="H52" s="289"/>
      <c r="I52" s="289"/>
      <c r="J52" s="319" t="str">
        <f>VLOOKUP(A52,MATERIALES!A6:D643,2,FALSE)</f>
        <v>u</v>
      </c>
      <c r="K52" s="290">
        <v>1</v>
      </c>
      <c r="L52" s="275"/>
      <c r="M52" s="410">
        <f>VLOOKUP(A52,MATERIALES!A5:D395,4,FALSE)</f>
        <v>17975940.491050441</v>
      </c>
      <c r="N52" s="280">
        <f t="shared" ref="N52:N57" si="1">K52*M52</f>
        <v>17975940.491050441</v>
      </c>
    </row>
    <row r="53" spans="1:17">
      <c r="A53" s="167" t="s">
        <v>515</v>
      </c>
      <c r="B53" s="49" t="str">
        <f>VLOOKUP(A53,MATERIALES!A6:D372,3,FALSE)</f>
        <v>Manguera de alta presión</v>
      </c>
      <c r="C53" s="433"/>
      <c r="D53" s="433"/>
      <c r="E53" s="433"/>
      <c r="F53" s="433"/>
      <c r="G53" s="433"/>
      <c r="H53" s="433"/>
      <c r="I53" s="433"/>
      <c r="J53" s="320" t="str">
        <f>VLOOKUP(A53,MATERIALES!A7:D644,2,FALSE)</f>
        <v>m</v>
      </c>
      <c r="K53" s="405">
        <v>30</v>
      </c>
      <c r="L53" s="429"/>
      <c r="M53" s="410">
        <f>VLOOKUP(A53,MATERIALES!A6:D396,4,FALSE)</f>
        <v>135829.27137949737</v>
      </c>
      <c r="N53" s="280">
        <f t="shared" si="1"/>
        <v>4074878.141384921</v>
      </c>
    </row>
    <row r="54" spans="1:17">
      <c r="A54" s="167" t="s">
        <v>755</v>
      </c>
      <c r="B54" s="49" t="str">
        <f>VLOOKUP(A54,MATERIALES!A6:D372,3,FALSE)</f>
        <v>Transductores electrónicos (incluye cables, protección contra el concreto y panel de lectura)</v>
      </c>
      <c r="C54" s="433"/>
      <c r="D54" s="433"/>
      <c r="E54" s="433"/>
      <c r="F54" s="433"/>
      <c r="G54" s="433"/>
      <c r="H54" s="433"/>
      <c r="I54" s="433"/>
      <c r="J54" s="320" t="str">
        <f>VLOOKUP(A54,MATERIALES!A8:D645,2,FALSE)</f>
        <v>u</v>
      </c>
      <c r="K54" s="405">
        <v>2</v>
      </c>
      <c r="L54" s="429"/>
      <c r="M54" s="410">
        <f>VLOOKUP(A54,MATERIALES!A6:D397,4,FALSE)</f>
        <v>1930569.4042065928</v>
      </c>
      <c r="N54" s="280">
        <f t="shared" si="1"/>
        <v>3861138.8084131856</v>
      </c>
      <c r="Q54" s="112"/>
    </row>
    <row r="55" spans="1:17">
      <c r="A55" s="167" t="s">
        <v>757</v>
      </c>
      <c r="B55" s="49" t="str">
        <f>VLOOKUP(A55,MATERIALES!A6:D372,3,FALSE)</f>
        <v>Transductores mecánicos (incluye cables, protección contra el concreto y panel de lectura)</v>
      </c>
      <c r="C55" s="433"/>
      <c r="D55" s="433"/>
      <c r="E55" s="433"/>
      <c r="F55" s="433"/>
      <c r="G55" s="433"/>
      <c r="H55" s="433"/>
      <c r="I55" s="433"/>
      <c r="J55" s="320" t="str">
        <f>VLOOKUP(A55,MATERIALES!A9:D646,2,FALSE)</f>
        <v>u</v>
      </c>
      <c r="K55" s="405">
        <v>5</v>
      </c>
      <c r="L55" s="429"/>
      <c r="M55" s="410">
        <f>VLOOKUP(A55,MATERIALES!A6:D398,4,FALSE)</f>
        <v>1101365.9333453865</v>
      </c>
      <c r="N55" s="280">
        <f t="shared" si="1"/>
        <v>5506829.6667269329</v>
      </c>
    </row>
    <row r="56" spans="1:17">
      <c r="A56" s="167" t="s">
        <v>790</v>
      </c>
      <c r="B56" s="49" t="str">
        <f>VLOOKUP(A56,MATERIALES!A7:D372,3,FALSE)</f>
        <v>Tubo metálico de alta resistencia</v>
      </c>
      <c r="C56" s="433"/>
      <c r="D56" s="433"/>
      <c r="E56" s="433"/>
      <c r="F56" s="433"/>
      <c r="G56" s="433"/>
      <c r="H56" s="433"/>
      <c r="I56" s="433"/>
      <c r="J56" s="320" t="str">
        <f>VLOOKUP(A56,MATERIALES!A10:D647,2,FALSE)</f>
        <v>m</v>
      </c>
      <c r="K56" s="405">
        <v>60</v>
      </c>
      <c r="L56" s="429"/>
      <c r="M56" s="410">
        <f>VLOOKUP(A56,MATERIALES!A7:D399,4,FALSE)</f>
        <v>88167.627553787723</v>
      </c>
      <c r="N56" s="280">
        <f t="shared" si="1"/>
        <v>5290057.6532272631</v>
      </c>
    </row>
    <row r="57" spans="1:17">
      <c r="A57" s="167" t="s">
        <v>799</v>
      </c>
      <c r="B57" s="49" t="str">
        <f>VLOOKUP(A57,MATERIALES!A8:D372,3,FALSE)</f>
        <v>Uniones especiales de alta resistencia para tubería</v>
      </c>
      <c r="C57" s="433"/>
      <c r="D57" s="433"/>
      <c r="E57" s="433"/>
      <c r="F57" s="433"/>
      <c r="G57" s="433"/>
      <c r="H57" s="433"/>
      <c r="I57" s="433"/>
      <c r="J57" s="320" t="str">
        <f>VLOOKUP(A57,MATERIALES!A11:D648,2,FALSE)</f>
        <v>u</v>
      </c>
      <c r="K57" s="405">
        <v>12</v>
      </c>
      <c r="L57" s="429"/>
      <c r="M57" s="410">
        <f>VLOOKUP(A57,MATERIALES!A8:D400,4,FALSE)</f>
        <v>54377.519435906703</v>
      </c>
      <c r="N57" s="280">
        <f t="shared" si="1"/>
        <v>652530.23323088046</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75" thickBot="1">
      <c r="B62" s="49"/>
      <c r="C62" s="318"/>
      <c r="D62" s="318"/>
      <c r="E62" s="318"/>
      <c r="F62" s="318"/>
      <c r="G62" s="318"/>
      <c r="H62" s="318"/>
      <c r="I62" s="318"/>
      <c r="J62" s="443"/>
      <c r="K62" s="132"/>
      <c r="L62" s="333"/>
      <c r="M62" s="410"/>
      <c r="N62" s="280"/>
    </row>
    <row r="63" spans="1:17" ht="15.75" thickBot="1">
      <c r="B63" s="820" t="s">
        <v>1037</v>
      </c>
      <c r="C63" s="821"/>
      <c r="D63" s="821"/>
      <c r="E63" s="821"/>
      <c r="F63" s="821"/>
      <c r="G63" s="821"/>
      <c r="H63" s="821"/>
      <c r="I63" s="821"/>
      <c r="J63" s="821"/>
      <c r="K63" s="821"/>
      <c r="L63" s="821"/>
      <c r="M63" s="822"/>
      <c r="N63" s="402">
        <f>SUM(N52:N62)</f>
        <v>37361374.994033627</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823" t="s">
        <v>1045</v>
      </c>
      <c r="M67" s="796"/>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824">
        <f>VLOOKUP(A68,TRANSPORTE!A5:D117,4,FALSE)</f>
        <v>1158540.3784065524</v>
      </c>
      <c r="M68" s="825"/>
      <c r="N68" s="295">
        <f>K68*L68</f>
        <v>1158540.3784065524</v>
      </c>
    </row>
    <row r="69" spans="1:15">
      <c r="A69" t="s">
        <v>1483</v>
      </c>
      <c r="B69" s="52" t="str">
        <f>VLOOKUP(A69,TRANSPORTE!A5:D117,3,FALSE)</f>
        <v>Pasajes aéreos</v>
      </c>
      <c r="C69" s="53"/>
      <c r="D69" s="53"/>
      <c r="E69" s="53"/>
      <c r="F69" s="53"/>
      <c r="G69" s="53"/>
      <c r="H69" s="319" t="s">
        <v>1029</v>
      </c>
      <c r="I69" s="287">
        <v>3</v>
      </c>
      <c r="J69" s="294">
        <v>1</v>
      </c>
      <c r="K69" s="287">
        <f>I69*J69</f>
        <v>3</v>
      </c>
      <c r="L69" s="824">
        <f>VLOOKUP(A69,TRANSPORTE!A5:D117,4,FALSE)</f>
        <v>206880.4166046165</v>
      </c>
      <c r="M69" s="825"/>
      <c r="N69" s="295">
        <f>K69*L69</f>
        <v>620641.24981384957</v>
      </c>
    </row>
    <row r="70" spans="1:15">
      <c r="B70" s="52"/>
      <c r="C70" s="53"/>
      <c r="D70" s="53"/>
      <c r="E70" s="53"/>
      <c r="F70" s="53"/>
      <c r="G70" s="53"/>
      <c r="H70" s="319"/>
      <c r="I70" s="287"/>
      <c r="J70" s="294"/>
      <c r="K70" s="287"/>
      <c r="L70" s="824"/>
      <c r="M70" s="825"/>
      <c r="N70" s="295"/>
    </row>
    <row r="71" spans="1:15">
      <c r="B71" s="52"/>
      <c r="C71" s="53"/>
      <c r="D71" s="53"/>
      <c r="E71" s="53"/>
      <c r="F71" s="53"/>
      <c r="G71" s="53"/>
      <c r="H71" s="319"/>
      <c r="I71" s="287"/>
      <c r="J71" s="294"/>
      <c r="K71" s="287"/>
      <c r="L71" s="824"/>
      <c r="M71" s="825"/>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09"/>
      <c r="M73" s="810"/>
      <c r="N73" s="133"/>
    </row>
    <row r="74" spans="1:15" ht="15.75" thickBot="1">
      <c r="B74" s="826" t="s">
        <v>1037</v>
      </c>
      <c r="C74" s="827"/>
      <c r="D74" s="827"/>
      <c r="E74" s="827"/>
      <c r="F74" s="827"/>
      <c r="G74" s="827"/>
      <c r="H74" s="827"/>
      <c r="I74" s="827"/>
      <c r="J74" s="827"/>
      <c r="K74" s="827"/>
      <c r="L74" s="827"/>
      <c r="M74" s="828"/>
      <c r="N74" s="110">
        <f>N68+N69+N70+N71+N72</f>
        <v>1779181.6282204019</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6" t="s">
        <v>1047</v>
      </c>
      <c r="C78" s="847"/>
      <c r="D78" s="847"/>
      <c r="E78" s="847"/>
      <c r="F78" s="847"/>
      <c r="G78" s="847"/>
      <c r="H78" s="847"/>
      <c r="I78" s="79" t="s">
        <v>1048</v>
      </c>
      <c r="J78" s="81" t="s">
        <v>1494</v>
      </c>
      <c r="K78" s="80" t="s">
        <v>1050</v>
      </c>
      <c r="L78" s="848" t="s">
        <v>1034</v>
      </c>
      <c r="M78" s="849"/>
      <c r="N78" s="104" t="s">
        <v>1035</v>
      </c>
    </row>
    <row r="79" spans="1:15">
      <c r="A79" s="168" t="s">
        <v>6</v>
      </c>
      <c r="B79" s="55" t="str">
        <f>VLOOKUP(A79,'MANO DE OBRA'!A8:D68,3,FALSE)</f>
        <v xml:space="preserve">Obrero </v>
      </c>
      <c r="C79" s="53"/>
      <c r="D79" s="53"/>
      <c r="E79" s="53"/>
      <c r="F79" s="53"/>
      <c r="G79" s="53"/>
      <c r="H79" s="53"/>
      <c r="I79" s="300">
        <f t="shared" ref="I79:I82" si="2">K79/J79*100</f>
        <v>27603.894705999999</v>
      </c>
      <c r="J79" s="301">
        <v>185</v>
      </c>
      <c r="K79" s="302">
        <f>VLOOKUP(A79,'MANO DE OBRA'!A8:D99,4,FALSE)</f>
        <v>51067.205206099999</v>
      </c>
      <c r="L79" s="56"/>
      <c r="M79" s="442">
        <v>1</v>
      </c>
      <c r="N79" s="403">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0">
        <f t="shared" si="2"/>
        <v>246958.80000000002</v>
      </c>
      <c r="J80" s="301">
        <v>185</v>
      </c>
      <c r="K80" s="302">
        <f>VLOOKUP(A80,'MANO DE OBRA'!A8:D100,4,FALSE)</f>
        <v>456873.78</v>
      </c>
      <c r="L80" s="56"/>
      <c r="M80" s="442">
        <v>1</v>
      </c>
      <c r="N80" s="403">
        <f t="shared" si="3"/>
        <v>456873.78</v>
      </c>
    </row>
    <row r="81" spans="1:14">
      <c r="A81" s="168" t="s">
        <v>82</v>
      </c>
      <c r="B81" s="55" t="str">
        <f>VLOOKUP(A81,'MANO DE OBRA'!A9:D70,3,FALSE)</f>
        <v>Ingeniero Supervisor y Director de Prueba Pilote</v>
      </c>
      <c r="C81" s="53"/>
      <c r="D81" s="53"/>
      <c r="E81" s="53"/>
      <c r="F81" s="53"/>
      <c r="G81" s="53"/>
      <c r="H81" s="53"/>
      <c r="I81" s="300">
        <f t="shared" si="2"/>
        <v>298595.64</v>
      </c>
      <c r="J81" s="301">
        <v>185</v>
      </c>
      <c r="K81" s="302">
        <f>VLOOKUP(A81,'MANO DE OBRA'!A9:D101,4,FALSE)</f>
        <v>552401.93400000001</v>
      </c>
      <c r="L81" s="56"/>
      <c r="M81" s="442">
        <v>1</v>
      </c>
      <c r="N81" s="403">
        <f t="shared" si="3"/>
        <v>552401.93400000001</v>
      </c>
    </row>
    <row r="82" spans="1:14">
      <c r="A82" t="s">
        <v>88</v>
      </c>
      <c r="B82" s="55" t="str">
        <f>VLOOKUP(A82,'MANO DE OBRA'!A9:D70,3,FALSE)</f>
        <v>Soldador experto en montaje y pruebas</v>
      </c>
      <c r="C82" s="53"/>
      <c r="D82" s="53"/>
      <c r="E82" s="53"/>
      <c r="F82" s="53"/>
      <c r="G82" s="53"/>
      <c r="H82" s="53"/>
      <c r="I82" s="300">
        <f t="shared" si="2"/>
        <v>82811.68411799999</v>
      </c>
      <c r="J82" s="301">
        <v>185</v>
      </c>
      <c r="K82" s="302">
        <f>VLOOKUP(A82,'MANO DE OBRA'!A9:D101,4,FALSE)</f>
        <v>153201.61561829998</v>
      </c>
      <c r="L82" s="56"/>
      <c r="M82" s="442">
        <v>1</v>
      </c>
      <c r="N82" s="403">
        <f t="shared" si="3"/>
        <v>153201.61561829998</v>
      </c>
    </row>
    <row r="83" spans="1:14">
      <c r="A83" t="s">
        <v>91</v>
      </c>
      <c r="B83" s="55" t="str">
        <f>VLOOKUP(A83,'MANO DE OBRA'!A10:D71,3,FALSE)</f>
        <v>Viáticos ingeniero y director</v>
      </c>
      <c r="C83" s="53"/>
      <c r="D83" s="53"/>
      <c r="E83" s="53"/>
      <c r="F83" s="53"/>
      <c r="G83" s="53"/>
      <c r="H83" s="53"/>
      <c r="I83" s="300"/>
      <c r="J83" s="301"/>
      <c r="K83" s="302">
        <f>VLOOKUP(A83,'MANO DE OBRA'!A10:D102,4,FALSE)</f>
        <v>510672.05206099997</v>
      </c>
      <c r="L83" s="326"/>
      <c r="M83" s="442">
        <v>1</v>
      </c>
      <c r="N83" s="403">
        <f t="shared" si="3"/>
        <v>510672.05206099997</v>
      </c>
    </row>
    <row r="84" spans="1:14">
      <c r="A84" t="s">
        <v>94</v>
      </c>
      <c r="B84" s="55" t="str">
        <f>VLOOKUP(A84,'MANO DE OBRA'!A11:D72,3,FALSE)</f>
        <v>Viáticos soldadores</v>
      </c>
      <c r="C84" s="53"/>
      <c r="D84" s="53"/>
      <c r="E84" s="53"/>
      <c r="F84" s="53"/>
      <c r="G84" s="53"/>
      <c r="H84" s="53"/>
      <c r="I84" s="300"/>
      <c r="J84" s="301"/>
      <c r="K84" s="302">
        <f>VLOOKUP(A84,'MANO DE OBRA'!A11:D103,4,FALSE)</f>
        <v>255336.02603049998</v>
      </c>
      <c r="L84" s="326"/>
      <c r="M84" s="308">
        <v>1</v>
      </c>
      <c r="N84" s="304">
        <f t="shared" si="3"/>
        <v>255336.02603049998</v>
      </c>
    </row>
    <row r="85" spans="1:14" ht="15.75" thickBot="1">
      <c r="A85" t="s">
        <v>96</v>
      </c>
      <c r="B85" s="807" t="str">
        <f>VLOOKUP(A85,'MANO DE OBRA'!A12:D73,3,FALSE)</f>
        <v>Estudios, análisis e informes</v>
      </c>
      <c r="C85" s="808" t="e">
        <f>VLOOKUP(B85,'MANO DE OBRA'!B12:E73,3,FALSE)</f>
        <v>#N/A</v>
      </c>
      <c r="D85" s="808" t="e">
        <f>VLOOKUP(C85,'MANO DE OBRA'!C12:F73,3,FALSE)</f>
        <v>#N/A</v>
      </c>
      <c r="E85" s="808" t="e">
        <f>VLOOKUP(D85,'MANO DE OBRA'!D12:G73,3,FALSE)</f>
        <v>#N/A</v>
      </c>
      <c r="F85" s="808" t="e">
        <f>VLOOKUP(E85,'MANO DE OBRA'!E12:H73,3,FALSE)</f>
        <v>#N/A</v>
      </c>
      <c r="G85" s="808" t="e">
        <f>VLOOKUP(F85,'MANO DE OBRA'!F12:I73,3,FALSE)</f>
        <v>#N/A</v>
      </c>
      <c r="H85" s="808" t="e">
        <f>VLOOKUP(G85,'MANO DE OBRA'!G12:J73,3,FALSE)</f>
        <v>#N/A</v>
      </c>
      <c r="I85" s="478"/>
      <c r="J85" s="479"/>
      <c r="K85" s="480">
        <f>VLOOKUP(A85,'MANO DE OBRA'!A12:D104,4,FALSE)</f>
        <v>2042688.2082439999</v>
      </c>
      <c r="L85" s="975">
        <v>1</v>
      </c>
      <c r="M85" s="975"/>
      <c r="N85" s="481">
        <f>K85*L85</f>
        <v>2042688.2082439999</v>
      </c>
    </row>
    <row r="86" spans="1:14" ht="15.75" thickBot="1">
      <c r="B86" s="826" t="s">
        <v>1037</v>
      </c>
      <c r="C86" s="827"/>
      <c r="D86" s="827"/>
      <c r="E86" s="827"/>
      <c r="F86" s="827"/>
      <c r="G86" s="827"/>
      <c r="H86" s="827"/>
      <c r="I86" s="827"/>
      <c r="J86" s="827"/>
      <c r="K86" s="827"/>
      <c r="L86" s="827"/>
      <c r="M86" s="828"/>
      <c r="N86" s="468">
        <f>SUM(N79:N85)</f>
        <v>4022240.8211598997</v>
      </c>
    </row>
    <row r="87" spans="1:14" ht="15.75" thickBot="1">
      <c r="B87" s="39"/>
      <c r="C87" s="40"/>
      <c r="D87" s="40"/>
      <c r="E87" s="40"/>
      <c r="F87" s="40"/>
      <c r="G87" s="40"/>
      <c r="H87" s="40"/>
      <c r="I87" s="40"/>
      <c r="J87" s="40"/>
      <c r="K87" s="40"/>
      <c r="L87" s="40"/>
      <c r="M87" s="40"/>
      <c r="N87" s="41"/>
    </row>
    <row r="88" spans="1:14" ht="15.75" thickBot="1">
      <c r="B88" s="820" t="s">
        <v>1051</v>
      </c>
      <c r="C88" s="821"/>
      <c r="D88" s="821"/>
      <c r="E88" s="821"/>
      <c r="F88" s="821"/>
      <c r="G88" s="821"/>
      <c r="H88" s="821"/>
      <c r="I88" s="821"/>
      <c r="J88" s="821"/>
      <c r="K88" s="821"/>
      <c r="L88" s="821"/>
      <c r="M88" s="822"/>
      <c r="N88" s="105">
        <f>N86+N74+N63+N47</f>
        <v>61738102.706883684</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11" t="s">
        <v>1053</v>
      </c>
      <c r="C92" s="812"/>
      <c r="D92" s="812"/>
      <c r="E92" s="812"/>
      <c r="F92" s="812"/>
      <c r="G92" s="812"/>
      <c r="H92" s="812"/>
      <c r="I92" s="322"/>
      <c r="J92" s="342"/>
      <c r="K92" s="310" t="s">
        <v>1054</v>
      </c>
      <c r="L92" s="850" t="s">
        <v>1055</v>
      </c>
      <c r="M92" s="851"/>
      <c r="N92" s="311"/>
    </row>
    <row r="93" spans="1:14">
      <c r="B93" s="852" t="s">
        <v>1056</v>
      </c>
      <c r="C93" s="853"/>
      <c r="D93" s="853"/>
      <c r="E93" s="853"/>
      <c r="F93" s="853"/>
      <c r="G93" s="853"/>
      <c r="H93" s="853"/>
      <c r="I93" s="93"/>
      <c r="J93" s="94"/>
      <c r="K93" s="312">
        <v>0.2</v>
      </c>
      <c r="L93" s="854">
        <f>N88*K93</f>
        <v>12347620.541376738</v>
      </c>
      <c r="M93" s="855"/>
      <c r="N93" s="57"/>
    </row>
    <row r="94" spans="1:14">
      <c r="B94" s="95" t="s">
        <v>1057</v>
      </c>
      <c r="C94" s="96"/>
      <c r="D94" s="96"/>
      <c r="E94" s="96"/>
      <c r="F94" s="96"/>
      <c r="G94" s="96"/>
      <c r="H94" s="96"/>
      <c r="I94" s="93"/>
      <c r="J94" s="94"/>
      <c r="K94" s="312">
        <v>0.05</v>
      </c>
      <c r="L94" s="854">
        <f>N88*K94</f>
        <v>3086905.1353441845</v>
      </c>
      <c r="M94" s="855"/>
      <c r="N94" s="57"/>
    </row>
    <row r="95" spans="1:14" ht="15.75" thickBot="1">
      <c r="B95" s="97" t="s">
        <v>1058</v>
      </c>
      <c r="C95" s="98"/>
      <c r="D95" s="98"/>
      <c r="E95" s="98"/>
      <c r="F95" s="98"/>
      <c r="G95" s="98"/>
      <c r="H95" s="98"/>
      <c r="I95" s="99"/>
      <c r="J95" s="100"/>
      <c r="K95" s="313">
        <v>0.05</v>
      </c>
      <c r="L95" s="856">
        <f>N88*K95</f>
        <v>3086905.1353441845</v>
      </c>
      <c r="M95" s="857"/>
      <c r="N95" s="57"/>
    </row>
    <row r="96" spans="1:14" ht="15.75" thickBot="1">
      <c r="B96" s="820" t="s">
        <v>1037</v>
      </c>
      <c r="C96" s="821"/>
      <c r="D96" s="821"/>
      <c r="E96" s="821"/>
      <c r="F96" s="821"/>
      <c r="G96" s="821"/>
      <c r="H96" s="821"/>
      <c r="I96" s="821"/>
      <c r="J96" s="821"/>
      <c r="K96" s="821"/>
      <c r="L96" s="821"/>
      <c r="M96" s="822"/>
      <c r="N96" s="58">
        <f>L93+L94+L95</f>
        <v>18521430.812065106</v>
      </c>
    </row>
    <row r="97" spans="1:14" ht="15.75" thickBot="1">
      <c r="B97" s="39"/>
      <c r="C97" s="40"/>
      <c r="D97" s="40"/>
      <c r="E97" s="40"/>
      <c r="F97" s="40"/>
      <c r="G97" s="40"/>
      <c r="H97" s="40"/>
      <c r="I97" s="40"/>
      <c r="J97" s="40"/>
      <c r="K97" s="40"/>
      <c r="L97" s="40"/>
      <c r="M97" s="40"/>
      <c r="N97" s="41"/>
    </row>
    <row r="98" spans="1:14" ht="15.75" thickBot="1">
      <c r="A98" t="s">
        <v>2122</v>
      </c>
      <c r="B98" s="820" t="s">
        <v>1059</v>
      </c>
      <c r="C98" s="821"/>
      <c r="D98" s="821"/>
      <c r="E98" s="821"/>
      <c r="F98" s="821"/>
      <c r="G98" s="821"/>
      <c r="H98" s="821"/>
      <c r="I98" s="821"/>
      <c r="J98" s="821"/>
      <c r="K98" s="821"/>
      <c r="L98" s="821"/>
      <c r="M98" s="822"/>
      <c r="N98" s="196">
        <f>N88+N96</f>
        <v>80259533.518948793</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7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7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62" t="s">
        <v>2324</v>
      </c>
      <c r="C115" s="963"/>
      <c r="D115" s="963"/>
      <c r="E115" s="963"/>
      <c r="F115" s="963"/>
      <c r="G115" s="963"/>
      <c r="H115" s="963"/>
      <c r="I115" s="963"/>
      <c r="J115" s="963"/>
      <c r="K115" s="963"/>
      <c r="L115" s="963"/>
      <c r="M115" s="963"/>
      <c r="N115" s="964"/>
    </row>
    <row r="116" spans="2:14" ht="15" customHeight="1">
      <c r="B116" s="962"/>
      <c r="C116" s="963"/>
      <c r="D116" s="963"/>
      <c r="E116" s="963"/>
      <c r="F116" s="963"/>
      <c r="G116" s="963"/>
      <c r="H116" s="963"/>
      <c r="I116" s="963"/>
      <c r="J116" s="963"/>
      <c r="K116" s="963"/>
      <c r="L116" s="963"/>
      <c r="M116" s="963"/>
      <c r="N116" s="964"/>
    </row>
    <row r="117" spans="2:14" ht="30" customHeight="1">
      <c r="B117" s="965" t="s">
        <v>2325</v>
      </c>
      <c r="C117" s="966"/>
      <c r="D117" s="966"/>
      <c r="E117" s="966"/>
      <c r="F117" s="966"/>
      <c r="G117" s="966"/>
      <c r="H117" s="966"/>
      <c r="I117" s="966"/>
      <c r="J117" s="966"/>
      <c r="K117" s="966"/>
      <c r="L117" s="966"/>
      <c r="M117" s="966"/>
      <c r="N117" s="967"/>
    </row>
    <row r="118" spans="2:14">
      <c r="B118" s="965"/>
      <c r="C118" s="966"/>
      <c r="D118" s="966"/>
      <c r="E118" s="966"/>
      <c r="F118" s="966"/>
      <c r="G118" s="966"/>
      <c r="H118" s="966"/>
      <c r="I118" s="966"/>
      <c r="J118" s="966"/>
      <c r="K118" s="966"/>
      <c r="L118" s="966"/>
      <c r="M118" s="966"/>
      <c r="N118" s="967"/>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68"/>
      <c r="K128" s="968"/>
      <c r="L128" s="968"/>
      <c r="M128" s="968"/>
      <c r="N128" s="969"/>
    </row>
    <row r="129" spans="2:14" ht="15.75" thickBot="1">
      <c r="B129" s="427" t="s">
        <v>2327</v>
      </c>
      <c r="C129" s="428"/>
      <c r="D129" s="428"/>
      <c r="E129" s="267"/>
      <c r="F129" s="267"/>
      <c r="G129" s="267"/>
      <c r="H129" s="267"/>
      <c r="I129" s="267"/>
      <c r="J129" s="970"/>
      <c r="K129" s="970"/>
      <c r="L129" s="970"/>
      <c r="M129" s="970"/>
      <c r="N129"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326</v>
      </c>
      <c r="B36" s="833" t="str">
        <f>VLOOKUP(A36,EQUIPOS!A6:D154,3,FALSE)</f>
        <v>Sensor de Impacto para prueba de integridad tipo</v>
      </c>
      <c r="C36" s="834"/>
      <c r="D36" s="834"/>
      <c r="E36" s="834"/>
      <c r="F36" s="834"/>
      <c r="G36" s="834"/>
      <c r="H36" s="835"/>
      <c r="I36" s="275"/>
      <c r="J36" s="276"/>
      <c r="K36" s="277">
        <f>VLOOKUP(A36,EQUIPOS!A6:D163,4,FALSE)</f>
        <v>112807.49467858665</v>
      </c>
      <c r="L36" s="278"/>
      <c r="M36" s="344">
        <v>1</v>
      </c>
      <c r="N36" s="280">
        <f>K36/M36</f>
        <v>112807.49467858665</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112807.49467858665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84</v>
      </c>
      <c r="B71" s="55" t="str">
        <f>VLOOKUP(A71,'MANO DE OBRA'!A6:D67,3,FALSE)</f>
        <v>Ingeniero Especialista prueba de  integridad</v>
      </c>
      <c r="C71" s="53"/>
      <c r="D71" s="53"/>
      <c r="E71" s="53"/>
      <c r="F71" s="53"/>
      <c r="G71" s="53"/>
      <c r="H71" s="53"/>
      <c r="I71" s="300">
        <f>K71/J71*100</f>
        <v>281757.53999999998</v>
      </c>
      <c r="J71" s="301">
        <v>185</v>
      </c>
      <c r="K71" s="302">
        <f>VLOOKUP(A71,'MANO DE OBRA'!A6:D97,4,FALSE)</f>
        <v>521251.44899999996</v>
      </c>
      <c r="L71" s="56"/>
      <c r="M71" s="442">
        <v>0.33333332999999998</v>
      </c>
      <c r="N71" s="403">
        <f>K71/M71</f>
        <v>1563754.3626375436</v>
      </c>
      <c r="O71" s="112"/>
    </row>
    <row r="72" spans="1:15">
      <c r="A72" s="168" t="s">
        <v>89</v>
      </c>
      <c r="B72" s="55" t="str">
        <f>VLOOKUP(A72,'MANO DE OBRA'!A7:D67,3,FALSE)</f>
        <v>Operador prueba de integridad</v>
      </c>
      <c r="C72" s="53"/>
      <c r="D72" s="53"/>
      <c r="E72" s="53"/>
      <c r="F72" s="53"/>
      <c r="G72" s="53"/>
      <c r="H72" s="53"/>
      <c r="I72" s="300">
        <f>K72/J72*100</f>
        <v>69009.736764999994</v>
      </c>
      <c r="J72" s="301">
        <v>185</v>
      </c>
      <c r="K72" s="302">
        <f>VLOOKUP(A72,'MANO DE OBRA'!A7:D98,4,FALSE)</f>
        <v>127668.01301524999</v>
      </c>
      <c r="L72" s="56"/>
      <c r="M72" s="440">
        <v>0.33333332999999998</v>
      </c>
      <c r="N72" s="403">
        <f>K72/M72</f>
        <v>383004.04287579044</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1946758.4055133341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2059565.9001919208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411913.18003838416</v>
      </c>
      <c r="M84" s="855"/>
      <c r="N84" s="57"/>
    </row>
    <row r="85" spans="1:14">
      <c r="B85" s="95" t="s">
        <v>1057</v>
      </c>
      <c r="C85" s="96"/>
      <c r="D85" s="96"/>
      <c r="E85" s="96"/>
      <c r="F85" s="96"/>
      <c r="G85" s="96"/>
      <c r="H85" s="96"/>
      <c r="I85" s="93"/>
      <c r="J85" s="94"/>
      <c r="K85" s="312">
        <v>0.05</v>
      </c>
      <c r="L85" s="854">
        <f>N79*K85</f>
        <v>102978.29500959604</v>
      </c>
      <c r="M85" s="855"/>
      <c r="N85" s="57"/>
    </row>
    <row r="86" spans="1:14" ht="15.75" thickBot="1">
      <c r="B86" s="97" t="s">
        <v>1058</v>
      </c>
      <c r="C86" s="98"/>
      <c r="D86" s="98"/>
      <c r="E86" s="98"/>
      <c r="F86" s="98"/>
      <c r="G86" s="98"/>
      <c r="H86" s="98"/>
      <c r="I86" s="99"/>
      <c r="J86" s="100"/>
      <c r="K86" s="313">
        <v>0.05</v>
      </c>
      <c r="L86" s="856">
        <f>N79*K86</f>
        <v>102978.29500959604</v>
      </c>
      <c r="M86" s="857"/>
      <c r="N86" s="57"/>
    </row>
    <row r="87" spans="1:14" ht="15.75" thickBot="1">
      <c r="B87" s="820" t="s">
        <v>1037</v>
      </c>
      <c r="C87" s="821"/>
      <c r="D87" s="821"/>
      <c r="E87" s="821"/>
      <c r="F87" s="821"/>
      <c r="G87" s="821"/>
      <c r="H87" s="821"/>
      <c r="I87" s="821"/>
      <c r="J87" s="821"/>
      <c r="K87" s="821"/>
      <c r="L87" s="821"/>
      <c r="M87" s="822"/>
      <c r="N87" s="58">
        <f>L84+L85+L86</f>
        <v>617869.77005757624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2677435.6702494971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320</v>
      </c>
      <c r="B36" s="833" t="str">
        <f>VLOOKUP(A36,EQUIPOS!A6:D154,3,FALSE)</f>
        <v>Retroexcavadora sobre llantas, motor 62HP, Profundidad de excavación de 5.41 metros.</v>
      </c>
      <c r="C36" s="834"/>
      <c r="D36" s="834"/>
      <c r="E36" s="834"/>
      <c r="F36" s="834"/>
      <c r="G36" s="834"/>
      <c r="H36" s="835"/>
      <c r="I36" s="275"/>
      <c r="J36" s="276"/>
      <c r="K36" s="277">
        <f>VLOOKUP(A36,EQUIPOS!A6:D163,4,FALSE)</f>
        <v>128086.89016602811</v>
      </c>
      <c r="L36" s="278"/>
      <c r="M36" s="344">
        <v>10</v>
      </c>
      <c r="N36" s="280">
        <f>K36/M36</f>
        <v>12808.689016602812</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319.17003253812504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13127.859049140936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617</v>
      </c>
      <c r="B48" s="49" t="str">
        <f>VLOOKUP(A48,MATERIALES!A5:D372,3,FALSE)</f>
        <v xml:space="preserve">Paral en madera rolliza de 5´´ y 4,5m de longitud (tablestacados)
</v>
      </c>
      <c r="C48" s="289"/>
      <c r="D48" s="289"/>
      <c r="E48" s="289"/>
      <c r="F48" s="289"/>
      <c r="G48" s="289"/>
      <c r="H48" s="289"/>
      <c r="I48" s="276"/>
      <c r="J48" s="232" t="str">
        <f>VLOOKUP(A48,MATERIALES!A4:D639,2,FALSE)</f>
        <v>u</v>
      </c>
      <c r="K48" s="290">
        <v>0.48888888888888893</v>
      </c>
      <c r="L48" s="275"/>
      <c r="M48" s="410">
        <f>VLOOKUP(A48,MATERIALES!A5:D395,4,FALSE)</f>
        <v>30240.273609353339</v>
      </c>
      <c r="N48" s="280">
        <f>K48*M48</f>
        <v>14784.133764572745</v>
      </c>
    </row>
    <row r="49" spans="1:14">
      <c r="A49" s="167" t="s">
        <v>718</v>
      </c>
      <c r="B49" s="49" t="str">
        <f>VLOOKUP(A49,MATERIALES!A6:D372,3,FALSE)</f>
        <v xml:space="preserve">Tablestaca en madera aserrada (0,25*0,05*3)
</v>
      </c>
      <c r="C49" s="433"/>
      <c r="D49" s="433"/>
      <c r="E49" s="433"/>
      <c r="F49" s="433"/>
      <c r="G49" s="433"/>
      <c r="H49" s="433"/>
      <c r="I49" s="433"/>
      <c r="J49" s="319" t="str">
        <f>VLOOKUP(A49,MATERIALES!A5:D640,2,FALSE)</f>
        <v>u</v>
      </c>
      <c r="K49" s="405">
        <v>1.3333333333333333</v>
      </c>
      <c r="L49" s="429"/>
      <c r="M49" s="410">
        <f>VLOOKUP(A49,MATERIALES!A6:D396,4,FALSE)</f>
        <v>19800.4821310191</v>
      </c>
      <c r="N49" s="280">
        <f>K49*M49</f>
        <v>26400.6428413588</v>
      </c>
    </row>
    <row r="50" spans="1:14">
      <c r="A50" s="167" t="s">
        <v>976</v>
      </c>
      <c r="B50" s="49" t="str">
        <f>VLOOKUP(A50,MATERIALES!A6:D372,3,FALSE)</f>
        <v>Alambre Negro Para Amarre</v>
      </c>
      <c r="C50" s="433"/>
      <c r="D50" s="433"/>
      <c r="E50" s="433"/>
      <c r="F50" s="433"/>
      <c r="G50" s="433"/>
      <c r="H50" s="433"/>
      <c r="I50" s="433"/>
      <c r="J50" s="319" t="str">
        <f>VLOOKUP(A50,MATERIALES!A6:D641,2,FALSE)</f>
        <v>kg</v>
      </c>
      <c r="K50" s="405">
        <v>1.5</v>
      </c>
      <c r="L50" s="429"/>
      <c r="M50" s="410">
        <f>VLOOKUP(A50,MATERIALES!A6:D397,4,FALSE)</f>
        <v>4933.333333333333</v>
      </c>
      <c r="N50" s="280">
        <f>K50*M50</f>
        <v>7400</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48584.776605931547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80</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0">
        <v>80</v>
      </c>
      <c r="N72" s="403">
        <f>K72/M72</f>
        <v>1276.6801301524999</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3191.70032538125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64904.335980453732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12980.867196090747</v>
      </c>
      <c r="M84" s="855"/>
      <c r="N84" s="57"/>
    </row>
    <row r="85" spans="1:14">
      <c r="B85" s="95" t="s">
        <v>1057</v>
      </c>
      <c r="C85" s="96"/>
      <c r="D85" s="96"/>
      <c r="E85" s="96"/>
      <c r="F85" s="96"/>
      <c r="G85" s="96"/>
      <c r="H85" s="96"/>
      <c r="I85" s="93"/>
      <c r="J85" s="94"/>
      <c r="K85" s="312">
        <v>0.05</v>
      </c>
      <c r="L85" s="854">
        <f>N79*K85</f>
        <v>3245.2167990226867</v>
      </c>
      <c r="M85" s="855"/>
      <c r="N85" s="57"/>
    </row>
    <row r="86" spans="1:14" ht="15.75" thickBot="1">
      <c r="B86" s="97" t="s">
        <v>1058</v>
      </c>
      <c r="C86" s="98"/>
      <c r="D86" s="98"/>
      <c r="E86" s="98"/>
      <c r="F86" s="98"/>
      <c r="G86" s="98"/>
      <c r="H86" s="98"/>
      <c r="I86" s="99"/>
      <c r="J86" s="100"/>
      <c r="K86" s="313">
        <v>0.05</v>
      </c>
      <c r="L86" s="856">
        <f>N79*K86</f>
        <v>3245.2167990226867</v>
      </c>
      <c r="M86" s="857"/>
      <c r="N86" s="57"/>
    </row>
    <row r="87" spans="1:14" ht="15.75" thickBot="1">
      <c r="B87" s="820" t="s">
        <v>1037</v>
      </c>
      <c r="C87" s="821"/>
      <c r="D87" s="821"/>
      <c r="E87" s="821"/>
      <c r="F87" s="821"/>
      <c r="G87" s="821"/>
      <c r="H87" s="821"/>
      <c r="I87" s="821"/>
      <c r="J87" s="821"/>
      <c r="K87" s="821"/>
      <c r="L87" s="821"/>
      <c r="M87" s="822"/>
      <c r="N87" s="58">
        <f>L84+L85+L86</f>
        <v>19471.300794136121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84375.636774589861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ht="27"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204</v>
      </c>
      <c r="B36" s="833" t="str">
        <f>VLOOKUP(A36,EQUIPOS!A6:D154,3,FALSE)</f>
        <v xml:space="preserve">Equipo de soldadura 250 AMP
</v>
      </c>
      <c r="C36" s="834"/>
      <c r="D36" s="834"/>
      <c r="E36" s="834"/>
      <c r="F36" s="834"/>
      <c r="G36" s="834"/>
      <c r="H36" s="835"/>
      <c r="I36" s="275"/>
      <c r="J36" s="276"/>
      <c r="K36" s="277">
        <f>VLOOKUP(A36,EQUIPOS!A6:D163,4,FALSE)</f>
        <v>15744.026181353771</v>
      </c>
      <c r="L36" s="278"/>
      <c r="M36" s="344">
        <v>10</v>
      </c>
      <c r="N36" s="280">
        <f>K36/M36</f>
        <v>1574.402618135377</v>
      </c>
    </row>
    <row r="37" spans="1:14">
      <c r="A37" s="119" t="s">
        <v>320</v>
      </c>
      <c r="B37" s="833" t="str">
        <f>VLOOKUP(A37,EQUIPOS!A7:D154,3,FALSE)</f>
        <v>Retroexcavadora sobre llantas, motor 62HP, Profundidad de excavación de 5.41 metros.</v>
      </c>
      <c r="C37" s="834"/>
      <c r="D37" s="834"/>
      <c r="E37" s="834"/>
      <c r="F37" s="834"/>
      <c r="G37" s="834"/>
      <c r="H37" s="835"/>
      <c r="I37" s="429"/>
      <c r="J37" s="430"/>
      <c r="K37" s="277">
        <f>VLOOKUP(A37,EQUIPOS!A7:D164,4,FALSE)</f>
        <v>128086.89016602811</v>
      </c>
      <c r="L37" s="343"/>
      <c r="M37" s="344">
        <v>10</v>
      </c>
      <c r="N37" s="280">
        <f>K37/M37</f>
        <v>12808.689016602812</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383.00403904575001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14766.095673783939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706</v>
      </c>
      <c r="B48" s="49" t="str">
        <f>VLOOKUP(A48,MATERIALES!A5:D372,3,FALSE)</f>
        <v>Soldadura 7018</v>
      </c>
      <c r="C48" s="289"/>
      <c r="D48" s="289"/>
      <c r="E48" s="289"/>
      <c r="F48" s="289"/>
      <c r="G48" s="289"/>
      <c r="H48" s="289"/>
      <c r="I48" s="289"/>
      <c r="J48" s="319" t="str">
        <f>VLOOKUP(A48,MATERIALES!A4:D639,2,FALSE)</f>
        <v>kg</v>
      </c>
      <c r="K48" s="290">
        <v>3.3000000000000002E-2</v>
      </c>
      <c r="L48" s="275"/>
      <c r="M48" s="410">
        <f>VLOOKUP(A48,MATERIALES!A5:D395,4,FALSE)</f>
        <v>6240</v>
      </c>
      <c r="N48" s="280">
        <f>K48*M48</f>
        <v>205.92000000000002</v>
      </c>
    </row>
    <row r="49" spans="1:14">
      <c r="A49" s="167" t="s">
        <v>734</v>
      </c>
      <c r="B49" s="49" t="str">
        <f>VLOOKUP(A49,MATERIALES!A6:D372,3,FALSE)</f>
        <v xml:space="preserve">Tablestaca metálica (riel de 70 lb/yarda)
</v>
      </c>
      <c r="C49" s="433"/>
      <c r="D49" s="433"/>
      <c r="E49" s="433"/>
      <c r="F49" s="433"/>
      <c r="G49" s="433"/>
      <c r="H49" s="433"/>
      <c r="I49" s="433"/>
      <c r="J49" s="320" t="str">
        <f>VLOOKUP(A49,MATERIALES!A5:D640,2,FALSE)</f>
        <v>u</v>
      </c>
      <c r="K49" s="405">
        <v>3</v>
      </c>
      <c r="L49" s="429"/>
      <c r="M49" s="410">
        <f>VLOOKUP(A49,MATERIALES!A6:D396,4,FALSE)</f>
        <v>103717.87765925389</v>
      </c>
      <c r="N49" s="280">
        <f>K49*M49</f>
        <v>311153.63297776168</v>
      </c>
    </row>
    <row r="50" spans="1:14">
      <c r="A50" s="167" t="s">
        <v>747</v>
      </c>
      <c r="B50" s="49" t="str">
        <f>VLOOKUP(A50,MATERIALES!A6:D372,3,FALSE)</f>
        <v>Tornillos de Unión de D= 12 mm</v>
      </c>
      <c r="C50" s="433"/>
      <c r="D50" s="433"/>
      <c r="E50" s="433"/>
      <c r="F50" s="433"/>
      <c r="G50" s="433"/>
      <c r="H50" s="433"/>
      <c r="I50" s="433"/>
      <c r="J50" s="320" t="str">
        <f>VLOOKUP(A50,MATERIALES!A6:D641,2,FALSE)</f>
        <v>u</v>
      </c>
      <c r="K50" s="405">
        <v>10</v>
      </c>
      <c r="L50" s="429"/>
      <c r="M50" s="410">
        <f>VLOOKUP(A50,MATERIALES!A6:D397,4,FALSE)</f>
        <v>1051.6142951847162</v>
      </c>
      <c r="N50" s="280">
        <f>K50*M50</f>
        <v>10516.142951847161</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321875.69592960883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39">
        <v>80</v>
      </c>
      <c r="N71" s="403">
        <f>K71/M71</f>
        <v>1276.6801301524999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80</v>
      </c>
      <c r="N72" s="403">
        <f>K72/M72</f>
        <v>1276.6801301524999</v>
      </c>
    </row>
    <row r="73" spans="1:15">
      <c r="A73" t="s">
        <v>30</v>
      </c>
      <c r="B73" s="55" t="str">
        <f>VLOOKUP(A73,'MANO DE OBRA'!A9:D70,3,FALSE)</f>
        <v>Oficial</v>
      </c>
      <c r="C73" s="53"/>
      <c r="D73" s="53"/>
      <c r="E73" s="53"/>
      <c r="F73" s="53"/>
      <c r="G73" s="53"/>
      <c r="H73" s="53"/>
      <c r="I73" s="300">
        <f>K73/J73*100</f>
        <v>55207.789411999998</v>
      </c>
      <c r="J73" s="301">
        <v>185</v>
      </c>
      <c r="K73" s="302">
        <f>VLOOKUP(A73,'MANO DE OBRA'!A9:D101,4,FALSE)</f>
        <v>102134.4104122</v>
      </c>
      <c r="L73" s="56"/>
      <c r="M73" s="440">
        <v>80</v>
      </c>
      <c r="N73" s="403">
        <f>K73/M73</f>
        <v>1276.6801301524999</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3830.0403904574996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340471.83199385024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68094.366398770057</v>
      </c>
      <c r="M84" s="855"/>
      <c r="N84" s="57"/>
    </row>
    <row r="85" spans="1:14">
      <c r="B85" s="95" t="s">
        <v>1057</v>
      </c>
      <c r="C85" s="96"/>
      <c r="D85" s="96"/>
      <c r="E85" s="96"/>
      <c r="F85" s="96"/>
      <c r="G85" s="96"/>
      <c r="H85" s="96"/>
      <c r="I85" s="93"/>
      <c r="J85" s="94"/>
      <c r="K85" s="312">
        <v>0.05</v>
      </c>
      <c r="L85" s="854">
        <f>N79*K85</f>
        <v>17023.591599692514</v>
      </c>
      <c r="M85" s="855"/>
      <c r="N85" s="57"/>
    </row>
    <row r="86" spans="1:14" ht="15.75" thickBot="1">
      <c r="B86" s="97" t="s">
        <v>1058</v>
      </c>
      <c r="C86" s="98"/>
      <c r="D86" s="98"/>
      <c r="E86" s="98"/>
      <c r="F86" s="98"/>
      <c r="G86" s="98"/>
      <c r="H86" s="98"/>
      <c r="I86" s="99"/>
      <c r="J86" s="100"/>
      <c r="K86" s="313">
        <v>0.05</v>
      </c>
      <c r="L86" s="856">
        <f>N79*K86</f>
        <v>17023.591599692514</v>
      </c>
      <c r="M86" s="857"/>
      <c r="N86" s="57"/>
    </row>
    <row r="87" spans="1:14" ht="15.75" thickBot="1">
      <c r="B87" s="820" t="s">
        <v>1037</v>
      </c>
      <c r="C87" s="821"/>
      <c r="D87" s="821"/>
      <c r="E87" s="821"/>
      <c r="F87" s="821"/>
      <c r="G87" s="821"/>
      <c r="H87" s="821"/>
      <c r="I87" s="821"/>
      <c r="J87" s="821"/>
      <c r="K87" s="821"/>
      <c r="L87" s="821"/>
      <c r="M87" s="822"/>
      <c r="N87" s="58">
        <f>L84+L85+L86</f>
        <v>102141.54959815509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442613.38159200532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282</v>
      </c>
      <c r="B36" s="833" t="str">
        <f>VLOOKUP(A36,EQUIPOS!A6:D154,3,FALSE)</f>
        <v>Piloteadora potencia 250KW, RPM 1800, fuerza elevadora 200KN</v>
      </c>
      <c r="C36" s="834"/>
      <c r="D36" s="834"/>
      <c r="E36" s="834"/>
      <c r="F36" s="834"/>
      <c r="G36" s="834"/>
      <c r="H36" s="835"/>
      <c r="I36" s="275"/>
      <c r="J36" s="276"/>
      <c r="K36" s="277">
        <f>VLOOKUP(A36,EQUIPOS!A6:D163,4,FALSE)</f>
        <v>504086.0036185612</v>
      </c>
      <c r="L36" s="278"/>
      <c r="M36" s="344">
        <v>2</v>
      </c>
      <c r="N36" s="280">
        <f>K36/M36</f>
        <v>252043.0018092806</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4468.3804555337501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256511.38226481434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812</v>
      </c>
      <c r="B48" s="49" t="str">
        <f>VLOOKUP(A48,MATERIALES!A5:D372,3,FALSE)</f>
        <v>Acero PDR-60</v>
      </c>
      <c r="C48" s="289"/>
      <c r="D48" s="289"/>
      <c r="E48" s="289"/>
      <c r="F48" s="289"/>
      <c r="G48" s="289"/>
      <c r="H48" s="289"/>
      <c r="I48" s="276"/>
      <c r="J48" s="232" t="str">
        <f>VLOOKUP(A48,MATERIALES!A4:D639,2,FALSE)</f>
        <v>kg</v>
      </c>
      <c r="K48" s="290">
        <v>28</v>
      </c>
      <c r="L48" s="275"/>
      <c r="M48" s="410">
        <f>VLOOKUP(A48,MATERIALES!A5:D395,4,FALSE)</f>
        <v>3118.1941782679437</v>
      </c>
      <c r="N48" s="280">
        <f>K48*M48</f>
        <v>87309.436991502429</v>
      </c>
    </row>
    <row r="49" spans="1:14">
      <c r="A49" s="167" t="s">
        <v>901</v>
      </c>
      <c r="B49" s="49" t="str">
        <f>VLOOKUP(A49,MATERIALES!A6:D372,3,FALSE)</f>
        <v>Concreto Resistencia  28 (Mpa)</v>
      </c>
      <c r="C49" s="433"/>
      <c r="D49" s="433"/>
      <c r="E49" s="433"/>
      <c r="F49" s="433"/>
      <c r="G49" s="433"/>
      <c r="H49" s="433"/>
      <c r="I49" s="433"/>
      <c r="J49" s="319" t="str">
        <f>VLOOKUP(A49,MATERIALES!A5:D640,2,FALSE)</f>
        <v>m3</v>
      </c>
      <c r="K49" s="405">
        <v>0.35</v>
      </c>
      <c r="L49" s="429"/>
      <c r="M49" s="410">
        <f>VLOOKUP(A49,MATERIALES!A6:D396,4,FALSE)</f>
        <v>426347.64611583191</v>
      </c>
      <c r="N49" s="280">
        <f>K49*M49</f>
        <v>149221.67614054115</v>
      </c>
    </row>
    <row r="50" spans="1:14">
      <c r="A50" s="167" t="s">
        <v>943</v>
      </c>
      <c r="B50" s="49" t="str">
        <f>VLOOKUP(A50,MATERIALES!A6:D372,3,FALSE)</f>
        <v xml:space="preserve">Formaleta concreto clase A,B y C
</v>
      </c>
      <c r="C50" s="433"/>
      <c r="D50" s="433"/>
      <c r="E50" s="433"/>
      <c r="F50" s="433"/>
      <c r="G50" s="433"/>
      <c r="H50" s="433"/>
      <c r="I50" s="433"/>
      <c r="J50" s="320" t="str">
        <f>VLOOKUP(A50,MATERIALES!A6:D641,2,FALSE)</f>
        <v>m2</v>
      </c>
      <c r="K50" s="405">
        <v>3</v>
      </c>
      <c r="L50" s="429"/>
      <c r="M50" s="410">
        <f>VLOOKUP(A50,MATERIALES!A6:D397,4,FALSE)</f>
        <v>24602.480805158797</v>
      </c>
      <c r="N50" s="280">
        <f>K50*M50</f>
        <v>73807.442415476398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310338.55554751994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824">
        <f>VLOOKUP(A60,TRANSPORTE!A2:D117,4,FALSE)</f>
        <v>1121.0689501116901</v>
      </c>
      <c r="M60" s="825"/>
      <c r="N60" s="295">
        <f>K60*L60</f>
        <v>392.37413253909153</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392.37413253909153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44683.804555337498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611926.11650021095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122385.2233000422</v>
      </c>
      <c r="M84" s="855"/>
      <c r="N84" s="57"/>
    </row>
    <row r="85" spans="1:14">
      <c r="B85" s="95" t="s">
        <v>1057</v>
      </c>
      <c r="C85" s="96"/>
      <c r="D85" s="96"/>
      <c r="E85" s="96"/>
      <c r="F85" s="96"/>
      <c r="G85" s="96"/>
      <c r="H85" s="96"/>
      <c r="I85" s="93"/>
      <c r="J85" s="94"/>
      <c r="K85" s="312">
        <v>0.05</v>
      </c>
      <c r="L85" s="854">
        <f>N79*K85</f>
        <v>30596.30582501055</v>
      </c>
      <c r="M85" s="855"/>
      <c r="N85" s="57"/>
    </row>
    <row r="86" spans="1:14" ht="15.75" thickBot="1">
      <c r="B86" s="97" t="s">
        <v>1058</v>
      </c>
      <c r="C86" s="98"/>
      <c r="D86" s="98"/>
      <c r="E86" s="98"/>
      <c r="F86" s="98"/>
      <c r="G86" s="98"/>
      <c r="H86" s="98"/>
      <c r="I86" s="99"/>
      <c r="J86" s="100"/>
      <c r="K86" s="313">
        <v>0.05</v>
      </c>
      <c r="L86" s="856">
        <f>N79*K86</f>
        <v>30596.30582501055</v>
      </c>
      <c r="M86" s="857"/>
      <c r="N86" s="57"/>
    </row>
    <row r="87" spans="1:14" ht="15.75" thickBot="1">
      <c r="B87" s="820" t="s">
        <v>1037</v>
      </c>
      <c r="C87" s="821"/>
      <c r="D87" s="821"/>
      <c r="E87" s="821"/>
      <c r="F87" s="821"/>
      <c r="G87" s="821"/>
      <c r="H87" s="821"/>
      <c r="I87" s="821"/>
      <c r="J87" s="821"/>
      <c r="K87" s="821"/>
      <c r="L87" s="821"/>
      <c r="M87" s="822"/>
      <c r="N87" s="58">
        <f>L84+L85+L86</f>
        <v>183577.83495006329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795503.95145027421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282</v>
      </c>
      <c r="B36" s="833" t="str">
        <f>VLOOKUP(A36,EQUIPOS!A6:D154,3,FALSE)</f>
        <v>Piloteadora potencia 250KW, RPM 1800, fuerza elevadora 200KN</v>
      </c>
      <c r="C36" s="834"/>
      <c r="D36" s="834"/>
      <c r="E36" s="834"/>
      <c r="F36" s="834"/>
      <c r="G36" s="834"/>
      <c r="H36" s="835"/>
      <c r="I36" s="275"/>
      <c r="J36" s="276"/>
      <c r="K36" s="277">
        <f>VLOOKUP(A36,EQUIPOS!A6:D163,4,FALSE)</f>
        <v>504086.0036185612</v>
      </c>
      <c r="L36" s="278"/>
      <c r="M36" s="344">
        <v>2</v>
      </c>
      <c r="N36" s="280">
        <f>K36/M36</f>
        <v>252043.0018092806</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4468.3804555337501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256511.38226481434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812</v>
      </c>
      <c r="B48" s="49" t="str">
        <f>VLOOKUP(A48,MATERIALES!A5:D372,3,FALSE)</f>
        <v>Acero PDR-60</v>
      </c>
      <c r="C48" s="289"/>
      <c r="D48" s="289"/>
      <c r="E48" s="289"/>
      <c r="F48" s="289"/>
      <c r="G48" s="289"/>
      <c r="H48" s="289"/>
      <c r="I48" s="276"/>
      <c r="J48" s="232" t="str">
        <f>VLOOKUP(A48,MATERIALES!A4:D639,2,FALSE)</f>
        <v>kg</v>
      </c>
      <c r="K48" s="290">
        <v>28</v>
      </c>
      <c r="L48" s="275"/>
      <c r="M48" s="410">
        <f>VLOOKUP(A48,MATERIALES!A5:D395,4,FALSE)</f>
        <v>3118.1941782679437</v>
      </c>
      <c r="N48" s="280">
        <f>K48*M48</f>
        <v>87309.436991502429</v>
      </c>
    </row>
    <row r="49" spans="1:14">
      <c r="A49" s="167" t="s">
        <v>902</v>
      </c>
      <c r="B49" s="49" t="str">
        <f>VLOOKUP(A49,MATERIALES!A6:D372,3,FALSE)</f>
        <v>Concreto Resistencia  35 (Mpa)</v>
      </c>
      <c r="C49" s="433"/>
      <c r="D49" s="433"/>
      <c r="E49" s="433"/>
      <c r="F49" s="433"/>
      <c r="G49" s="433"/>
      <c r="H49" s="433"/>
      <c r="I49" s="433"/>
      <c r="J49" s="319" t="str">
        <f>VLOOKUP(A49,MATERIALES!A5:D640,2,FALSE)</f>
        <v>m3</v>
      </c>
      <c r="K49" s="405">
        <v>0.35</v>
      </c>
      <c r="L49" s="429"/>
      <c r="M49" s="410">
        <f>VLOOKUP(A49,MATERIALES!A6:D396,4,FALSE)</f>
        <v>465982.20502621582</v>
      </c>
      <c r="N49" s="280">
        <f>K49*M49</f>
        <v>163093.77175917552</v>
      </c>
    </row>
    <row r="50" spans="1:14">
      <c r="A50" s="167" t="s">
        <v>943</v>
      </c>
      <c r="B50" s="49" t="str">
        <f>VLOOKUP(A50,MATERIALES!A6:D372,3,FALSE)</f>
        <v xml:space="preserve">Formaleta concreto clase A,B y C
</v>
      </c>
      <c r="C50" s="433"/>
      <c r="D50" s="433"/>
      <c r="E50" s="433"/>
      <c r="F50" s="433"/>
      <c r="G50" s="433"/>
      <c r="H50" s="433"/>
      <c r="I50" s="433"/>
      <c r="J50" s="320" t="str">
        <f>VLOOKUP(A50,MATERIALES!A6:D641,2,FALSE)</f>
        <v>m2</v>
      </c>
      <c r="K50" s="405">
        <v>2</v>
      </c>
      <c r="L50" s="429"/>
      <c r="M50" s="410">
        <f>VLOOKUP(A50,MATERIALES!A6:D397,4,FALSE)</f>
        <v>24602.480805158797</v>
      </c>
      <c r="N50" s="280">
        <f>K50*M50</f>
        <v>49204.961610317594</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299608.17036099551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824">
        <f>VLOOKUP(A60,TRANSPORTE!A2:D117,4,FALSE)</f>
        <v>1121.0689501116901</v>
      </c>
      <c r="M60" s="825"/>
      <c r="N60" s="295">
        <f>K60*L60</f>
        <v>392.37413253909153</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392.37413253909153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44683.804555337498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601195.73131368647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120239.1462627373</v>
      </c>
      <c r="M84" s="855"/>
      <c r="N84" s="57"/>
    </row>
    <row r="85" spans="1:14">
      <c r="B85" s="95" t="s">
        <v>1057</v>
      </c>
      <c r="C85" s="96"/>
      <c r="D85" s="96"/>
      <c r="E85" s="96"/>
      <c r="F85" s="96"/>
      <c r="G85" s="96"/>
      <c r="H85" s="96"/>
      <c r="I85" s="93"/>
      <c r="J85" s="94"/>
      <c r="K85" s="312">
        <v>0.05</v>
      </c>
      <c r="L85" s="854">
        <f>N79*K85</f>
        <v>30059.786565684324</v>
      </c>
      <c r="M85" s="855"/>
      <c r="N85" s="57"/>
    </row>
    <row r="86" spans="1:14" ht="15.75" thickBot="1">
      <c r="B86" s="97" t="s">
        <v>1058</v>
      </c>
      <c r="C86" s="98"/>
      <c r="D86" s="98"/>
      <c r="E86" s="98"/>
      <c r="F86" s="98"/>
      <c r="G86" s="98"/>
      <c r="H86" s="98"/>
      <c r="I86" s="99"/>
      <c r="J86" s="100"/>
      <c r="K86" s="313">
        <v>0.05</v>
      </c>
      <c r="L86" s="856">
        <f>N79*K86</f>
        <v>30059.786565684324</v>
      </c>
      <c r="M86" s="857"/>
      <c r="N86" s="57"/>
    </row>
    <row r="87" spans="1:14" ht="15.75" thickBot="1">
      <c r="B87" s="820" t="s">
        <v>1037</v>
      </c>
      <c r="C87" s="821"/>
      <c r="D87" s="821"/>
      <c r="E87" s="821"/>
      <c r="F87" s="821"/>
      <c r="G87" s="821"/>
      <c r="H87" s="821"/>
      <c r="I87" s="821"/>
      <c r="J87" s="821"/>
      <c r="K87" s="821"/>
      <c r="L87" s="821"/>
      <c r="M87" s="822"/>
      <c r="N87" s="58">
        <f>L84+L85+L86</f>
        <v>180358.71939410595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781554.45070779242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195</v>
      </c>
      <c r="B36" s="833" t="str">
        <f>VLOOKUP(A36,EQUIPOS!A6:D154,3,FALSE)</f>
        <v xml:space="preserve">Equipo de oxicorte, Capacidad de corte: hasta 6´´ (152mm) </v>
      </c>
      <c r="C36" s="834"/>
      <c r="D36" s="834"/>
      <c r="E36" s="834"/>
      <c r="F36" s="834"/>
      <c r="G36" s="834"/>
      <c r="H36" s="835"/>
      <c r="I36" s="275"/>
      <c r="J36" s="276"/>
      <c r="K36" s="277">
        <f>VLOOKUP(A36,EQUIPOS!A6:D163,4,FALSE)</f>
        <v>16391.082375478931</v>
      </c>
      <c r="L36" s="278"/>
      <c r="M36" s="344">
        <v>1.1299999999999999</v>
      </c>
      <c r="N36" s="280">
        <f>K36/M36</f>
        <v>14505.382633167197</v>
      </c>
    </row>
    <row r="37" spans="1:14">
      <c r="A37" s="119" t="s">
        <v>332</v>
      </c>
      <c r="B37" s="833" t="str">
        <f>VLOOKUP(A37,EQUIPOS!A7:D154,3,FALSE)</f>
        <v xml:space="preserve">Taladro de 1/2´´, pulidora, lijadora y circular
</v>
      </c>
      <c r="C37" s="834"/>
      <c r="D37" s="834"/>
      <c r="E37" s="834"/>
      <c r="F37" s="834"/>
      <c r="G37" s="834"/>
      <c r="H37" s="835"/>
      <c r="I37" s="429"/>
      <c r="J37" s="430"/>
      <c r="K37" s="277">
        <f>VLOOKUP(A37,EQUIPOS!A7:D164,4,FALSE)</f>
        <v>3101.2335036185614</v>
      </c>
      <c r="L37" s="343"/>
      <c r="M37" s="344">
        <v>0.53</v>
      </c>
      <c r="N37" s="280">
        <f>K37/M37</f>
        <v>5851.3839690916247</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2553.3602603050003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22910.126862563826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396</v>
      </c>
      <c r="B48" s="49" t="str">
        <f>VLOOKUP(A48,MATERIALES!A5:D372,3,FALSE)</f>
        <v>Botella de gas propano (40 lb) (5% de oxígeno)</v>
      </c>
      <c r="C48" s="289"/>
      <c r="D48" s="289"/>
      <c r="E48" s="289"/>
      <c r="F48" s="289"/>
      <c r="G48" s="289"/>
      <c r="H48" s="289"/>
      <c r="I48" s="289"/>
      <c r="J48" s="319" t="str">
        <f>VLOOKUP(A48,MATERIALES!A4:D639,2,FALSE)</f>
        <v>u</v>
      </c>
      <c r="K48" s="290">
        <v>0.02</v>
      </c>
      <c r="L48" s="275"/>
      <c r="M48" s="410">
        <f>VLOOKUP(A48,MATERIALES!A5:D395,4,FALSE)</f>
        <v>51002.784306635323</v>
      </c>
      <c r="N48" s="280">
        <f>K48*M48</f>
        <v>1020.0556861327065</v>
      </c>
    </row>
    <row r="49" spans="1:14">
      <c r="A49" s="167" t="s">
        <v>485</v>
      </c>
      <c r="B49" s="49" t="str">
        <f>VLOOKUP(A49,MATERIALES!A6:D372,3,FALSE)</f>
        <v>Grata de limpieza</v>
      </c>
      <c r="C49" s="433"/>
      <c r="D49" s="433"/>
      <c r="E49" s="433"/>
      <c r="F49" s="433"/>
      <c r="G49" s="433"/>
      <c r="H49" s="433"/>
      <c r="I49" s="433"/>
      <c r="J49" s="320" t="str">
        <f>VLOOKUP(A49,MATERIALES!A5:D640,2,FALSE)</f>
        <v>u</v>
      </c>
      <c r="K49" s="405">
        <v>0.5</v>
      </c>
      <c r="L49" s="429"/>
      <c r="M49" s="410">
        <f>VLOOKUP(A49,MATERIALES!A6:D396,4,FALSE)</f>
        <v>6986.6688362562518</v>
      </c>
      <c r="N49" s="280">
        <f>K49*M49</f>
        <v>3493.3344181281259</v>
      </c>
    </row>
    <row r="50" spans="1:14">
      <c r="A50" s="167" t="s">
        <v>398</v>
      </c>
      <c r="B50" s="49" t="str">
        <f>VLOOKUP(A50,MATERIALES!A6:D372,3,FALSE)</f>
        <v>Botella de oxígeno (1800 lb)</v>
      </c>
      <c r="C50" s="433"/>
      <c r="D50" s="433"/>
      <c r="E50" s="433"/>
      <c r="F50" s="433"/>
      <c r="G50" s="433"/>
      <c r="H50" s="433"/>
      <c r="I50" s="433"/>
      <c r="J50" s="320" t="str">
        <f>VLOOKUP(A50,MATERIALES!A6:D641,2,FALSE)</f>
        <v>u</v>
      </c>
      <c r="K50" s="405">
        <v>0.08</v>
      </c>
      <c r="L50" s="429"/>
      <c r="M50" s="410">
        <f>VLOOKUP(A50,MATERIALES!A6:D397,4,FALSE)</f>
        <v>89433.025974808639</v>
      </c>
      <c r="N50" s="280">
        <f>K50*M50</f>
        <v>7154.6420779846912</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11668.032182245523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6</v>
      </c>
      <c r="N71" s="403">
        <f>K71/M71</f>
        <v>8511.2008676833339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6</v>
      </c>
      <c r="N72" s="403">
        <f>K72/M72</f>
        <v>17022.401735366668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60111.761647859348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12022.35232957187</v>
      </c>
      <c r="M84" s="855"/>
      <c r="N84" s="57"/>
    </row>
    <row r="85" spans="1:14">
      <c r="B85" s="95" t="s">
        <v>1057</v>
      </c>
      <c r="C85" s="96"/>
      <c r="D85" s="96"/>
      <c r="E85" s="96"/>
      <c r="F85" s="96"/>
      <c r="G85" s="96"/>
      <c r="H85" s="96"/>
      <c r="I85" s="93"/>
      <c r="J85" s="94"/>
      <c r="K85" s="312">
        <v>0.05</v>
      </c>
      <c r="L85" s="854">
        <f>N79*K85</f>
        <v>3005.5880823929674</v>
      </c>
      <c r="M85" s="855"/>
      <c r="N85" s="57"/>
    </row>
    <row r="86" spans="1:14" ht="15.75" thickBot="1">
      <c r="B86" s="97" t="s">
        <v>1058</v>
      </c>
      <c r="C86" s="98"/>
      <c r="D86" s="98"/>
      <c r="E86" s="98"/>
      <c r="F86" s="98"/>
      <c r="G86" s="98"/>
      <c r="H86" s="98"/>
      <c r="I86" s="99"/>
      <c r="J86" s="100"/>
      <c r="K86" s="313">
        <v>0.05</v>
      </c>
      <c r="L86" s="856">
        <f>N79*K86</f>
        <v>3005.5880823929674</v>
      </c>
      <c r="M86" s="857"/>
      <c r="N86" s="57"/>
    </row>
    <row r="87" spans="1:14" ht="15.75" thickBot="1">
      <c r="B87" s="820" t="s">
        <v>1037</v>
      </c>
      <c r="C87" s="821"/>
      <c r="D87" s="821"/>
      <c r="E87" s="821"/>
      <c r="F87" s="821"/>
      <c r="G87" s="821"/>
      <c r="H87" s="821"/>
      <c r="I87" s="821"/>
      <c r="J87" s="821"/>
      <c r="K87" s="821"/>
      <c r="L87" s="821"/>
      <c r="M87" s="822"/>
      <c r="N87" s="58">
        <f>L84+L85+L86</f>
        <v>18033.528494357804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78145.290142217156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7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123</v>
      </c>
      <c r="B36" s="833" t="str">
        <f>VLOOKUP(A36,EQUIPOS!A6:D154,3,FALSE)</f>
        <v>Bomba de inyección de lechada</v>
      </c>
      <c r="C36" s="834"/>
      <c r="D36" s="834"/>
      <c r="E36" s="834"/>
      <c r="F36" s="834"/>
      <c r="G36" s="834"/>
      <c r="H36" s="835"/>
      <c r="I36" s="275"/>
      <c r="J36" s="276"/>
      <c r="K36" s="277">
        <f>VLOOKUP(A36,EQUIPOS!A6:D163,4,FALSE)</f>
        <v>18197.19561515539</v>
      </c>
      <c r="L36" s="278"/>
      <c r="M36" s="344">
        <v>12</v>
      </c>
      <c r="N36" s="280">
        <f t="shared" ref="N36:N42" si="0">K36/M36</f>
        <v>1516.4329679296159</v>
      </c>
    </row>
    <row r="37" spans="1:14">
      <c r="A37" s="119" t="s">
        <v>288</v>
      </c>
      <c r="B37" s="833" t="str">
        <f>VLOOKUP(A37,EQUIPOS!A7:D154,3,FALSE)</f>
        <v xml:space="preserve">Planta eléctrica </v>
      </c>
      <c r="C37" s="834"/>
      <c r="D37" s="834"/>
      <c r="E37" s="834"/>
      <c r="F37" s="834"/>
      <c r="G37" s="834"/>
      <c r="H37" s="835"/>
      <c r="I37" s="275"/>
      <c r="J37" s="276"/>
      <c r="K37" s="277">
        <f>VLOOKUP(A37,EQUIPOS!A7:D164,4,FALSE)</f>
        <v>14960.906768837805</v>
      </c>
      <c r="L37" s="278"/>
      <c r="M37" s="344">
        <v>1.3</v>
      </c>
      <c r="N37" s="280">
        <f t="shared" si="0"/>
        <v>11508.389822182928</v>
      </c>
    </row>
    <row r="38" spans="1:14">
      <c r="A38" s="119" t="s">
        <v>125</v>
      </c>
      <c r="B38" s="833" t="str">
        <f>VLOOKUP(A38,EQUIPOS!A8:D154,3,FALSE)</f>
        <v>Bomba para gato de tensionamiento</v>
      </c>
      <c r="C38" s="834"/>
      <c r="D38" s="834"/>
      <c r="E38" s="834"/>
      <c r="F38" s="834"/>
      <c r="G38" s="834"/>
      <c r="H38" s="835"/>
      <c r="I38" s="275"/>
      <c r="J38" s="276"/>
      <c r="K38" s="277">
        <f>VLOOKUP(A38,EQUIPOS!A8:D165,4,FALSE)</f>
        <v>57583.969774372083</v>
      </c>
      <c r="L38" s="278"/>
      <c r="M38" s="344">
        <v>12</v>
      </c>
      <c r="N38" s="280">
        <f t="shared" si="0"/>
        <v>4798.6641478643405</v>
      </c>
    </row>
    <row r="39" spans="1:14">
      <c r="A39" s="119" t="s">
        <v>180</v>
      </c>
      <c r="B39" s="833" t="str">
        <f>VLOOKUP(A39,EQUIPOS!A9:D154,3,FALSE)</f>
        <v>Compresor 120 HP, con martillo.</v>
      </c>
      <c r="C39" s="834"/>
      <c r="D39" s="834"/>
      <c r="E39" s="834"/>
      <c r="F39" s="834"/>
      <c r="G39" s="834"/>
      <c r="H39" s="835"/>
      <c r="I39" s="275"/>
      <c r="J39" s="276"/>
      <c r="K39" s="277">
        <f>VLOOKUP(A39,EQUIPOS!A9:D166,4,FALSE)</f>
        <v>94774.582801192009</v>
      </c>
      <c r="L39" s="278"/>
      <c r="M39" s="344">
        <v>1.3</v>
      </c>
      <c r="N39" s="280">
        <f t="shared" si="0"/>
        <v>72903.525231686159</v>
      </c>
    </row>
    <row r="40" spans="1:14">
      <c r="A40" s="119" t="s">
        <v>197</v>
      </c>
      <c r="B40" s="833" t="str">
        <f>VLOOKUP(A40,EQUIPOS!A10:D154,3,FALSE)</f>
        <v>Equipo de perforación (TRACKDRILL), potencia 40 HP, 2100 golpes / minuto</v>
      </c>
      <c r="C40" s="834"/>
      <c r="D40" s="834"/>
      <c r="E40" s="834"/>
      <c r="F40" s="834"/>
      <c r="G40" s="834"/>
      <c r="H40" s="835"/>
      <c r="I40" s="275"/>
      <c r="J40" s="276"/>
      <c r="K40" s="277">
        <f>VLOOKUP(A40,EQUIPOS!A10:D167,4,FALSE)</f>
        <v>125486.57088122607</v>
      </c>
      <c r="L40" s="278"/>
      <c r="M40" s="344">
        <v>1.3</v>
      </c>
      <c r="N40" s="280">
        <f t="shared" si="0"/>
        <v>96528.131447096981</v>
      </c>
    </row>
    <row r="41" spans="1:14">
      <c r="A41" s="119" t="s">
        <v>195</v>
      </c>
      <c r="B41" s="833" t="str">
        <f>VLOOKUP(A41,EQUIPOS!A11:D155,3,FALSE)</f>
        <v xml:space="preserve">Equipo de oxicorte, Capacidad de corte: hasta 6´´ (152mm) </v>
      </c>
      <c r="C41" s="834"/>
      <c r="D41" s="834"/>
      <c r="E41" s="834"/>
      <c r="F41" s="834"/>
      <c r="G41" s="834"/>
      <c r="H41" s="835"/>
      <c r="I41" s="275"/>
      <c r="J41" s="276"/>
      <c r="K41" s="277">
        <f>VLOOKUP(A41,EQUIPOS!A11:D168,4,FALSE)</f>
        <v>16391.082375478931</v>
      </c>
      <c r="L41" s="278"/>
      <c r="M41" s="344">
        <v>15</v>
      </c>
      <c r="N41" s="280">
        <f t="shared" si="0"/>
        <v>1092.7388250319286</v>
      </c>
    </row>
    <row r="42" spans="1:14">
      <c r="A42" s="119" t="s">
        <v>240</v>
      </c>
      <c r="B42" s="833" t="str">
        <f>VLOOKUP(A42,EQUIPOS!A12:D156,3,FALSE)</f>
        <v>Gato para tensionamiento, fuerza Max 200 ton, área de tensión 314 cm2.</v>
      </c>
      <c r="C42" s="834"/>
      <c r="D42" s="834"/>
      <c r="E42" s="834"/>
      <c r="F42" s="834"/>
      <c r="G42" s="834"/>
      <c r="H42" s="835"/>
      <c r="I42" s="275"/>
      <c r="J42" s="276"/>
      <c r="K42" s="277">
        <f>VLOOKUP(A42,EQUIPOS!A12:D169,4,FALSE)</f>
        <v>162450.41187739465</v>
      </c>
      <c r="L42" s="278"/>
      <c r="M42" s="344">
        <v>12</v>
      </c>
      <c r="N42" s="280">
        <f t="shared" si="0"/>
        <v>13537.534323116221</v>
      </c>
    </row>
    <row r="43" spans="1:14">
      <c r="A43" s="119"/>
      <c r="B43" s="833"/>
      <c r="C43" s="834"/>
      <c r="D43" s="834"/>
      <c r="E43" s="834"/>
      <c r="F43" s="834"/>
      <c r="G43" s="834"/>
      <c r="H43" s="835"/>
      <c r="I43" s="429"/>
      <c r="J43" s="430"/>
      <c r="K43" s="277"/>
      <c r="L43" s="343"/>
      <c r="M43" s="344"/>
      <c r="N43" s="280"/>
    </row>
    <row r="44" spans="1:14">
      <c r="A44" s="119"/>
      <c r="B44" s="833"/>
      <c r="C44" s="834"/>
      <c r="D44" s="834"/>
      <c r="E44" s="834"/>
      <c r="F44" s="834"/>
      <c r="G44" s="834"/>
      <c r="H44" s="835"/>
      <c r="I44" s="336"/>
      <c r="J44" s="338"/>
      <c r="K44" s="277"/>
      <c r="L44" s="431"/>
      <c r="M44" s="432"/>
      <c r="N44" s="280"/>
    </row>
    <row r="45" spans="1:14">
      <c r="B45" s="833"/>
      <c r="C45" s="834"/>
      <c r="D45" s="834"/>
      <c r="E45" s="834"/>
      <c r="F45" s="834"/>
      <c r="G45" s="834"/>
      <c r="H45" s="835"/>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3928.2465543153844</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2">
        <f>SUM(N36:N48)</f>
        <v>205813.66331922356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3" t="s">
        <v>1029</v>
      </c>
      <c r="K53" s="91" t="s">
        <v>1030</v>
      </c>
      <c r="L53" s="814" t="s">
        <v>1039</v>
      </c>
      <c r="M53" s="813"/>
      <c r="N53" s="92" t="s">
        <v>1035</v>
      </c>
    </row>
    <row r="54" spans="1:14">
      <c r="A54" s="167" t="s">
        <v>859</v>
      </c>
      <c r="B54" s="49" t="str">
        <f>VLOOKUP(A54,MATERIALES!A5:D372,3,FALSE)</f>
        <v>Alambre negro para amarre calibre 18</v>
      </c>
      <c r="C54" s="289"/>
      <c r="D54" s="289"/>
      <c r="E54" s="289"/>
      <c r="F54" s="289"/>
      <c r="G54" s="289"/>
      <c r="H54" s="289"/>
      <c r="I54" s="289"/>
      <c r="J54" s="319" t="str">
        <f>VLOOKUP(A54,MATERIALES!A8:D645,2,FALSE)</f>
        <v>kg</v>
      </c>
      <c r="K54" s="290">
        <v>0.2</v>
      </c>
      <c r="L54" s="275"/>
      <c r="M54" s="410">
        <f>VLOOKUP(A54,MATERIALES!A5:D395,4,FALSE)</f>
        <v>3234</v>
      </c>
      <c r="N54" s="280">
        <f>K54*M54</f>
        <v>646.80000000000007</v>
      </c>
    </row>
    <row r="55" spans="1:14">
      <c r="A55" s="167" t="s">
        <v>748</v>
      </c>
      <c r="B55" s="49" t="str">
        <f>VLOOKUP(A55,MATERIALES!A6:D372,3,FALSE)</f>
        <v>Torón de tensionmiento 1/2´´ o 5/8´´</v>
      </c>
      <c r="C55" s="433"/>
      <c r="D55" s="433"/>
      <c r="E55" s="433"/>
      <c r="F55" s="433"/>
      <c r="G55" s="433"/>
      <c r="H55" s="433"/>
      <c r="I55" s="433"/>
      <c r="J55" s="320" t="str">
        <f>VLOOKUP(A55,MATERIALES!A9:D646,2,FALSE)</f>
        <v>kg</v>
      </c>
      <c r="K55" s="405">
        <v>5.53</v>
      </c>
      <c r="L55" s="429"/>
      <c r="M55" s="410">
        <f>VLOOKUP(A55,MATERIALES!A6:D396,4,FALSE)</f>
        <v>6069.433134454287</v>
      </c>
      <c r="N55" s="280">
        <f t="shared" ref="N55:N67" si="1">K55*M55</f>
        <v>33563.96523353221</v>
      </c>
    </row>
    <row r="56" spans="1:14">
      <c r="A56" s="167" t="s">
        <v>494</v>
      </c>
      <c r="B56" s="49" t="str">
        <f>VLOOKUP(A56,MATERIALES!A6:D372,3,FALSE)</f>
        <v>Limpiador 1/4 de galón (anclajes)</v>
      </c>
      <c r="C56" s="433"/>
      <c r="D56" s="433"/>
      <c r="E56" s="433"/>
      <c r="F56" s="433"/>
      <c r="G56" s="433"/>
      <c r="H56" s="433"/>
      <c r="I56" s="433"/>
      <c r="J56" s="320" t="str">
        <f>VLOOKUP(A56,MATERIALES!A10:D647,2,FALSE)</f>
        <v>u</v>
      </c>
      <c r="K56" s="405">
        <v>8.0000000000000002E-3</v>
      </c>
      <c r="L56" s="429"/>
      <c r="M56" s="410">
        <f>VLOOKUP(A56,MATERIALES!A6:D397,4,FALSE)</f>
        <v>36225.211113119985</v>
      </c>
      <c r="N56" s="280">
        <f t="shared" si="1"/>
        <v>289.80168890495992</v>
      </c>
    </row>
    <row r="57" spans="1:14">
      <c r="A57" s="167" t="s">
        <v>708</v>
      </c>
      <c r="B57" s="49" t="str">
        <f>VLOOKUP(A57,MATERIALES!A6:D372,3,FALSE)</f>
        <v xml:space="preserve">Soldadura en PVC 1/8 de galón (anclajes)
</v>
      </c>
      <c r="C57" s="433"/>
      <c r="D57" s="433"/>
      <c r="E57" s="433"/>
      <c r="F57" s="433"/>
      <c r="G57" s="433"/>
      <c r="H57" s="433"/>
      <c r="I57" s="433"/>
      <c r="J57" s="320" t="str">
        <f>VLOOKUP(A57,MATERIALES!A11:D648,2,FALSE)</f>
        <v>u</v>
      </c>
      <c r="K57" s="405">
        <v>2.1999999999999999E-2</v>
      </c>
      <c r="L57" s="429"/>
      <c r="M57" s="410">
        <f>VLOOKUP(A57,MATERIALES!A6:D398,4,FALSE)</f>
        <v>43826</v>
      </c>
      <c r="N57" s="280">
        <f t="shared" si="1"/>
        <v>964.17199999999991</v>
      </c>
    </row>
    <row r="58" spans="1:14">
      <c r="A58" s="167" t="s">
        <v>795</v>
      </c>
      <c r="B58" s="49" t="str">
        <f>VLOOKUP(A58,MATERIALES!A7:D372,3,FALSE)</f>
        <v xml:space="preserve">Unión en PVC RD21 de 1´´ (para anclajes)
</v>
      </c>
      <c r="C58" s="433"/>
      <c r="D58" s="433"/>
      <c r="E58" s="433"/>
      <c r="F58" s="433"/>
      <c r="G58" s="433"/>
      <c r="H58" s="433"/>
      <c r="I58" s="433"/>
      <c r="J58" s="320" t="str">
        <f>VLOOKUP(A58,MATERIALES!A11:D649,2,FALSE)</f>
        <v>u</v>
      </c>
      <c r="K58" s="405">
        <v>0.3</v>
      </c>
      <c r="L58" s="429"/>
      <c r="M58" s="410">
        <f>VLOOKUP(A58,MATERIALES!A7:D399,4,FALSE)</f>
        <v>842.9202675827155</v>
      </c>
      <c r="N58" s="280">
        <f t="shared" si="1"/>
        <v>252.87608027481463</v>
      </c>
    </row>
    <row r="59" spans="1:14">
      <c r="A59" s="167" t="s">
        <v>740</v>
      </c>
      <c r="B59" s="49" t="str">
        <f>VLOOKUP(A59,MATERIALES!A8:D372,3,FALSE)</f>
        <v xml:space="preserve">Tapón en PVC RD21 de 1´´ (para anclaje)
</v>
      </c>
      <c r="C59" s="433"/>
      <c r="D59" s="433"/>
      <c r="E59" s="433"/>
      <c r="F59" s="433"/>
      <c r="G59" s="433"/>
      <c r="H59" s="433"/>
      <c r="I59" s="433"/>
      <c r="J59" s="320" t="str">
        <f>VLOOKUP(A59,MATERIALES!A12:D650,2,FALSE)</f>
        <v>u</v>
      </c>
      <c r="K59" s="405">
        <v>0.1</v>
      </c>
      <c r="L59" s="429"/>
      <c r="M59" s="410">
        <f>VLOOKUP(A59,MATERIALES!A8:D400,4,FALSE)</f>
        <v>6939.8399325016562</v>
      </c>
      <c r="N59" s="280">
        <f t="shared" si="1"/>
        <v>693.98399325016567</v>
      </c>
    </row>
    <row r="60" spans="1:14">
      <c r="A60" s="167" t="s">
        <v>437</v>
      </c>
      <c r="B60" s="49" t="str">
        <f>VLOOKUP(A60,MATERIALES!A9:D372,3,FALSE)</f>
        <v>Anclajes o Cuñas para el tensionamiento</v>
      </c>
      <c r="C60" s="433"/>
      <c r="D60" s="433"/>
      <c r="E60" s="433"/>
      <c r="F60" s="433"/>
      <c r="G60" s="433"/>
      <c r="H60" s="433"/>
      <c r="I60" s="433"/>
      <c r="J60" s="320" t="str">
        <f>VLOOKUP(A60,MATERIALES!A13:D651,2,FALSE)</f>
        <v>u</v>
      </c>
      <c r="K60" s="405">
        <v>0.5</v>
      </c>
      <c r="L60" s="429"/>
      <c r="M60" s="410">
        <f>VLOOKUP(A60,MATERIALES!A9:D401,4,FALSE)</f>
        <v>16805.468330018681</v>
      </c>
      <c r="N60" s="280">
        <f t="shared" si="1"/>
        <v>8402.7341650093404</v>
      </c>
    </row>
    <row r="61" spans="1:14">
      <c r="A61" s="167" t="s">
        <v>759</v>
      </c>
      <c r="B61" s="49" t="str">
        <f>VLOOKUP(A61,MATERIALES!A10:D372,3,FALSE)</f>
        <v xml:space="preserve">Trompetas de 12 torones (tensionamiento)
</v>
      </c>
      <c r="C61" s="433"/>
      <c r="D61" s="433"/>
      <c r="E61" s="433"/>
      <c r="F61" s="433"/>
      <c r="G61" s="433"/>
      <c r="H61" s="433"/>
      <c r="I61" s="433"/>
      <c r="J61" s="320" t="s">
        <v>92</v>
      </c>
      <c r="K61" s="405">
        <v>0.1</v>
      </c>
      <c r="L61" s="429"/>
      <c r="M61" s="410">
        <f>VLOOKUP(A61,MATERIALES!A10:D402,4,FALSE)</f>
        <v>61120.881576568419</v>
      </c>
      <c r="N61" s="280">
        <f t="shared" si="1"/>
        <v>6112.0881576568427</v>
      </c>
    </row>
    <row r="62" spans="1:14">
      <c r="A62" s="167" t="s">
        <v>502</v>
      </c>
      <c r="B62" s="49" t="str">
        <f>VLOOKUP(A62,MATERIALES!A11:D372,3,FALSE)</f>
        <v>Lechada Para Ductos (Acero De Preesfuerzo)</v>
      </c>
      <c r="C62" s="433"/>
      <c r="D62" s="433"/>
      <c r="E62" s="433"/>
      <c r="F62" s="433"/>
      <c r="G62" s="433"/>
      <c r="H62" s="433"/>
      <c r="I62" s="433"/>
      <c r="J62" s="320" t="s">
        <v>425</v>
      </c>
      <c r="K62" s="405">
        <v>10</v>
      </c>
      <c r="L62" s="429"/>
      <c r="M62" s="410">
        <f>VLOOKUP(A62,MATERIALES!A11:D403,4,FALSE)</f>
        <v>919.2717410956426</v>
      </c>
      <c r="N62" s="280">
        <f t="shared" si="1"/>
        <v>9192.7174109564257</v>
      </c>
    </row>
    <row r="63" spans="1:14">
      <c r="A63" s="167" t="s">
        <v>452</v>
      </c>
      <c r="B63" s="49" t="str">
        <f>VLOOKUP(A63,MATERIALES!A11:D372,3,FALSE)</f>
        <v>Ductos para tensionimiento</v>
      </c>
      <c r="C63" s="433"/>
      <c r="D63" s="433"/>
      <c r="E63" s="433"/>
      <c r="F63" s="433"/>
      <c r="G63" s="433"/>
      <c r="H63" s="433"/>
      <c r="I63" s="433"/>
      <c r="J63" s="320" t="str">
        <f>VLOOKUP(A63,MATERIALES!A14:D654,2,FALSE)</f>
        <v>m</v>
      </c>
      <c r="K63" s="405">
        <v>1</v>
      </c>
      <c r="L63" s="429"/>
      <c r="M63" s="410">
        <f>VLOOKUP(A63,MATERIALES!A11:D404,4,FALSE)</f>
        <v>12905.435062978362</v>
      </c>
      <c r="N63" s="280">
        <f t="shared" si="1"/>
        <v>12905.435062978362</v>
      </c>
    </row>
    <row r="64" spans="1:14">
      <c r="A64" s="167" t="s">
        <v>613</v>
      </c>
      <c r="B64" s="49" t="str">
        <f>VLOOKUP(A64,MATERIALES!A12:D372,3,FALSE)</f>
        <v xml:space="preserve">Oxigeno industrial
</v>
      </c>
      <c r="C64" s="433"/>
      <c r="D64" s="433"/>
      <c r="E64" s="433"/>
      <c r="F64" s="433"/>
      <c r="G64" s="433"/>
      <c r="H64" s="433"/>
      <c r="I64" s="433"/>
      <c r="J64" s="320" t="str">
        <f>VLOOKUP(A64,MATERIALES!A15:D655,2,FALSE)</f>
        <v>kg</v>
      </c>
      <c r="K64" s="405">
        <v>0.5</v>
      </c>
      <c r="L64" s="429"/>
      <c r="M64" s="410">
        <f>VLOOKUP(A64,MATERIALES!A12:D405,4,FALSE)</f>
        <v>10242.295666847464</v>
      </c>
      <c r="N64" s="280">
        <f t="shared" si="1"/>
        <v>5121.1478334237318</v>
      </c>
    </row>
    <row r="65" spans="1:14">
      <c r="A65" s="167" t="s">
        <v>517</v>
      </c>
      <c r="B65" s="49" t="str">
        <f>VLOOKUP(A65,MATERIALES!A13:D373,3,FALSE)</f>
        <v>Manguera de polietileno de 3´´</v>
      </c>
      <c r="C65" s="433"/>
      <c r="D65" s="433"/>
      <c r="E65" s="433"/>
      <c r="F65" s="433"/>
      <c r="G65" s="433"/>
      <c r="H65" s="433"/>
      <c r="I65" s="433"/>
      <c r="J65" s="320" t="str">
        <f>VLOOKUP(A65,MATERIALES!A16:D656,2,FALSE)</f>
        <v>m</v>
      </c>
      <c r="K65" s="405">
        <v>0.55000000000000004</v>
      </c>
      <c r="L65" s="429"/>
      <c r="M65" s="410">
        <f>VLOOKUP(A65,MATERIALES!A13:D406,4,FALSE)</f>
        <v>6520.4158380039762</v>
      </c>
      <c r="N65" s="280">
        <f t="shared" si="1"/>
        <v>3586.2287109021872</v>
      </c>
    </row>
    <row r="66" spans="1:14">
      <c r="A66" s="167" t="s">
        <v>976</v>
      </c>
      <c r="B66" s="49" t="str">
        <f>VLOOKUP(A66,MATERIALES!A13:D374,3,FALSE)</f>
        <v>Alambre Negro Para Amarre</v>
      </c>
      <c r="C66" s="433"/>
      <c r="D66" s="433"/>
      <c r="E66" s="433"/>
      <c r="F66" s="433"/>
      <c r="G66" s="433"/>
      <c r="H66" s="433"/>
      <c r="I66" s="433"/>
      <c r="J66" s="320" t="str">
        <f>VLOOKUP(A66,MATERIALES!A17:D657,2,FALSE)</f>
        <v>kg</v>
      </c>
      <c r="K66" s="405">
        <v>0.05</v>
      </c>
      <c r="L66" s="429"/>
      <c r="M66" s="410">
        <f>VLOOKUP(A66,MATERIALES!A13:D407,4,FALSE)</f>
        <v>4933.333333333333</v>
      </c>
      <c r="N66" s="280">
        <f t="shared" si="1"/>
        <v>246.66666666666666</v>
      </c>
    </row>
    <row r="67" spans="1:14">
      <c r="A67" s="167" t="s">
        <v>766</v>
      </c>
      <c r="B67" s="49" t="str">
        <f>VLOOKUP(A67,MATERIALES!A13:D375,3,FALSE)</f>
        <v>Tubería PVC RD21 de 1´´ (para anclajes)</v>
      </c>
      <c r="C67" s="433"/>
      <c r="D67" s="433"/>
      <c r="E67" s="433"/>
      <c r="F67" s="433"/>
      <c r="G67" s="433"/>
      <c r="H67" s="433"/>
      <c r="I67" s="433"/>
      <c r="J67" s="320" t="str">
        <f>VLOOKUP(A67,MATERIALES!A18:D658,2,FALSE)</f>
        <v>m</v>
      </c>
      <c r="K67" s="405">
        <v>1</v>
      </c>
      <c r="L67" s="429"/>
      <c r="M67" s="410">
        <f>VLOOKUP(A67,MATERIALES!A13:D408,4,FALSE)</f>
        <v>7712.5168444524788</v>
      </c>
      <c r="N67" s="280">
        <f t="shared" si="1"/>
        <v>7712.5168444524788</v>
      </c>
    </row>
    <row r="68" spans="1:14" ht="15.75" thickBot="1">
      <c r="B68" s="49"/>
      <c r="C68" s="318"/>
      <c r="D68" s="318"/>
      <c r="E68" s="318"/>
      <c r="F68" s="318"/>
      <c r="G68" s="318"/>
      <c r="H68" s="318"/>
      <c r="I68" s="318"/>
      <c r="J68" s="443"/>
      <c r="K68" s="132"/>
      <c r="L68" s="333"/>
      <c r="M68" s="410"/>
      <c r="N68" s="280"/>
    </row>
    <row r="69" spans="1:14" ht="15.75" thickBot="1">
      <c r="B69" s="820" t="s">
        <v>1037</v>
      </c>
      <c r="C69" s="821"/>
      <c r="D69" s="821"/>
      <c r="E69" s="821"/>
      <c r="F69" s="821"/>
      <c r="G69" s="821"/>
      <c r="H69" s="821"/>
      <c r="I69" s="821"/>
      <c r="J69" s="821"/>
      <c r="K69" s="821"/>
      <c r="L69" s="821"/>
      <c r="M69" s="822"/>
      <c r="N69" s="402">
        <f>SUM(N54:N68)</f>
        <v>89691.13384800819</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1" t="s">
        <v>1041</v>
      </c>
      <c r="C73" s="322"/>
      <c r="D73" s="322"/>
      <c r="E73" s="322"/>
      <c r="F73" s="322"/>
      <c r="G73" s="322"/>
      <c r="H73" s="79" t="s">
        <v>1029</v>
      </c>
      <c r="I73" s="80" t="s">
        <v>1042</v>
      </c>
      <c r="J73" s="81" t="s">
        <v>1043</v>
      </c>
      <c r="K73" s="79" t="s">
        <v>1044</v>
      </c>
      <c r="L73" s="823" t="s">
        <v>1045</v>
      </c>
      <c r="M73" s="796"/>
      <c r="N73" s="82" t="s">
        <v>1035</v>
      </c>
    </row>
    <row r="74" spans="1:14">
      <c r="B74" s="52"/>
      <c r="C74" s="325"/>
      <c r="D74" s="325"/>
      <c r="E74" s="325"/>
      <c r="F74" s="325"/>
      <c r="G74" s="325"/>
      <c r="H74" s="319"/>
      <c r="I74" s="287"/>
      <c r="J74" s="294"/>
      <c r="K74" s="287"/>
      <c r="L74" s="824"/>
      <c r="M74" s="825"/>
      <c r="N74" s="295"/>
    </row>
    <row r="75" spans="1:14">
      <c r="B75" s="52"/>
      <c r="C75" s="53"/>
      <c r="D75" s="53"/>
      <c r="E75" s="53"/>
      <c r="F75" s="53"/>
      <c r="G75" s="53"/>
      <c r="H75" s="319"/>
      <c r="I75" s="287"/>
      <c r="J75" s="294"/>
      <c r="K75" s="287"/>
      <c r="L75" s="824"/>
      <c r="M75" s="825"/>
      <c r="N75" s="295"/>
    </row>
    <row r="76" spans="1:14">
      <c r="B76" s="52"/>
      <c r="C76" s="53"/>
      <c r="D76" s="53"/>
      <c r="E76" s="53"/>
      <c r="F76" s="53"/>
      <c r="G76" s="53"/>
      <c r="H76" s="319"/>
      <c r="I76" s="287"/>
      <c r="J76" s="294"/>
      <c r="K76" s="287"/>
      <c r="L76" s="824"/>
      <c r="M76" s="825"/>
      <c r="N76" s="295"/>
    </row>
    <row r="77" spans="1:14">
      <c r="B77" s="52"/>
      <c r="C77" s="53"/>
      <c r="D77" s="53"/>
      <c r="E77" s="53"/>
      <c r="F77" s="53"/>
      <c r="G77" s="53"/>
      <c r="H77" s="319"/>
      <c r="I77" s="287"/>
      <c r="J77" s="294"/>
      <c r="K77" s="287"/>
      <c r="L77" s="824"/>
      <c r="M77" s="825"/>
      <c r="N77" s="295"/>
    </row>
    <row r="78" spans="1:14">
      <c r="B78" s="52"/>
      <c r="C78" s="53"/>
      <c r="D78" s="53"/>
      <c r="E78" s="53"/>
      <c r="F78" s="53"/>
      <c r="G78" s="53"/>
      <c r="H78" s="296"/>
      <c r="I78" s="287"/>
      <c r="J78" s="287"/>
      <c r="K78" s="287"/>
      <c r="L78" s="297"/>
      <c r="M78" s="298"/>
      <c r="N78" s="299"/>
    </row>
    <row r="79" spans="1:14" ht="15.75" thickBot="1">
      <c r="B79" s="455"/>
      <c r="C79" s="456"/>
      <c r="D79" s="456"/>
      <c r="E79" s="456"/>
      <c r="F79" s="456"/>
      <c r="G79" s="456"/>
      <c r="H79" s="54"/>
      <c r="I79" s="132"/>
      <c r="J79" s="132"/>
      <c r="K79" s="132"/>
      <c r="L79" s="809"/>
      <c r="M79" s="810"/>
      <c r="N79" s="133"/>
    </row>
    <row r="80" spans="1:14" ht="15.75" thickBot="1">
      <c r="B80" s="826" t="s">
        <v>1037</v>
      </c>
      <c r="C80" s="827"/>
      <c r="D80" s="827"/>
      <c r="E80" s="827"/>
      <c r="F80" s="827"/>
      <c r="G80" s="827"/>
      <c r="H80" s="827"/>
      <c r="I80" s="827"/>
      <c r="J80" s="827"/>
      <c r="K80" s="827"/>
      <c r="L80" s="827"/>
      <c r="M80" s="828"/>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6" t="s">
        <v>1047</v>
      </c>
      <c r="C84" s="847"/>
      <c r="D84" s="847"/>
      <c r="E84" s="847"/>
      <c r="F84" s="847"/>
      <c r="G84" s="847"/>
      <c r="H84" s="847"/>
      <c r="I84" s="79" t="s">
        <v>1048</v>
      </c>
      <c r="J84" s="81" t="s">
        <v>1494</v>
      </c>
      <c r="K84" s="80" t="s">
        <v>1050</v>
      </c>
      <c r="L84" s="848" t="s">
        <v>1034</v>
      </c>
      <c r="M84" s="849"/>
      <c r="N84" s="104" t="s">
        <v>1035</v>
      </c>
    </row>
    <row r="85" spans="1:15">
      <c r="A85" s="168" t="s">
        <v>11</v>
      </c>
      <c r="B85" s="55" t="str">
        <f>VLOOKUP(A85,'MANO DE OBRA'!A8:D68,3,FALSE)</f>
        <v>Obrero (4)</v>
      </c>
      <c r="C85" s="53"/>
      <c r="D85" s="53"/>
      <c r="E85" s="53"/>
      <c r="F85" s="53"/>
      <c r="G85" s="53"/>
      <c r="H85" s="53"/>
      <c r="I85" s="300">
        <f>K85/J85*100</f>
        <v>110415.578824</v>
      </c>
      <c r="J85" s="301">
        <v>185</v>
      </c>
      <c r="K85" s="302">
        <f>VLOOKUP(A85,'MANO DE OBRA'!A8:D99,4,FALSE)</f>
        <v>204268.8208244</v>
      </c>
      <c r="L85" s="56"/>
      <c r="M85" s="442">
        <v>10.4</v>
      </c>
      <c r="N85" s="403">
        <f>K85/M85</f>
        <v>19641.232771576921</v>
      </c>
      <c r="O85" s="112"/>
    </row>
    <row r="86" spans="1:15">
      <c r="A86" s="168" t="s">
        <v>32</v>
      </c>
      <c r="B86" s="55" t="str">
        <f>VLOOKUP(A86,'MANO DE OBRA'!A8:D69,3,FALSE)</f>
        <v>Oficial (2)</v>
      </c>
      <c r="C86" s="53"/>
      <c r="D86" s="53"/>
      <c r="E86" s="53"/>
      <c r="F86" s="53"/>
      <c r="G86" s="53"/>
      <c r="H86" s="53"/>
      <c r="I86" s="300">
        <f>K86/J86*100</f>
        <v>110415.578824</v>
      </c>
      <c r="J86" s="301">
        <v>185</v>
      </c>
      <c r="K86" s="302">
        <f>VLOOKUP(A86,'MANO DE OBRA'!A8:D100,4,FALSE)</f>
        <v>204268.8208244</v>
      </c>
      <c r="L86" s="56"/>
      <c r="M86" s="439">
        <v>10.4</v>
      </c>
      <c r="N86" s="403">
        <f>K86/M86</f>
        <v>19641.232771576921</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75" thickBot="1">
      <c r="B90" s="807"/>
      <c r="C90" s="808"/>
      <c r="D90" s="808"/>
      <c r="E90" s="808"/>
      <c r="F90" s="808"/>
      <c r="G90" s="808"/>
      <c r="H90" s="808"/>
      <c r="I90" s="132"/>
      <c r="J90" s="132"/>
      <c r="K90" s="132"/>
      <c r="L90" s="908"/>
      <c r="M90" s="908"/>
      <c r="N90" s="51"/>
    </row>
    <row r="91" spans="1:15" ht="15.75" thickBot="1">
      <c r="B91" s="826" t="s">
        <v>1037</v>
      </c>
      <c r="C91" s="827"/>
      <c r="D91" s="827"/>
      <c r="E91" s="827"/>
      <c r="F91" s="827"/>
      <c r="G91" s="827"/>
      <c r="H91" s="827"/>
      <c r="I91" s="827"/>
      <c r="J91" s="827"/>
      <c r="K91" s="827"/>
      <c r="L91" s="827"/>
      <c r="M91" s="828"/>
      <c r="N91" s="309">
        <f>SUM(N85:N90)</f>
        <v>39282.465543153841</v>
      </c>
    </row>
    <row r="92" spans="1:15" ht="15.75" thickBot="1">
      <c r="B92" s="39"/>
      <c r="C92" s="40"/>
      <c r="D92" s="40"/>
      <c r="E92" s="40"/>
      <c r="F92" s="40"/>
      <c r="G92" s="40"/>
      <c r="H92" s="40"/>
      <c r="I92" s="40"/>
      <c r="J92" s="40"/>
      <c r="K92" s="40"/>
      <c r="L92" s="40"/>
      <c r="M92" s="40"/>
      <c r="N92" s="41"/>
    </row>
    <row r="93" spans="1:15" ht="15.75" thickBot="1">
      <c r="B93" s="820" t="s">
        <v>1051</v>
      </c>
      <c r="C93" s="821"/>
      <c r="D93" s="821"/>
      <c r="E93" s="821"/>
      <c r="F93" s="821"/>
      <c r="G93" s="821"/>
      <c r="H93" s="821"/>
      <c r="I93" s="821"/>
      <c r="J93" s="821"/>
      <c r="K93" s="821"/>
      <c r="L93" s="821"/>
      <c r="M93" s="822"/>
      <c r="N93" s="105">
        <f>N49+N69+N80+N91</f>
        <v>334787.26271038561</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11" t="s">
        <v>1053</v>
      </c>
      <c r="C97" s="812"/>
      <c r="D97" s="812"/>
      <c r="E97" s="812"/>
      <c r="F97" s="812"/>
      <c r="G97" s="812"/>
      <c r="H97" s="812"/>
      <c r="I97" s="322"/>
      <c r="J97" s="342"/>
      <c r="K97" s="310" t="s">
        <v>1054</v>
      </c>
      <c r="L97" s="850" t="s">
        <v>1055</v>
      </c>
      <c r="M97" s="851"/>
      <c r="N97" s="311"/>
    </row>
    <row r="98" spans="1:14">
      <c r="B98" s="852" t="s">
        <v>1056</v>
      </c>
      <c r="C98" s="853"/>
      <c r="D98" s="853"/>
      <c r="E98" s="853"/>
      <c r="F98" s="853"/>
      <c r="G98" s="853"/>
      <c r="H98" s="853"/>
      <c r="I98" s="93"/>
      <c r="J98" s="94"/>
      <c r="K98" s="312">
        <v>0.2</v>
      </c>
      <c r="L98" s="854">
        <f>N93*K98</f>
        <v>66957.452542077124</v>
      </c>
      <c r="M98" s="855"/>
      <c r="N98" s="57"/>
    </row>
    <row r="99" spans="1:14">
      <c r="B99" s="95" t="s">
        <v>1057</v>
      </c>
      <c r="C99" s="96"/>
      <c r="D99" s="96"/>
      <c r="E99" s="96"/>
      <c r="F99" s="96"/>
      <c r="G99" s="96"/>
      <c r="H99" s="96"/>
      <c r="I99" s="93"/>
      <c r="J99" s="94"/>
      <c r="K99" s="312">
        <v>0.05</v>
      </c>
      <c r="L99" s="854">
        <f>N93*K99</f>
        <v>16739.363135519281</v>
      </c>
      <c r="M99" s="855"/>
      <c r="N99" s="57"/>
    </row>
    <row r="100" spans="1:14" ht="15.75" thickBot="1">
      <c r="B100" s="97" t="s">
        <v>1058</v>
      </c>
      <c r="C100" s="98"/>
      <c r="D100" s="98"/>
      <c r="E100" s="98"/>
      <c r="F100" s="98"/>
      <c r="G100" s="98"/>
      <c r="H100" s="98"/>
      <c r="I100" s="99"/>
      <c r="J100" s="100"/>
      <c r="K100" s="313">
        <v>0.05</v>
      </c>
      <c r="L100" s="856">
        <f>N93*K100</f>
        <v>16739.363135519281</v>
      </c>
      <c r="M100" s="857"/>
      <c r="N100" s="57"/>
    </row>
    <row r="101" spans="1:14" ht="15.75" thickBot="1">
      <c r="B101" s="820" t="s">
        <v>1037</v>
      </c>
      <c r="C101" s="821"/>
      <c r="D101" s="821"/>
      <c r="E101" s="821"/>
      <c r="F101" s="821"/>
      <c r="G101" s="821"/>
      <c r="H101" s="821"/>
      <c r="I101" s="821"/>
      <c r="J101" s="821"/>
      <c r="K101" s="821"/>
      <c r="L101" s="821"/>
      <c r="M101" s="822"/>
      <c r="N101" s="58">
        <f>L98+L99+L100</f>
        <v>100436.17881311568</v>
      </c>
    </row>
    <row r="102" spans="1:14" ht="15.75" thickBot="1">
      <c r="B102" s="39"/>
      <c r="C102" s="40"/>
      <c r="D102" s="40"/>
      <c r="E102" s="40"/>
      <c r="F102" s="40"/>
      <c r="G102" s="40"/>
      <c r="H102" s="40"/>
      <c r="I102" s="40"/>
      <c r="J102" s="40"/>
      <c r="K102" s="40"/>
      <c r="L102" s="40"/>
      <c r="M102" s="40"/>
      <c r="N102" s="41"/>
    </row>
    <row r="103" spans="1:14" ht="15.75" thickBot="1">
      <c r="A103" t="s">
        <v>2122</v>
      </c>
      <c r="B103" s="820" t="s">
        <v>1059</v>
      </c>
      <c r="C103" s="821"/>
      <c r="D103" s="821"/>
      <c r="E103" s="821"/>
      <c r="F103" s="821"/>
      <c r="G103" s="821"/>
      <c r="H103" s="821"/>
      <c r="I103" s="821"/>
      <c r="J103" s="821"/>
      <c r="K103" s="821"/>
      <c r="L103" s="821"/>
      <c r="M103" s="822"/>
      <c r="N103" s="196">
        <f>N93+N101</f>
        <v>435223.4415235013</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7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7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62" t="s">
        <v>2324</v>
      </c>
      <c r="C120" s="963"/>
      <c r="D120" s="963"/>
      <c r="E120" s="963"/>
      <c r="F120" s="963"/>
      <c r="G120" s="963"/>
      <c r="H120" s="963"/>
      <c r="I120" s="963"/>
      <c r="J120" s="963"/>
      <c r="K120" s="963"/>
      <c r="L120" s="963"/>
      <c r="M120" s="963"/>
      <c r="N120" s="964"/>
    </row>
    <row r="121" spans="2:14" ht="15" customHeight="1">
      <c r="B121" s="962"/>
      <c r="C121" s="963"/>
      <c r="D121" s="963"/>
      <c r="E121" s="963"/>
      <c r="F121" s="963"/>
      <c r="G121" s="963"/>
      <c r="H121" s="963"/>
      <c r="I121" s="963"/>
      <c r="J121" s="963"/>
      <c r="K121" s="963"/>
      <c r="L121" s="963"/>
      <c r="M121" s="963"/>
      <c r="N121" s="964"/>
    </row>
    <row r="122" spans="2:14" ht="30" customHeight="1">
      <c r="B122" s="965" t="s">
        <v>2325</v>
      </c>
      <c r="C122" s="966"/>
      <c r="D122" s="966"/>
      <c r="E122" s="966"/>
      <c r="F122" s="966"/>
      <c r="G122" s="966"/>
      <c r="H122" s="966"/>
      <c r="I122" s="966"/>
      <c r="J122" s="966"/>
      <c r="K122" s="966"/>
      <c r="L122" s="966"/>
      <c r="M122" s="966"/>
      <c r="N122" s="967"/>
    </row>
    <row r="123" spans="2:14">
      <c r="B123" s="965"/>
      <c r="C123" s="966"/>
      <c r="D123" s="966"/>
      <c r="E123" s="966"/>
      <c r="F123" s="966"/>
      <c r="G123" s="966"/>
      <c r="H123" s="966"/>
      <c r="I123" s="966"/>
      <c r="J123" s="966"/>
      <c r="K123" s="966"/>
      <c r="L123" s="966"/>
      <c r="M123" s="966"/>
      <c r="N123" s="967"/>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68"/>
      <c r="K133" s="968"/>
      <c r="L133" s="968"/>
      <c r="M133" s="968"/>
      <c r="N133" s="969"/>
    </row>
    <row r="134" spans="2:14" ht="15.75" thickBot="1">
      <c r="B134" s="427" t="s">
        <v>2327</v>
      </c>
      <c r="C134" s="428"/>
      <c r="D134" s="428"/>
      <c r="E134" s="267"/>
      <c r="F134" s="267"/>
      <c r="G134" s="267"/>
      <c r="H134" s="267"/>
      <c r="I134" s="267"/>
      <c r="J134" s="970"/>
      <c r="K134" s="970"/>
      <c r="L134" s="970"/>
      <c r="M134" s="970"/>
      <c r="N134" s="971"/>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topLeftCell="A25"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224</v>
      </c>
      <c r="B36" s="833" t="str">
        <f>VLOOKUP(A36,EQUIPOS!A6:D154,3,FALSE)</f>
        <v>Equipo de Medición (Deformimetros Eléctricos, Mecánicos, Celdas de Carga,  Etc.)</v>
      </c>
      <c r="C36" s="834"/>
      <c r="D36" s="834"/>
      <c r="E36" s="834"/>
      <c r="F36" s="834"/>
      <c r="G36" s="834"/>
      <c r="H36" s="835"/>
      <c r="I36" s="275"/>
      <c r="J36" s="276"/>
      <c r="K36" s="277">
        <f>VLOOKUP(A36,EQUIPOS!A6:D163,4,FALSE)</f>
        <v>182627.07535121331</v>
      </c>
      <c r="L36" s="278"/>
      <c r="M36" s="344">
        <v>3.3333333330000001</v>
      </c>
      <c r="N36" s="280">
        <f>K36/M36</f>
        <v>54788.122610842802</v>
      </c>
    </row>
    <row r="37" spans="1:14">
      <c r="A37" s="119" t="s">
        <v>125</v>
      </c>
      <c r="B37" s="833" t="str">
        <f>VLOOKUP(A37,EQUIPOS!A7:D154,3,FALSE)</f>
        <v>Bomba para gato de tensionamiento</v>
      </c>
      <c r="C37" s="834"/>
      <c r="D37" s="834"/>
      <c r="E37" s="834"/>
      <c r="F37" s="834"/>
      <c r="G37" s="834"/>
      <c r="H37" s="835"/>
      <c r="I37" s="429"/>
      <c r="J37" s="430"/>
      <c r="K37" s="277">
        <f>VLOOKUP(A37,EQUIPOS!A7:D164,4,FALSE)</f>
        <v>57583.969774372083</v>
      </c>
      <c r="L37" s="343"/>
      <c r="M37" s="344">
        <v>0.1</v>
      </c>
      <c r="N37" s="280">
        <f>K37/M37</f>
        <v>575839.69774372084</v>
      </c>
    </row>
    <row r="38" spans="1:14">
      <c r="A38" s="119" t="s">
        <v>240</v>
      </c>
      <c r="B38" s="833" t="str">
        <f>VLOOKUP(A38,EQUIPOS!A8:D154,3,FALSE)</f>
        <v>Gato para tensionamiento, fuerza Max 200 ton, área de tensión 314 cm2.</v>
      </c>
      <c r="C38" s="834"/>
      <c r="D38" s="834"/>
      <c r="E38" s="834"/>
      <c r="F38" s="834"/>
      <c r="G38" s="834"/>
      <c r="H38" s="835"/>
      <c r="I38" s="336"/>
      <c r="J38" s="338"/>
      <c r="K38" s="277">
        <f>VLOOKUP(A38,EQUIPOS!A8:D165,4,FALSE)</f>
        <v>162450.41187739465</v>
      </c>
      <c r="L38" s="431"/>
      <c r="M38" s="432">
        <v>0.1</v>
      </c>
      <c r="N38" s="280">
        <f>K38/M38</f>
        <v>1624504.1187739465</v>
      </c>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2255131.9391285102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824">
        <f>VLOOKUP(A60,TRANSPORTE!A2:D117,4,FALSE)</f>
        <v>2910.1583767684283</v>
      </c>
      <c r="M60" s="825"/>
      <c r="N60" s="295">
        <f>K60*L60</f>
        <v>43652.375651526425</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43652.375651526425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4</v>
      </c>
      <c r="B71" s="55" t="str">
        <f>VLOOKUP(A71,'MANO DE OBRA'!A8:D68,3,FALSE)</f>
        <v>Inspector de fabricación y montaje</v>
      </c>
      <c r="C71" s="53"/>
      <c r="D71" s="53"/>
      <c r="E71" s="53"/>
      <c r="F71" s="53"/>
      <c r="G71" s="53"/>
      <c r="H71" s="53"/>
      <c r="I71" s="300">
        <f>K71/J71*100</f>
        <v>84190.500000000015</v>
      </c>
      <c r="J71" s="301">
        <v>185</v>
      </c>
      <c r="K71" s="302">
        <f>VLOOKUP(A71,'MANO DE OBRA'!A8:D99,4,FALSE)</f>
        <v>155752.42500000002</v>
      </c>
      <c r="L71" s="56"/>
      <c r="M71" s="442">
        <v>26.666666664000001</v>
      </c>
      <c r="N71" s="403">
        <f>K71/M71</f>
        <v>5840.7159380840721</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5840.7159380840721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2304625.0307181207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460925.0061436242</v>
      </c>
      <c r="M84" s="855"/>
      <c r="N84" s="57"/>
    </row>
    <row r="85" spans="1:14">
      <c r="B85" s="95" t="s">
        <v>1057</v>
      </c>
      <c r="C85" s="96"/>
      <c r="D85" s="96"/>
      <c r="E85" s="96"/>
      <c r="F85" s="96"/>
      <c r="G85" s="96"/>
      <c r="H85" s="96"/>
      <c r="I85" s="93"/>
      <c r="J85" s="94"/>
      <c r="K85" s="312">
        <v>0.05</v>
      </c>
      <c r="L85" s="854">
        <f>N79*K85</f>
        <v>115231.25153590605</v>
      </c>
      <c r="M85" s="855"/>
      <c r="N85" s="57"/>
    </row>
    <row r="86" spans="1:14" ht="15.75" thickBot="1">
      <c r="B86" s="97" t="s">
        <v>1058</v>
      </c>
      <c r="C86" s="98"/>
      <c r="D86" s="98"/>
      <c r="E86" s="98"/>
      <c r="F86" s="98"/>
      <c r="G86" s="98"/>
      <c r="H86" s="98"/>
      <c r="I86" s="99"/>
      <c r="J86" s="100"/>
      <c r="K86" s="313">
        <v>0.05</v>
      </c>
      <c r="L86" s="856">
        <f>N79*K86</f>
        <v>115231.25153590605</v>
      </c>
      <c r="M86" s="857"/>
      <c r="N86" s="57"/>
    </row>
    <row r="87" spans="1:14" ht="15.75" thickBot="1">
      <c r="B87" s="820" t="s">
        <v>1037</v>
      </c>
      <c r="C87" s="821"/>
      <c r="D87" s="821"/>
      <c r="E87" s="821"/>
      <c r="F87" s="821"/>
      <c r="G87" s="821"/>
      <c r="H87" s="821"/>
      <c r="I87" s="821"/>
      <c r="J87" s="821"/>
      <c r="K87" s="821"/>
      <c r="L87" s="821"/>
      <c r="M87" s="822"/>
      <c r="N87" s="58">
        <f>L84+L85+L86</f>
        <v>691387.50921543618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2996012.5399335567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2950.0521498510011</v>
      </c>
      <c r="L36" s="278"/>
      <c r="M36" s="344">
        <v>2</v>
      </c>
      <c r="N36" s="280">
        <f>K36/M36</f>
        <v>1475.0260749255006</v>
      </c>
    </row>
    <row r="37" spans="1:14">
      <c r="A37" s="119" t="s">
        <v>363</v>
      </c>
      <c r="B37" s="833" t="str">
        <f>VLOOKUP(A37,EQUIPOS!A7:D154,3,FALSE)</f>
        <v>Vibrador de concreto, Motor de 3 hp a 18.000 rpm Mangueras de 4 mt</v>
      </c>
      <c r="C37" s="834"/>
      <c r="D37" s="834"/>
      <c r="E37" s="834"/>
      <c r="F37" s="834"/>
      <c r="G37" s="834"/>
      <c r="H37" s="835"/>
      <c r="I37" s="429"/>
      <c r="J37" s="430"/>
      <c r="K37" s="277">
        <f>VLOOKUP(A37,EQUIPOS!A7:D164,4,FALSE)</f>
        <v>8187.9821200510869</v>
      </c>
      <c r="L37" s="343"/>
      <c r="M37" s="344">
        <v>2</v>
      </c>
      <c r="N37" s="280">
        <f>K37/M37</f>
        <v>4093.9910600255434</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1595.850162690625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7164.8672976416692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611</v>
      </c>
      <c r="B48" s="49" t="str">
        <f>VLOOKUP(A48,MATERIALES!A5:D372,3,FALSE)</f>
        <v xml:space="preserve">Obra falsa concreto clase A y B (puntal de 3m metálico)
</v>
      </c>
      <c r="C48" s="289"/>
      <c r="D48" s="289"/>
      <c r="E48" s="289"/>
      <c r="F48" s="289"/>
      <c r="G48" s="289"/>
      <c r="H48" s="289"/>
      <c r="I48" s="289"/>
      <c r="J48" s="319" t="str">
        <f>VLOOKUP(A48,MATERIALES!A4:D639,2,FALSE)</f>
        <v>m2</v>
      </c>
      <c r="K48" s="290">
        <v>4.5999999999999996</v>
      </c>
      <c r="L48" s="275"/>
      <c r="M48" s="410">
        <f>VLOOKUP(A48,MATERIALES!A5:D395,4,FALSE)</f>
        <v>48068.851684445239</v>
      </c>
      <c r="N48" s="280">
        <f>K48*M48</f>
        <v>221116.71774844808</v>
      </c>
    </row>
    <row r="49" spans="1:14">
      <c r="A49" s="167" t="s">
        <v>849</v>
      </c>
      <c r="B49" s="49" t="str">
        <f>VLOOKUP(A49,MATERIALES!A6:D372,3,FALSE)</f>
        <v>Antisol blanco (presentación 20 kg)</v>
      </c>
      <c r="C49" s="433"/>
      <c r="D49" s="433"/>
      <c r="E49" s="433"/>
      <c r="F49" s="433"/>
      <c r="G49" s="433"/>
      <c r="H49" s="433"/>
      <c r="I49" s="433"/>
      <c r="J49" s="320" t="str">
        <f>VLOOKUP(A49,MATERIALES!A5:D640,2,FALSE)</f>
        <v>kg</v>
      </c>
      <c r="K49" s="405">
        <v>1</v>
      </c>
      <c r="L49" s="429"/>
      <c r="M49" s="410">
        <f>VLOOKUP(A49,MATERIALES!A6:D396,4,FALSE)</f>
        <v>20122.176339420235</v>
      </c>
      <c r="N49" s="280">
        <f>K49*M49</f>
        <v>20122.176339420235</v>
      </c>
    </row>
    <row r="50" spans="1:14">
      <c r="A50" s="167" t="s">
        <v>902</v>
      </c>
      <c r="B50" s="49" t="str">
        <f>VLOOKUP(A50,MATERIALES!A6:D372,3,FALSE)</f>
        <v>Concreto Resistencia  35 (Mpa)</v>
      </c>
      <c r="C50" s="433"/>
      <c r="D50" s="433"/>
      <c r="E50" s="433"/>
      <c r="F50" s="433"/>
      <c r="G50" s="433"/>
      <c r="H50" s="433"/>
      <c r="I50" s="433"/>
      <c r="J50" s="320" t="str">
        <f>VLOOKUP(A50,MATERIALES!A6:D641,2,FALSE)</f>
        <v>m3</v>
      </c>
      <c r="K50" s="405">
        <v>1</v>
      </c>
      <c r="L50" s="429"/>
      <c r="M50" s="410">
        <f>VLOOKUP(A50,MATERIALES!A6:D397,4,FALSE)</f>
        <v>465982.20502621582</v>
      </c>
      <c r="N50" s="280">
        <f>K50*M50</f>
        <v>465982.20502621582</v>
      </c>
    </row>
    <row r="51" spans="1:14">
      <c r="A51" s="167" t="s">
        <v>951</v>
      </c>
      <c r="B51" s="49" t="str">
        <f>VLOOKUP(A51,MATERIALES!A6:D372,3,FALSE)</f>
        <v>FORMALETA (Depende para que sea el Concreto)</v>
      </c>
      <c r="C51" s="433"/>
      <c r="D51" s="433"/>
      <c r="E51" s="433"/>
      <c r="F51" s="433"/>
      <c r="G51" s="433"/>
      <c r="H51" s="433"/>
      <c r="I51" s="433"/>
      <c r="J51" s="320" t="str">
        <f>VLOOKUP(A51,MATERIALES!A6:D642,2,FALSE)</f>
        <v>m2</v>
      </c>
      <c r="K51" s="405">
        <v>4.5999999999999996</v>
      </c>
      <c r="L51" s="429"/>
      <c r="M51" s="410">
        <f>VLOOKUP(A51,MATERIALES!A6:D398,4,FALSE)</f>
        <v>17344.000723196525</v>
      </c>
      <c r="N51" s="280">
        <f>K51*M51</f>
        <v>79782.403326704007</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787003.5024407882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4">
        <f>VLOOKUP(A60,TRANSPORTE!A2:D117,4,FALSE)</f>
        <v>1121.0689501116901</v>
      </c>
      <c r="M60" s="825"/>
      <c r="N60" s="295">
        <f>K60*L60</f>
        <v>1121.0689501116901</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1121.0689501116901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2">
        <v>16</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31917.003253812498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827206.4419423542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165441.28838847086</v>
      </c>
      <c r="M84" s="855"/>
      <c r="N84" s="57"/>
    </row>
    <row r="85" spans="1:14">
      <c r="B85" s="95" t="s">
        <v>1057</v>
      </c>
      <c r="C85" s="96"/>
      <c r="D85" s="96"/>
      <c r="E85" s="96"/>
      <c r="F85" s="96"/>
      <c r="G85" s="96"/>
      <c r="H85" s="96"/>
      <c r="I85" s="93"/>
      <c r="J85" s="94"/>
      <c r="K85" s="312">
        <v>0.05</v>
      </c>
      <c r="L85" s="854">
        <f>N79*K85</f>
        <v>41360.322097117714</v>
      </c>
      <c r="M85" s="855"/>
      <c r="N85" s="57"/>
    </row>
    <row r="86" spans="1:14" ht="15.75" thickBot="1">
      <c r="B86" s="97" t="s">
        <v>1058</v>
      </c>
      <c r="C86" s="98"/>
      <c r="D86" s="98"/>
      <c r="E86" s="98"/>
      <c r="F86" s="98"/>
      <c r="G86" s="98"/>
      <c r="H86" s="98"/>
      <c r="I86" s="99"/>
      <c r="J86" s="100"/>
      <c r="K86" s="313">
        <v>0.05</v>
      </c>
      <c r="L86" s="856">
        <f>N79*K86</f>
        <v>41360.322097117714</v>
      </c>
      <c r="M86" s="857"/>
      <c r="N86" s="57"/>
    </row>
    <row r="87" spans="1:14" ht="15.75" thickBot="1">
      <c r="B87" s="820" t="s">
        <v>1037</v>
      </c>
      <c r="C87" s="821"/>
      <c r="D87" s="821"/>
      <c r="E87" s="821"/>
      <c r="F87" s="821"/>
      <c r="G87" s="821"/>
      <c r="H87" s="821"/>
      <c r="I87" s="821"/>
      <c r="J87" s="821"/>
      <c r="K87" s="821"/>
      <c r="L87" s="821"/>
      <c r="M87" s="822"/>
      <c r="N87" s="58">
        <f>L84+L85+L86</f>
        <v>248161.9325827063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1075368.3745250604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2950.0521498510011</v>
      </c>
      <c r="L36" s="278"/>
      <c r="M36" s="344">
        <v>2</v>
      </c>
      <c r="N36" s="280">
        <f>K36/M36</f>
        <v>1475.0260749255006</v>
      </c>
    </row>
    <row r="37" spans="1:14">
      <c r="A37" s="119" t="s">
        <v>363</v>
      </c>
      <c r="B37" s="833" t="str">
        <f>VLOOKUP(A37,EQUIPOS!A7:D154,3,FALSE)</f>
        <v>Vibrador de concreto, Motor de 3 hp a 18.000 rpm Mangueras de 4 mt</v>
      </c>
      <c r="C37" s="834"/>
      <c r="D37" s="834"/>
      <c r="E37" s="834"/>
      <c r="F37" s="834"/>
      <c r="G37" s="834"/>
      <c r="H37" s="835"/>
      <c r="I37" s="429"/>
      <c r="J37" s="430"/>
      <c r="K37" s="277">
        <f>VLOOKUP(A37,EQUIPOS!A7:D164,4,FALSE)</f>
        <v>8187.9821200510869</v>
      </c>
      <c r="L37" s="343"/>
      <c r="M37" s="344">
        <v>2</v>
      </c>
      <c r="N37" s="280">
        <f>K37/M37</f>
        <v>4093.9910600255434</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1276.6801301525002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6845.6972651035439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611</v>
      </c>
      <c r="B48" s="49" t="str">
        <f>VLOOKUP(A48,MATERIALES!A5:D372,3,FALSE)</f>
        <v xml:space="preserve">Obra falsa concreto clase A y B (puntal de 3m metálico)
</v>
      </c>
      <c r="C48" s="289"/>
      <c r="D48" s="289"/>
      <c r="E48" s="289"/>
      <c r="F48" s="289"/>
      <c r="G48" s="289"/>
      <c r="H48" s="289"/>
      <c r="I48" s="289"/>
      <c r="J48" s="319" t="str">
        <f>VLOOKUP(A48,MATERIALES!A4:D639,2,FALSE)</f>
        <v>m2</v>
      </c>
      <c r="K48" s="290">
        <v>4.5999999999999996</v>
      </c>
      <c r="L48" s="275"/>
      <c r="M48" s="410">
        <f>VLOOKUP(A48,MATERIALES!A5:D395,4,FALSE)</f>
        <v>48068.851684445239</v>
      </c>
      <c r="N48" s="280">
        <f>K48*M48</f>
        <v>221116.71774844808</v>
      </c>
    </row>
    <row r="49" spans="1:14">
      <c r="A49" s="167" t="s">
        <v>849</v>
      </c>
      <c r="B49" s="49" t="str">
        <f>VLOOKUP(A49,MATERIALES!A6:D372,3,FALSE)</f>
        <v>Antisol blanco (presentación 20 kg)</v>
      </c>
      <c r="C49" s="433"/>
      <c r="D49" s="433"/>
      <c r="E49" s="433"/>
      <c r="F49" s="433"/>
      <c r="G49" s="433"/>
      <c r="H49" s="433"/>
      <c r="I49" s="433"/>
      <c r="J49" s="320" t="str">
        <f>VLOOKUP(A49,MATERIALES!A5:D640,2,FALSE)</f>
        <v>kg</v>
      </c>
      <c r="K49" s="405">
        <v>1</v>
      </c>
      <c r="L49" s="429"/>
      <c r="M49" s="410">
        <f>VLOOKUP(A49,MATERIALES!A6:D396,4,FALSE)</f>
        <v>20122.176339420235</v>
      </c>
      <c r="N49" s="280">
        <f>K49*M49</f>
        <v>20122.176339420235</v>
      </c>
    </row>
    <row r="50" spans="1:14">
      <c r="A50" s="167" t="s">
        <v>903</v>
      </c>
      <c r="B50" s="49" t="str">
        <f>VLOOKUP(A50,MATERIALES!A6:D372,3,FALSE)</f>
        <v>Concreto Resistencia  32 (Mpa)</v>
      </c>
      <c r="C50" s="433"/>
      <c r="D50" s="433"/>
      <c r="E50" s="433"/>
      <c r="F50" s="433"/>
      <c r="G50" s="433"/>
      <c r="H50" s="433"/>
      <c r="I50" s="433"/>
      <c r="J50" s="320" t="str">
        <f>VLOOKUP(A50,MATERIALES!A6:D641,2,FALSE)</f>
        <v>m3</v>
      </c>
      <c r="K50" s="405">
        <v>1</v>
      </c>
      <c r="L50" s="429"/>
      <c r="M50" s="410">
        <f>VLOOKUP(A50,MATERIALES!A6:D397,4,FALSE)</f>
        <v>449210.33134454279</v>
      </c>
      <c r="N50" s="280">
        <f>K50*M50</f>
        <v>449210.33134454279</v>
      </c>
    </row>
    <row r="51" spans="1:14">
      <c r="A51" s="167" t="s">
        <v>951</v>
      </c>
      <c r="B51" s="49" t="str">
        <f>VLOOKUP(A51,MATERIALES!A6:D372,3,FALSE)</f>
        <v>FORMALETA (Depende para que sea el Concreto)</v>
      </c>
      <c r="C51" s="433"/>
      <c r="D51" s="433"/>
      <c r="E51" s="433"/>
      <c r="F51" s="433"/>
      <c r="G51" s="433"/>
      <c r="H51" s="433"/>
      <c r="I51" s="433"/>
      <c r="J51" s="320" t="str">
        <f>VLOOKUP(A51,MATERIALES!A6:D642,2,FALSE)</f>
        <v>m2</v>
      </c>
      <c r="K51" s="405">
        <v>4.5999999999999996</v>
      </c>
      <c r="L51" s="429"/>
      <c r="M51" s="410">
        <f>VLOOKUP(A51,MATERIALES!A6:D398,4,FALSE)</f>
        <v>17344.000723196525</v>
      </c>
      <c r="N51" s="280">
        <f>K51*M51</f>
        <v>79782.403326704007</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770231.62875911512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4">
        <f>VLOOKUP(A60,TRANSPORTE!A2:D117,4,FALSE)</f>
        <v>1121.0689501116901</v>
      </c>
      <c r="M60" s="825"/>
      <c r="N60" s="295">
        <f>K60*L60</f>
        <v>1121.0689501116901</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1121.0689501116901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803731.99757738039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160746.39951547608</v>
      </c>
      <c r="M84" s="855"/>
      <c r="N84" s="57"/>
    </row>
    <row r="85" spans="1:14">
      <c r="B85" s="95" t="s">
        <v>1057</v>
      </c>
      <c r="C85" s="96"/>
      <c r="D85" s="96"/>
      <c r="E85" s="96"/>
      <c r="F85" s="96"/>
      <c r="G85" s="96"/>
      <c r="H85" s="96"/>
      <c r="I85" s="93"/>
      <c r="J85" s="94"/>
      <c r="K85" s="312">
        <v>0.05</v>
      </c>
      <c r="L85" s="854">
        <f>N79*K85</f>
        <v>40186.599878869019</v>
      </c>
      <c r="M85" s="855"/>
      <c r="N85" s="57"/>
    </row>
    <row r="86" spans="1:14" ht="15.75" thickBot="1">
      <c r="B86" s="97" t="s">
        <v>1058</v>
      </c>
      <c r="C86" s="98"/>
      <c r="D86" s="98"/>
      <c r="E86" s="98"/>
      <c r="F86" s="98"/>
      <c r="G86" s="98"/>
      <c r="H86" s="98"/>
      <c r="I86" s="99"/>
      <c r="J86" s="100"/>
      <c r="K86" s="313">
        <v>0.05</v>
      </c>
      <c r="L86" s="856">
        <f>N79*K86</f>
        <v>40186.599878869019</v>
      </c>
      <c r="M86" s="857"/>
      <c r="N86" s="57"/>
    </row>
    <row r="87" spans="1:14" ht="15.75" thickBot="1">
      <c r="B87" s="820" t="s">
        <v>1037</v>
      </c>
      <c r="C87" s="821"/>
      <c r="D87" s="821"/>
      <c r="E87" s="821"/>
      <c r="F87" s="821"/>
      <c r="G87" s="821"/>
      <c r="H87" s="821"/>
      <c r="I87" s="821"/>
      <c r="J87" s="821"/>
      <c r="K87" s="821"/>
      <c r="L87" s="821"/>
      <c r="M87" s="822"/>
      <c r="N87" s="58">
        <f>L84+L85+L86</f>
        <v>241119.59927321412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1044851.5968505945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2950.0521498510011</v>
      </c>
      <c r="L36" s="278"/>
      <c r="M36" s="344">
        <v>2</v>
      </c>
      <c r="N36" s="280">
        <f>K36/M36</f>
        <v>1475.0260749255006</v>
      </c>
    </row>
    <row r="37" spans="1:14">
      <c r="A37" s="119" t="s">
        <v>363</v>
      </c>
      <c r="B37" s="833" t="str">
        <f>VLOOKUP(A37,EQUIPOS!A7:D154,3,FALSE)</f>
        <v>Vibrador de concreto, Motor de 3 hp a 18.000 rpm Mangueras de 4 mt</v>
      </c>
      <c r="C37" s="834"/>
      <c r="D37" s="834"/>
      <c r="E37" s="834"/>
      <c r="F37" s="834"/>
      <c r="G37" s="834"/>
      <c r="H37" s="835"/>
      <c r="I37" s="429"/>
      <c r="J37" s="430"/>
      <c r="K37" s="277">
        <f>VLOOKUP(A37,EQUIPOS!A7:D164,4,FALSE)</f>
        <v>8187.9821200510869</v>
      </c>
      <c r="L37" s="343"/>
      <c r="M37" s="344">
        <v>2</v>
      </c>
      <c r="N37" s="280">
        <f>K37/M37</f>
        <v>4093.9910600255434</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1276.6801301525002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6845.6972651035439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901</v>
      </c>
      <c r="B48" s="49" t="str">
        <f>VLOOKUP(A48,MATERIALES!A5:D372,3,FALSE)</f>
        <v>Concreto Resistencia  28 (Mpa)</v>
      </c>
      <c r="C48" s="289"/>
      <c r="D48" s="289"/>
      <c r="E48" s="289"/>
      <c r="F48" s="289"/>
      <c r="G48" s="289"/>
      <c r="H48" s="289"/>
      <c r="I48" s="289"/>
      <c r="J48" s="319" t="str">
        <f>VLOOKUP(A48,MATERIALES!A4:D639,2,FALSE)</f>
        <v>m3</v>
      </c>
      <c r="K48" s="290">
        <v>1</v>
      </c>
      <c r="L48" s="275"/>
      <c r="M48" s="410">
        <f>VLOOKUP(A48,MATERIALES!A5:D395,4,FALSE)</f>
        <v>426347.64611583191</v>
      </c>
      <c r="N48" s="280">
        <f>K48*M48</f>
        <v>426347.64611583191</v>
      </c>
    </row>
    <row r="49" spans="1:14">
      <c r="A49" s="167" t="s">
        <v>849</v>
      </c>
      <c r="B49" s="49" t="str">
        <f>VLOOKUP(A49,MATERIALES!A6:D372,3,FALSE)</f>
        <v>Antisol blanco (presentación 20 kg)</v>
      </c>
      <c r="C49" s="433"/>
      <c r="D49" s="433"/>
      <c r="E49" s="433"/>
      <c r="F49" s="433"/>
      <c r="G49" s="433"/>
      <c r="H49" s="433"/>
      <c r="I49" s="433"/>
      <c r="J49" s="320" t="str">
        <f>VLOOKUP(A49,MATERIALES!A5:D640,2,FALSE)</f>
        <v>kg</v>
      </c>
      <c r="K49" s="405">
        <v>1</v>
      </c>
      <c r="L49" s="429"/>
      <c r="M49" s="410">
        <f>VLOOKUP(A49,MATERIALES!A6:D396,4,FALSE)</f>
        <v>20122.176339420235</v>
      </c>
      <c r="N49" s="280">
        <f>K49*M49</f>
        <v>20122.176339420235</v>
      </c>
    </row>
    <row r="50" spans="1:14">
      <c r="A50" s="167" t="s">
        <v>951</v>
      </c>
      <c r="B50" s="49" t="str">
        <f>VLOOKUP(A50,MATERIALES!A6:D372,3,FALSE)</f>
        <v>FORMALETA (Depende para que sea el Concreto)</v>
      </c>
      <c r="C50" s="433"/>
      <c r="D50" s="433"/>
      <c r="E50" s="433"/>
      <c r="F50" s="433"/>
      <c r="G50" s="433"/>
      <c r="H50" s="433"/>
      <c r="I50" s="433"/>
      <c r="J50" s="320" t="str">
        <f>VLOOKUP(A50,MATERIALES!A6:D641,2,FALSE)</f>
        <v>m2</v>
      </c>
      <c r="K50" s="405">
        <v>4.5999999999999996</v>
      </c>
      <c r="L50" s="429"/>
      <c r="M50" s="410">
        <f>VLOOKUP(A50,MATERIALES!A6:D397,4,FALSE)</f>
        <v>17344.000723196525</v>
      </c>
      <c r="N50" s="280">
        <f>K50*M50</f>
        <v>79782.403326704007</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526252.22578195622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4">
        <f>VLOOKUP(A60,TRANSPORTE!A2:D117,4,FALSE)</f>
        <v>1121.0689501116901</v>
      </c>
      <c r="M60" s="825"/>
      <c r="N60" s="295">
        <f>K60*L60</f>
        <v>1121.0689501116901</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1121.0689501116901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559752.59460022149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111950.5189200443</v>
      </c>
      <c r="M84" s="855"/>
      <c r="N84" s="57"/>
    </row>
    <row r="85" spans="1:14">
      <c r="B85" s="95" t="s">
        <v>1057</v>
      </c>
      <c r="C85" s="96"/>
      <c r="D85" s="96"/>
      <c r="E85" s="96"/>
      <c r="F85" s="96"/>
      <c r="G85" s="96"/>
      <c r="H85" s="96"/>
      <c r="I85" s="93"/>
      <c r="J85" s="94"/>
      <c r="K85" s="312">
        <v>0.05</v>
      </c>
      <c r="L85" s="854">
        <f>N79*K85</f>
        <v>27987.629730011075</v>
      </c>
      <c r="M85" s="855"/>
      <c r="N85" s="57"/>
    </row>
    <row r="86" spans="1:14" ht="15.75" thickBot="1">
      <c r="B86" s="97" t="s">
        <v>1058</v>
      </c>
      <c r="C86" s="98"/>
      <c r="D86" s="98"/>
      <c r="E86" s="98"/>
      <c r="F86" s="98"/>
      <c r="G86" s="98"/>
      <c r="H86" s="98"/>
      <c r="I86" s="99"/>
      <c r="J86" s="100"/>
      <c r="K86" s="313">
        <v>0.05</v>
      </c>
      <c r="L86" s="856">
        <f>N79*K86</f>
        <v>27987.629730011075</v>
      </c>
      <c r="M86" s="857"/>
      <c r="N86" s="57"/>
    </row>
    <row r="87" spans="1:14" ht="15.75" thickBot="1">
      <c r="B87" s="820" t="s">
        <v>1037</v>
      </c>
      <c r="C87" s="821"/>
      <c r="D87" s="821"/>
      <c r="E87" s="821"/>
      <c r="F87" s="821"/>
      <c r="G87" s="821"/>
      <c r="H87" s="821"/>
      <c r="I87" s="821"/>
      <c r="J87" s="821"/>
      <c r="K87" s="821"/>
      <c r="L87" s="821"/>
      <c r="M87" s="822"/>
      <c r="N87" s="58">
        <f>L84+L85+L86</f>
        <v>167925.77838006645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727678.372980288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5"/>
      <c r="J36" s="276"/>
      <c r="K36" s="277">
        <f>VLOOKUP(A36,EQUIPOS!A6:D163,4,FALSE)</f>
        <v>2950.0521498510011</v>
      </c>
      <c r="L36" s="278"/>
      <c r="M36" s="344">
        <v>2</v>
      </c>
      <c r="N36" s="280">
        <f>K36/M36</f>
        <v>1475.0260749255006</v>
      </c>
    </row>
    <row r="37" spans="1:14">
      <c r="A37" s="119" t="s">
        <v>363</v>
      </c>
      <c r="B37" s="833" t="str">
        <f>VLOOKUP(A37,EQUIPOS!A7:D154,3,FALSE)</f>
        <v>Vibrador de concreto, Motor de 3 hp a 18.000 rpm Mangueras de 4 mt</v>
      </c>
      <c r="C37" s="834"/>
      <c r="D37" s="834"/>
      <c r="E37" s="834"/>
      <c r="F37" s="834"/>
      <c r="G37" s="834"/>
      <c r="H37" s="835"/>
      <c r="I37" s="429"/>
      <c r="J37" s="430"/>
      <c r="K37" s="277">
        <f>VLOOKUP(A37,EQUIPOS!A7:D164,4,FALSE)</f>
        <v>8187.9821200510869</v>
      </c>
      <c r="L37" s="343"/>
      <c r="M37" s="344">
        <v>2</v>
      </c>
      <c r="N37" s="280">
        <f>K37/M37</f>
        <v>4093.9910600255434</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1276.6801301525002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6845.6972651035439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904</v>
      </c>
      <c r="B48" s="49" t="str">
        <f>VLOOKUP(A48,MATERIALES!A5:D372,3,FALSE)</f>
        <v>Concreto Resistencia  21 (Mpa)</v>
      </c>
      <c r="C48" s="289"/>
      <c r="D48" s="289"/>
      <c r="E48" s="289"/>
      <c r="F48" s="289"/>
      <c r="G48" s="289"/>
      <c r="H48" s="289"/>
      <c r="I48" s="289"/>
      <c r="J48" s="319" t="str">
        <f>VLOOKUP(A48,MATERIALES!A4:D639,2,FALSE)</f>
        <v>m3</v>
      </c>
      <c r="K48" s="290">
        <v>1</v>
      </c>
      <c r="L48" s="275"/>
      <c r="M48" s="410">
        <f>VLOOKUP(A48,MATERIALES!A5:D395,4,FALSE)</f>
        <v>381600.59253902244</v>
      </c>
      <c r="N48" s="280">
        <f>K48*M48</f>
        <v>381600.59253902244</v>
      </c>
    </row>
    <row r="49" spans="1:14">
      <c r="A49" s="167" t="s">
        <v>849</v>
      </c>
      <c r="B49" s="49" t="str">
        <f>VLOOKUP(A49,MATERIALES!A6:D372,3,FALSE)</f>
        <v>Antisol blanco (presentación 20 kg)</v>
      </c>
      <c r="C49" s="433"/>
      <c r="D49" s="433"/>
      <c r="E49" s="433"/>
      <c r="F49" s="433"/>
      <c r="G49" s="433"/>
      <c r="H49" s="433"/>
      <c r="I49" s="433"/>
      <c r="J49" s="320" t="str">
        <f>VLOOKUP(A49,MATERIALES!A5:D640,2,FALSE)</f>
        <v>kg</v>
      </c>
      <c r="K49" s="405">
        <v>1</v>
      </c>
      <c r="L49" s="429"/>
      <c r="M49" s="410">
        <f>VLOOKUP(A49,MATERIALES!A6:D396,4,FALSE)</f>
        <v>20122.176339420235</v>
      </c>
      <c r="N49" s="280">
        <f>K49*M49</f>
        <v>20122.176339420235</v>
      </c>
    </row>
    <row r="50" spans="1:14">
      <c r="A50" s="167" t="s">
        <v>941</v>
      </c>
      <c r="B50" s="49" t="str">
        <f>VLOOKUP(A50,MATERIALES!A6:D372,3,FALSE)</f>
        <v xml:space="preserve">Formaleta (gaviones, juntas de bordillos, juntas de cunetas, muros, concretos clase D,E, F y G)
</v>
      </c>
      <c r="C50" s="433"/>
      <c r="D50" s="433"/>
      <c r="E50" s="433"/>
      <c r="F50" s="433"/>
      <c r="G50" s="433"/>
      <c r="H50" s="433"/>
      <c r="I50" s="433"/>
      <c r="J50" s="320" t="str">
        <f>VLOOKUP(A50,MATERIALES!A6:D641,2,FALSE)</f>
        <v>m2</v>
      </c>
      <c r="K50" s="405">
        <v>4.5999999999999996</v>
      </c>
      <c r="L50" s="429"/>
      <c r="M50" s="410">
        <f>VLOOKUP(A50,MATERIALES!A6:D397,4,FALSE)</f>
        <v>7768.5079250286253</v>
      </c>
      <c r="N50" s="280">
        <f>K50*M50</f>
        <v>35735.136455131673</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0" t="s">
        <v>1037</v>
      </c>
      <c r="C55" s="821"/>
      <c r="D55" s="821"/>
      <c r="E55" s="821"/>
      <c r="F55" s="821"/>
      <c r="G55" s="821"/>
      <c r="H55" s="821"/>
      <c r="I55" s="821"/>
      <c r="J55" s="821"/>
      <c r="K55" s="821"/>
      <c r="L55" s="821"/>
      <c r="M55" s="822"/>
      <c r="N55" s="402">
        <f>SUM(N48:N54)</f>
        <v>437457.9053335744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4">
        <f>VLOOKUP(A60,TRANSPORTE!A2:D117,4,FALSE)</f>
        <v>1121.0689501116901</v>
      </c>
      <c r="M60" s="825"/>
      <c r="N60" s="295">
        <f>K60*L60</f>
        <v>1121.0689501116901</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1121.0689501116901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470958.27415183961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94191.65483036793</v>
      </c>
      <c r="M84" s="855"/>
      <c r="N84" s="57"/>
    </row>
    <row r="85" spans="1:14">
      <c r="B85" s="95" t="s">
        <v>1057</v>
      </c>
      <c r="C85" s="96"/>
      <c r="D85" s="96"/>
      <c r="E85" s="96"/>
      <c r="F85" s="96"/>
      <c r="G85" s="96"/>
      <c r="H85" s="96"/>
      <c r="I85" s="93"/>
      <c r="J85" s="94"/>
      <c r="K85" s="312">
        <v>0.05</v>
      </c>
      <c r="L85" s="854">
        <f>N79*K85</f>
        <v>23547.913707591983</v>
      </c>
      <c r="M85" s="855"/>
      <c r="N85" s="57"/>
    </row>
    <row r="86" spans="1:14" ht="15.75" thickBot="1">
      <c r="B86" s="97" t="s">
        <v>1058</v>
      </c>
      <c r="C86" s="98"/>
      <c r="D86" s="98"/>
      <c r="E86" s="98"/>
      <c r="F86" s="98"/>
      <c r="G86" s="98"/>
      <c r="H86" s="98"/>
      <c r="I86" s="99"/>
      <c r="J86" s="100"/>
      <c r="K86" s="313">
        <v>0.05</v>
      </c>
      <c r="L86" s="856">
        <f>N79*K86</f>
        <v>23547.913707591983</v>
      </c>
      <c r="M86" s="857"/>
      <c r="N86" s="57"/>
    </row>
    <row r="87" spans="1:14" ht="15.75" thickBot="1">
      <c r="B87" s="820" t="s">
        <v>1037</v>
      </c>
      <c r="C87" s="821"/>
      <c r="D87" s="821"/>
      <c r="E87" s="821"/>
      <c r="F87" s="821"/>
      <c r="G87" s="821"/>
      <c r="H87" s="821"/>
      <c r="I87" s="821"/>
      <c r="J87" s="821"/>
      <c r="K87" s="821"/>
      <c r="L87" s="821"/>
      <c r="M87" s="822"/>
      <c r="N87" s="58">
        <f>L84+L85+L86</f>
        <v>141287.48224555189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612245.75639739144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ht="25.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5"/>
      <c r="J36" s="276"/>
      <c r="K36" s="277">
        <f>VLOOKUP(A36,EQUIPOS!A6:D163,4,FALSE)</f>
        <v>20051.686888037468</v>
      </c>
      <c r="L36" s="278"/>
      <c r="M36" s="344">
        <v>1</v>
      </c>
      <c r="N36" s="280">
        <f>K36/M36</f>
        <v>20051.686888037468</v>
      </c>
    </row>
    <row r="37" spans="1:14">
      <c r="A37" s="119" t="s">
        <v>363</v>
      </c>
      <c r="B37" s="833" t="str">
        <f>VLOOKUP(A37,EQUIPOS!A7:D154,3,FALSE)</f>
        <v>Vibrador de concreto, Motor de 3 hp a 18.000 rpm Mangueras de 4 mt</v>
      </c>
      <c r="C37" s="834"/>
      <c r="D37" s="834"/>
      <c r="E37" s="834"/>
      <c r="F37" s="834"/>
      <c r="G37" s="834"/>
      <c r="H37" s="835"/>
      <c r="I37" s="429"/>
      <c r="J37" s="430"/>
      <c r="K37" s="277">
        <f>VLOOKUP(A37,EQUIPOS!A7:D164,4,FALSE)</f>
        <v>8187.9821200510869</v>
      </c>
      <c r="L37" s="343"/>
      <c r="M37" s="344">
        <v>1</v>
      </c>
      <c r="N37" s="280">
        <f>K37/M37</f>
        <v>8187.9821200510869</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N81*M41</f>
        <v>3191.7003253812504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31431.369333469804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824</v>
      </c>
      <c r="B48" s="49" t="str">
        <f>VLOOKUP(A48,MATERIALES!A5:D372,3,FALSE)</f>
        <v>Agregado para concreto hidráulico</v>
      </c>
      <c r="C48" s="289"/>
      <c r="D48" s="289"/>
      <c r="E48" s="289"/>
      <c r="F48" s="289"/>
      <c r="G48" s="289"/>
      <c r="H48" s="289"/>
      <c r="I48" s="289"/>
      <c r="J48" s="319" t="str">
        <f>VLOOKUP(A48,MATERIALES!A4:D639,2,FALSE)</f>
        <v>m3</v>
      </c>
      <c r="K48" s="290">
        <v>0.95</v>
      </c>
      <c r="L48" s="275"/>
      <c r="M48" s="410">
        <f>VLOOKUP(A48,MATERIALES!A5:D395,4,FALSE)</f>
        <v>66000</v>
      </c>
      <c r="N48" s="280">
        <f>K48*M48</f>
        <v>62700</v>
      </c>
    </row>
    <row r="49" spans="1:14">
      <c r="A49" s="167" t="s">
        <v>845</v>
      </c>
      <c r="B49" s="49" t="str">
        <f>VLOOKUP(A49,MATERIALES!A6:D372,3,FALSE)</f>
        <v>Agua</v>
      </c>
      <c r="C49" s="433"/>
      <c r="D49" s="433"/>
      <c r="E49" s="433"/>
      <c r="F49" s="433"/>
      <c r="G49" s="433"/>
      <c r="H49" s="433"/>
      <c r="I49" s="433"/>
      <c r="J49" s="320" t="str">
        <f>VLOOKUP(A49,MATERIALES!A5:D640,2,FALSE)</f>
        <v>lt</v>
      </c>
      <c r="K49" s="405">
        <v>170</v>
      </c>
      <c r="L49" s="429"/>
      <c r="M49" s="410">
        <f>VLOOKUP(A49,MATERIALES!A6:D396,4,FALSE)</f>
        <v>66.171277044536836</v>
      </c>
      <c r="N49" s="280">
        <f>K49*M49</f>
        <v>11249.117097571263</v>
      </c>
    </row>
    <row r="50" spans="1:14">
      <c r="A50" s="167" t="s">
        <v>873</v>
      </c>
      <c r="B50" s="49" t="str">
        <f>VLOOKUP(A50,MATERIALES!A6:D372,3,FALSE)</f>
        <v>Arena lavada</v>
      </c>
      <c r="C50" s="433"/>
      <c r="D50" s="433"/>
      <c r="E50" s="433"/>
      <c r="F50" s="433"/>
      <c r="G50" s="433"/>
      <c r="H50" s="433"/>
      <c r="I50" s="433"/>
      <c r="J50" s="320" t="str">
        <f>VLOOKUP(A50,MATERIALES!A6:D641,2,FALSE)</f>
        <v>m3</v>
      </c>
      <c r="K50" s="405">
        <v>0.55000000000000004</v>
      </c>
      <c r="L50" s="429"/>
      <c r="M50" s="410">
        <f>VLOOKUP(A50,MATERIALES!A6:D397,4,FALSE)</f>
        <v>46800</v>
      </c>
      <c r="N50" s="280">
        <f>K50*M50</f>
        <v>25740.000000000004</v>
      </c>
    </row>
    <row r="51" spans="1:14">
      <c r="A51" s="167" t="s">
        <v>875</v>
      </c>
      <c r="B51" s="49" t="str">
        <f>VLOOKUP(A51,MATERIALES!A6:D372,3,FALSE)</f>
        <v xml:space="preserve">Cemento gris
</v>
      </c>
      <c r="C51" s="433"/>
      <c r="D51" s="433"/>
      <c r="E51" s="433"/>
      <c r="F51" s="433"/>
      <c r="G51" s="433"/>
      <c r="H51" s="433"/>
      <c r="I51" s="433"/>
      <c r="J51" s="320" t="str">
        <f>VLOOKUP(A51,MATERIALES!A6:D642,2,FALSE)</f>
        <v>kg</v>
      </c>
      <c r="K51" s="405">
        <v>300</v>
      </c>
      <c r="L51" s="429"/>
      <c r="M51" s="410">
        <f>VLOOKUP(A51,MATERIALES!A6:D398,4,FALSE)</f>
        <v>448</v>
      </c>
      <c r="N51" s="280">
        <f>K51*M51</f>
        <v>134400</v>
      </c>
    </row>
    <row r="52" spans="1:14">
      <c r="A52" s="167" t="s">
        <v>941</v>
      </c>
      <c r="B52" s="49" t="str">
        <f>VLOOKUP(A52,MATERIALES!A7:D372,3,FALSE)</f>
        <v xml:space="preserve">Formaleta (gaviones, juntas de bordillos, juntas de cunetas, muros, concretos clase D,E, F y G)
</v>
      </c>
      <c r="C52" s="433"/>
      <c r="D52" s="433"/>
      <c r="E52" s="433"/>
      <c r="F52" s="433"/>
      <c r="G52" s="433"/>
      <c r="H52" s="433"/>
      <c r="I52" s="433"/>
      <c r="J52" s="320" t="str">
        <f>VLOOKUP(A52,MATERIALES!A6:D643,2,FALSE)</f>
        <v>m2</v>
      </c>
      <c r="K52" s="405">
        <v>3.1</v>
      </c>
      <c r="L52" s="429"/>
      <c r="M52" s="410">
        <f>VLOOKUP(A52,MATERIALES!A7:D399,4,FALSE)</f>
        <v>7768.5079250286253</v>
      </c>
      <c r="N52" s="280">
        <f>K52*M52</f>
        <v>24082.37456758874</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0" t="s">
        <v>1037</v>
      </c>
      <c r="C59" s="821"/>
      <c r="D59" s="821"/>
      <c r="E59" s="821"/>
      <c r="F59" s="821"/>
      <c r="G59" s="821"/>
      <c r="H59" s="821"/>
      <c r="I59" s="821"/>
      <c r="J59" s="821"/>
      <c r="K59" s="821"/>
      <c r="L59" s="821"/>
      <c r="M59" s="822"/>
      <c r="N59" s="402">
        <f>SUM(N48:N58)</f>
        <v>258171.49166515999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824">
        <f>VLOOKUP(A64,TRANSPORTE!A2:D117,4,FALSE)</f>
        <v>1121.0689501116901</v>
      </c>
      <c r="M64" s="825"/>
      <c r="N64" s="295">
        <f>K64*L64</f>
        <v>616.58792256142965</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824">
        <f>VLOOKUP(A65,TRANSPORTE!A3:D117,4,FALSE)</f>
        <v>1121.0689501116901</v>
      </c>
      <c r="M65" s="825"/>
      <c r="N65" s="295">
        <f>K65*L65</f>
        <v>1065.0155026061057</v>
      </c>
    </row>
    <row r="66" spans="1:15">
      <c r="B66" s="52"/>
      <c r="C66" s="53"/>
      <c r="D66" s="53"/>
      <c r="E66" s="53"/>
      <c r="F66" s="53"/>
      <c r="G66" s="53"/>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1681.6034251675353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63834.006507625003</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N43+N59+N70+N81</f>
        <v>355118.47093142237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71023.694186284483</v>
      </c>
      <c r="M88" s="855"/>
      <c r="N88" s="57"/>
    </row>
    <row r="89" spans="1:14">
      <c r="B89" s="95" t="s">
        <v>1057</v>
      </c>
      <c r="C89" s="96"/>
      <c r="D89" s="96"/>
      <c r="E89" s="96"/>
      <c r="F89" s="96"/>
      <c r="G89" s="96"/>
      <c r="H89" s="96"/>
      <c r="I89" s="93"/>
      <c r="J89" s="94"/>
      <c r="K89" s="312">
        <v>0.05</v>
      </c>
      <c r="L89" s="854">
        <f>N83*K89</f>
        <v>17755.923546571121</v>
      </c>
      <c r="M89" s="855"/>
      <c r="N89" s="57"/>
    </row>
    <row r="90" spans="1:14" ht="15.75" thickBot="1">
      <c r="B90" s="97" t="s">
        <v>1058</v>
      </c>
      <c r="C90" s="98"/>
      <c r="D90" s="98"/>
      <c r="E90" s="98"/>
      <c r="F90" s="98"/>
      <c r="G90" s="98"/>
      <c r="H90" s="98"/>
      <c r="I90" s="99"/>
      <c r="J90" s="100"/>
      <c r="K90" s="313">
        <v>0.05</v>
      </c>
      <c r="L90" s="856">
        <f>N83*K90</f>
        <v>17755.923546571121</v>
      </c>
      <c r="M90" s="857"/>
      <c r="N90" s="57"/>
    </row>
    <row r="91" spans="1:14" ht="15.75" thickBot="1">
      <c r="B91" s="820" t="s">
        <v>1037</v>
      </c>
      <c r="C91" s="821"/>
      <c r="D91" s="821"/>
      <c r="E91" s="821"/>
      <c r="F91" s="821"/>
      <c r="G91" s="821"/>
      <c r="H91" s="821"/>
      <c r="I91" s="821"/>
      <c r="J91" s="821"/>
      <c r="K91" s="821"/>
      <c r="L91" s="821"/>
      <c r="M91" s="822"/>
      <c r="N91" s="58">
        <f>L88+L89+L90</f>
        <v>106535.54127942673</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461654.01221084909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5"/>
      <c r="J36" s="276"/>
      <c r="K36" s="277">
        <f>VLOOKUP(A36,EQUIPOS!A6:D163,4,FALSE)</f>
        <v>20051.686888037468</v>
      </c>
      <c r="L36" s="278"/>
      <c r="M36" s="344">
        <v>1</v>
      </c>
      <c r="N36" s="280">
        <f>K36/M36</f>
        <v>20051.686888037468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N81*M41</f>
        <v>3191.7003253812504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23243.387213418719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824</v>
      </c>
      <c r="B48" s="49" t="str">
        <f>VLOOKUP(A48,MATERIALES!A5:D372,3,FALSE)</f>
        <v>Agregado para concreto hidráulico</v>
      </c>
      <c r="C48" s="289"/>
      <c r="D48" s="289"/>
      <c r="E48" s="289"/>
      <c r="F48" s="289"/>
      <c r="G48" s="289"/>
      <c r="H48" s="289"/>
      <c r="I48" s="289"/>
      <c r="J48" s="319" t="str">
        <f>VLOOKUP(A48,MATERIALES!A4:D639,2,FALSE)</f>
        <v>m3</v>
      </c>
      <c r="K48" s="290">
        <v>0.84</v>
      </c>
      <c r="L48" s="275"/>
      <c r="M48" s="410">
        <f>VLOOKUP(A48,MATERIALES!A5:D395,4,FALSE)</f>
        <v>66000</v>
      </c>
      <c r="N48" s="280">
        <f>K48*M48</f>
        <v>55440</v>
      </c>
    </row>
    <row r="49" spans="1:14">
      <c r="A49" s="167" t="s">
        <v>845</v>
      </c>
      <c r="B49" s="49" t="str">
        <f>VLOOKUP(A49,MATERIALES!A6:D372,3,FALSE)</f>
        <v>Agua</v>
      </c>
      <c r="C49" s="433"/>
      <c r="D49" s="433"/>
      <c r="E49" s="433"/>
      <c r="F49" s="433"/>
      <c r="G49" s="433"/>
      <c r="H49" s="433"/>
      <c r="I49" s="433"/>
      <c r="J49" s="320" t="str">
        <f>VLOOKUP(A49,MATERIALES!A5:D640,2,FALSE)</f>
        <v>lt</v>
      </c>
      <c r="K49" s="405">
        <v>185</v>
      </c>
      <c r="L49" s="429"/>
      <c r="M49" s="410">
        <f>VLOOKUP(A49,MATERIALES!A6:D396,4,FALSE)</f>
        <v>66.171277044536836</v>
      </c>
      <c r="N49" s="280">
        <f>K49*M49</f>
        <v>12241.686253239315</v>
      </c>
    </row>
    <row r="50" spans="1:14">
      <c r="A50" s="167" t="s">
        <v>873</v>
      </c>
      <c r="B50" s="49" t="str">
        <f>VLOOKUP(A50,MATERIALES!A6:D372,3,FALSE)</f>
        <v>Arena lavada</v>
      </c>
      <c r="C50" s="433"/>
      <c r="D50" s="433"/>
      <c r="E50" s="433"/>
      <c r="F50" s="433"/>
      <c r="G50" s="433"/>
      <c r="H50" s="433"/>
      <c r="I50" s="433"/>
      <c r="J50" s="320" t="str">
        <f>VLOOKUP(A50,MATERIALES!A6:D641,2,FALSE)</f>
        <v>m3</v>
      </c>
      <c r="K50" s="405">
        <v>0.63</v>
      </c>
      <c r="L50" s="429"/>
      <c r="M50" s="410">
        <f>VLOOKUP(A50,MATERIALES!A6:D397,4,FALSE)</f>
        <v>46800</v>
      </c>
      <c r="N50" s="280">
        <f>K50*M50</f>
        <v>29484</v>
      </c>
    </row>
    <row r="51" spans="1:14">
      <c r="A51" s="167" t="s">
        <v>875</v>
      </c>
      <c r="B51" s="49" t="str">
        <f>VLOOKUP(A51,MATERIALES!A6:D372,3,FALSE)</f>
        <v xml:space="preserve">Cemento gris
</v>
      </c>
      <c r="C51" s="433"/>
      <c r="D51" s="433"/>
      <c r="E51" s="433"/>
      <c r="F51" s="433"/>
      <c r="G51" s="433"/>
      <c r="H51" s="433"/>
      <c r="I51" s="433"/>
      <c r="J51" s="320" t="str">
        <f>VLOOKUP(A51,MATERIALES!A6:D642,2,FALSE)</f>
        <v>kg</v>
      </c>
      <c r="K51" s="405">
        <v>260</v>
      </c>
      <c r="L51" s="429"/>
      <c r="M51" s="410">
        <f>VLOOKUP(A51,MATERIALES!A6:D398,4,FALSE)</f>
        <v>448</v>
      </c>
      <c r="N51" s="280">
        <f>K51*M51</f>
        <v>116480</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0" t="s">
        <v>1037</v>
      </c>
      <c r="C59" s="821"/>
      <c r="D59" s="821"/>
      <c r="E59" s="821"/>
      <c r="F59" s="821"/>
      <c r="G59" s="821"/>
      <c r="H59" s="821"/>
      <c r="I59" s="821"/>
      <c r="J59" s="821"/>
      <c r="K59" s="821"/>
      <c r="L59" s="821"/>
      <c r="M59" s="822"/>
      <c r="N59" s="402">
        <f>SUM(N48:N58)</f>
        <v>213645.68625323931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824">
        <f>VLOOKUP(A64,TRANSPORTE!A2:D117,4,FALSE)</f>
        <v>1121.0689501116901</v>
      </c>
      <c r="M64" s="825"/>
      <c r="N64" s="295">
        <f>K64*L64</f>
        <v>706.27343857036476</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824">
        <f>VLOOKUP(A65,TRANSPORTE!A3:D117,4,FALSE)</f>
        <v>1121.0689501116901</v>
      </c>
      <c r="M65" s="825"/>
      <c r="N65" s="295">
        <f>K65*L65</f>
        <v>941.69791809381968</v>
      </c>
    </row>
    <row r="66" spans="1:15">
      <c r="B66" s="52"/>
      <c r="C66" s="53"/>
      <c r="D66" s="53"/>
      <c r="E66" s="53"/>
      <c r="F66" s="53"/>
      <c r="G66" s="53"/>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1647.9713566641844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63834.006507625003</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N43+N59+N70+N81</f>
        <v>302371.0513309472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60474.210266189446</v>
      </c>
      <c r="M88" s="855"/>
      <c r="N88" s="57"/>
    </row>
    <row r="89" spans="1:14">
      <c r="B89" s="95" t="s">
        <v>1057</v>
      </c>
      <c r="C89" s="96"/>
      <c r="D89" s="96"/>
      <c r="E89" s="96"/>
      <c r="F89" s="96"/>
      <c r="G89" s="96"/>
      <c r="H89" s="96"/>
      <c r="I89" s="93"/>
      <c r="J89" s="94"/>
      <c r="K89" s="312">
        <v>0.05</v>
      </c>
      <c r="L89" s="854">
        <f>N83*K89</f>
        <v>15118.552566547361</v>
      </c>
      <c r="M89" s="855"/>
      <c r="N89" s="57"/>
    </row>
    <row r="90" spans="1:14" ht="15.75" thickBot="1">
      <c r="B90" s="97" t="s">
        <v>1058</v>
      </c>
      <c r="C90" s="98"/>
      <c r="D90" s="98"/>
      <c r="E90" s="98"/>
      <c r="F90" s="98"/>
      <c r="G90" s="98"/>
      <c r="H90" s="98"/>
      <c r="I90" s="99"/>
      <c r="J90" s="100"/>
      <c r="K90" s="313">
        <v>0.05</v>
      </c>
      <c r="L90" s="856">
        <f>N83*K90</f>
        <v>15118.552566547361</v>
      </c>
      <c r="M90" s="857"/>
      <c r="N90" s="57"/>
    </row>
    <row r="91" spans="1:14" ht="15.75" thickBot="1">
      <c r="B91" s="820" t="s">
        <v>1037</v>
      </c>
      <c r="C91" s="821"/>
      <c r="D91" s="821"/>
      <c r="E91" s="821"/>
      <c r="F91" s="821"/>
      <c r="G91" s="821"/>
      <c r="H91" s="821"/>
      <c r="I91" s="821"/>
      <c r="J91" s="821"/>
      <c r="K91" s="821"/>
      <c r="L91" s="821"/>
      <c r="M91" s="822"/>
      <c r="N91" s="58">
        <f>L88+L89+L90</f>
        <v>90711.315399284154</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393082.36673023133</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5"/>
      <c r="J36" s="276"/>
      <c r="K36" s="277">
        <f>VLOOKUP(A36,EQUIPOS!A6:D163,4,FALSE)</f>
        <v>20051.686888037468</v>
      </c>
      <c r="L36" s="278"/>
      <c r="M36" s="344">
        <v>1</v>
      </c>
      <c r="N36" s="280">
        <f>K36/M36</f>
        <v>20051.686888037468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N81*M41</f>
        <v>2553.3602603050003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22605.04714834247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824</v>
      </c>
      <c r="B48" s="49" t="str">
        <f>VLOOKUP(A48,MATERIALES!A5:D372,3,FALSE)</f>
        <v>Agregado para concreto hidráulico</v>
      </c>
      <c r="C48" s="289"/>
      <c r="D48" s="289"/>
      <c r="E48" s="289"/>
      <c r="F48" s="289"/>
      <c r="G48" s="289"/>
      <c r="H48" s="289"/>
      <c r="I48" s="289"/>
      <c r="J48" s="319" t="str">
        <f>VLOOKUP(A48,MATERIALES!A4:D639,2,FALSE)</f>
        <v>m3</v>
      </c>
      <c r="K48" s="290">
        <v>0.504</v>
      </c>
      <c r="L48" s="275"/>
      <c r="M48" s="410">
        <f>VLOOKUP(A48,MATERIALES!A5:D395,4,FALSE)</f>
        <v>66000</v>
      </c>
      <c r="N48" s="280">
        <f>K48*M48</f>
        <v>33264</v>
      </c>
    </row>
    <row r="49" spans="1:14">
      <c r="A49" s="167" t="s">
        <v>845</v>
      </c>
      <c r="B49" s="49" t="str">
        <f>VLOOKUP(A49,MATERIALES!A6:D372,3,FALSE)</f>
        <v>Agua</v>
      </c>
      <c r="C49" s="433"/>
      <c r="D49" s="433"/>
      <c r="E49" s="433"/>
      <c r="F49" s="433"/>
      <c r="G49" s="433"/>
      <c r="H49" s="433"/>
      <c r="I49" s="433"/>
      <c r="J49" s="320" t="str">
        <f>VLOOKUP(A49,MATERIALES!A5:D640,2,FALSE)</f>
        <v>lt</v>
      </c>
      <c r="K49" s="405">
        <v>111</v>
      </c>
      <c r="L49" s="429"/>
      <c r="M49" s="410">
        <f>VLOOKUP(A49,MATERIALES!A6:D396,4,FALSE)</f>
        <v>66.171277044536836</v>
      </c>
      <c r="N49" s="280">
        <f>K49*M49</f>
        <v>7345.0117519435889</v>
      </c>
    </row>
    <row r="50" spans="1:14">
      <c r="A50" s="167" t="s">
        <v>625</v>
      </c>
      <c r="B50" s="49" t="str">
        <f>VLOOKUP(A50,MATERIALES!A6:D372,3,FALSE)</f>
        <v xml:space="preserve">Piedra para concreto ciclópeo (rajón o canto rodado)
</v>
      </c>
      <c r="C50" s="433"/>
      <c r="D50" s="433"/>
      <c r="E50" s="433"/>
      <c r="F50" s="433"/>
      <c r="G50" s="433"/>
      <c r="H50" s="433"/>
      <c r="I50" s="433"/>
      <c r="J50" s="320" t="str">
        <f>VLOOKUP(A50,MATERIALES!A6:D641,2,FALSE)</f>
        <v>m3</v>
      </c>
      <c r="K50" s="405">
        <v>0.4</v>
      </c>
      <c r="L50" s="429"/>
      <c r="M50" s="410">
        <f>VLOOKUP(A50,MATERIALES!A6:D397,4,FALSE)</f>
        <v>33154.863858253477</v>
      </c>
      <c r="N50" s="280">
        <f>K50*M50</f>
        <v>13261.945543301392</v>
      </c>
    </row>
    <row r="51" spans="1:14">
      <c r="A51" s="167" t="s">
        <v>873</v>
      </c>
      <c r="B51" s="49" t="str">
        <f>VLOOKUP(A51,MATERIALES!A6:D372,3,FALSE)</f>
        <v>Arena lavada</v>
      </c>
      <c r="C51" s="433"/>
      <c r="D51" s="433"/>
      <c r="E51" s="433"/>
      <c r="F51" s="433"/>
      <c r="G51" s="433"/>
      <c r="H51" s="433"/>
      <c r="I51" s="433"/>
      <c r="J51" s="320" t="str">
        <f>VLOOKUP(A51,MATERIALES!A6:D642,2,FALSE)</f>
        <v>m3</v>
      </c>
      <c r="K51" s="405">
        <v>0.378</v>
      </c>
      <c r="L51" s="429"/>
      <c r="M51" s="410">
        <f>VLOOKUP(A51,MATERIALES!A6:D398,4,FALSE)</f>
        <v>46800</v>
      </c>
      <c r="N51" s="280">
        <f>K51*M51</f>
        <v>17690.400000000001</v>
      </c>
    </row>
    <row r="52" spans="1:14">
      <c r="A52" s="167" t="s">
        <v>875</v>
      </c>
      <c r="B52" s="49" t="str">
        <f>VLOOKUP(A52,MATERIALES!A7:D372,3,FALSE)</f>
        <v xml:space="preserve">Cemento gris
</v>
      </c>
      <c r="C52" s="433"/>
      <c r="D52" s="433"/>
      <c r="E52" s="433"/>
      <c r="F52" s="433"/>
      <c r="G52" s="433"/>
      <c r="H52" s="433"/>
      <c r="I52" s="433"/>
      <c r="J52" s="320" t="str">
        <f>VLOOKUP(A52,MATERIALES!A6:D643,2,FALSE)</f>
        <v>kg</v>
      </c>
      <c r="K52" s="405">
        <v>156</v>
      </c>
      <c r="L52" s="429"/>
      <c r="M52" s="410">
        <f>VLOOKUP(A52,MATERIALES!A7:D399,4,FALSE)</f>
        <v>448</v>
      </c>
      <c r="N52" s="280">
        <f>K52*M52</f>
        <v>69888</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0" t="s">
        <v>1037</v>
      </c>
      <c r="C59" s="821"/>
      <c r="D59" s="821"/>
      <c r="E59" s="821"/>
      <c r="F59" s="821"/>
      <c r="G59" s="821"/>
      <c r="H59" s="821"/>
      <c r="I59" s="821"/>
      <c r="J59" s="821"/>
      <c r="K59" s="821"/>
      <c r="L59" s="821"/>
      <c r="M59" s="822"/>
      <c r="N59" s="402">
        <f>SUM(N48:N58)</f>
        <v>141449.35729524499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824">
        <f>VLOOKUP(A64,TRANSPORTE!A2:D117,4,FALSE)</f>
        <v>1121.0689501116901</v>
      </c>
      <c r="M64" s="825"/>
      <c r="N64" s="295">
        <f>K64*L64</f>
        <v>423.76406314221884</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824">
        <f>VLOOKUP(A65,TRANSPORTE!A3:D117,4,FALSE)</f>
        <v>1121.0689501116901</v>
      </c>
      <c r="M65" s="825"/>
      <c r="N65" s="295">
        <f>K65*L65</f>
        <v>565.01875085629183</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824">
        <f>VLOOKUP(A66,TRANSPORTE!A3:D117,4,FALSE)</f>
        <v>1121.0689501116901</v>
      </c>
      <c r="M66" s="825"/>
      <c r="N66" s="295">
        <f>K66*L66</f>
        <v>448.42758004467606</v>
      </c>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1437.2103940431866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10</v>
      </c>
      <c r="N75" s="403">
        <f>K75/M75</f>
        <v>40853.764164879998</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10</v>
      </c>
      <c r="N76" s="403">
        <f>K76/M76</f>
        <v>10213.44104122</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09">
        <f>SUM(N75:N80)</f>
        <v>51067.205206099999</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N43+N59+N70+N81</f>
        <v>216558.82004373067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43311.764008746133</v>
      </c>
      <c r="M88" s="855"/>
      <c r="N88" s="57"/>
    </row>
    <row r="89" spans="1:14">
      <c r="B89" s="95" t="s">
        <v>1057</v>
      </c>
      <c r="C89" s="96"/>
      <c r="D89" s="96"/>
      <c r="E89" s="96"/>
      <c r="F89" s="96"/>
      <c r="G89" s="96"/>
      <c r="H89" s="96"/>
      <c r="I89" s="93"/>
      <c r="J89" s="94"/>
      <c r="K89" s="312">
        <v>0.05</v>
      </c>
      <c r="L89" s="854">
        <f>N83*K89</f>
        <v>10827.941002186533</v>
      </c>
      <c r="M89" s="855"/>
      <c r="N89" s="57"/>
    </row>
    <row r="90" spans="1:14" ht="15.75" thickBot="1">
      <c r="B90" s="97" t="s">
        <v>1058</v>
      </c>
      <c r="C90" s="98"/>
      <c r="D90" s="98"/>
      <c r="E90" s="98"/>
      <c r="F90" s="98"/>
      <c r="G90" s="98"/>
      <c r="H90" s="98"/>
      <c r="I90" s="99"/>
      <c r="J90" s="100"/>
      <c r="K90" s="313">
        <v>0.05</v>
      </c>
      <c r="L90" s="856">
        <f>N83*K90</f>
        <v>10827.941002186533</v>
      </c>
      <c r="M90" s="857"/>
      <c r="N90" s="57"/>
    </row>
    <row r="91" spans="1:14" ht="15.75" thickBot="1">
      <c r="B91" s="820" t="s">
        <v>1037</v>
      </c>
      <c r="C91" s="821"/>
      <c r="D91" s="821"/>
      <c r="E91" s="821"/>
      <c r="F91" s="821"/>
      <c r="G91" s="821"/>
      <c r="H91" s="821"/>
      <c r="I91" s="821"/>
      <c r="J91" s="821"/>
      <c r="K91" s="821"/>
      <c r="L91" s="821"/>
      <c r="M91" s="822"/>
      <c r="N91" s="58">
        <f>L88+L89+L90</f>
        <v>64967.6460131192</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281526.46605684987</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363</v>
      </c>
      <c r="B36" s="833" t="str">
        <f>VLOOKUP(A36,EQUIPOS!A6:D154,3,FALSE)</f>
        <v>Vibrador de concreto, Motor de 3 hp a 18.000 rpm Mangueras de 4 mt</v>
      </c>
      <c r="C36" s="834"/>
      <c r="D36" s="834"/>
      <c r="E36" s="834"/>
      <c r="F36" s="834"/>
      <c r="G36" s="834"/>
      <c r="H36" s="835"/>
      <c r="I36" s="275"/>
      <c r="J36" s="276"/>
      <c r="K36" s="277">
        <f>VLOOKUP(A36,EQUIPOS!A6:D163,4,FALSE)</f>
        <v>8187.9821200510869</v>
      </c>
      <c r="L36" s="278"/>
      <c r="M36" s="344">
        <v>1</v>
      </c>
      <c r="N36" s="280">
        <f>K36/M36</f>
        <v>8187.9821200510869</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N78*M41</f>
        <v>1501.9766237088236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9689.9587437599112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812</v>
      </c>
      <c r="B48" s="49" t="str">
        <f>VLOOKUP(A48,MATERIALES!A5:D372,3,FALSE)</f>
        <v>Acero PDR-60</v>
      </c>
      <c r="C48" s="289"/>
      <c r="D48" s="289"/>
      <c r="E48" s="289"/>
      <c r="F48" s="289"/>
      <c r="G48" s="289"/>
      <c r="H48" s="289"/>
      <c r="I48" s="289"/>
      <c r="J48" s="319" t="str">
        <f>VLOOKUP(A48,MATERIALES!A4:D639,2,FALSE)</f>
        <v>kg</v>
      </c>
      <c r="K48" s="290">
        <v>34.112000000000002</v>
      </c>
      <c r="L48" s="275"/>
      <c r="M48" s="410">
        <f>VLOOKUP(A48,MATERIALES!A5:D395,4,FALSE)</f>
        <v>3118.1941782679437</v>
      </c>
      <c r="N48" s="280">
        <f>K48*M48</f>
        <v>106367.8398090761</v>
      </c>
    </row>
    <row r="49" spans="1:14">
      <c r="A49" s="167" t="s">
        <v>639</v>
      </c>
      <c r="B49" s="49" t="str">
        <f>VLOOKUP(A49,MATERIALES!A6:D372,3,FALSE)</f>
        <v>Pintura anticorrosiva</v>
      </c>
      <c r="C49" s="433"/>
      <c r="D49" s="433"/>
      <c r="E49" s="433"/>
      <c r="F49" s="433"/>
      <c r="G49" s="433"/>
      <c r="H49" s="433"/>
      <c r="I49" s="433"/>
      <c r="J49" s="320" t="str">
        <f>VLOOKUP(A49,MATERIALES!A5:D640,2,FALSE)</f>
        <v>gal</v>
      </c>
      <c r="K49" s="405">
        <v>0.15</v>
      </c>
      <c r="L49" s="429"/>
      <c r="M49" s="410">
        <f>VLOOKUP(A49,MATERIALES!A6:D396,4,FALSE)</f>
        <v>43680</v>
      </c>
      <c r="N49" s="280">
        <f>K49*M49</f>
        <v>6552</v>
      </c>
    </row>
    <row r="50" spans="1:14">
      <c r="A50" s="167" t="s">
        <v>904</v>
      </c>
      <c r="B50" s="49" t="str">
        <f>VLOOKUP(A50,MATERIALES!A6:D372,3,FALSE)</f>
        <v>Concreto Resistencia  21 (Mpa)</v>
      </c>
      <c r="C50" s="433"/>
      <c r="D50" s="433"/>
      <c r="E50" s="433"/>
      <c r="F50" s="433"/>
      <c r="G50" s="433"/>
      <c r="H50" s="433"/>
      <c r="I50" s="433"/>
      <c r="J50" s="320" t="str">
        <f>VLOOKUP(A50,MATERIALES!A6:D641,2,FALSE)</f>
        <v>m3</v>
      </c>
      <c r="K50" s="405">
        <v>0.126</v>
      </c>
      <c r="L50" s="429"/>
      <c r="M50" s="410">
        <f>VLOOKUP(A50,MATERIALES!A6:D397,4,FALSE)</f>
        <v>381600.59253902244</v>
      </c>
      <c r="N50" s="280">
        <f>K50*M50</f>
        <v>48081.674659916825</v>
      </c>
    </row>
    <row r="51" spans="1:14">
      <c r="A51" s="167" t="s">
        <v>945</v>
      </c>
      <c r="B51" s="49" t="str">
        <f>VLOOKUP(A51,MATERIALES!A6:D372,3,FALSE)</f>
        <v xml:space="preserve">Formaleta para baranda de concreto
</v>
      </c>
      <c r="C51" s="433"/>
      <c r="D51" s="433"/>
      <c r="E51" s="433"/>
      <c r="F51" s="433"/>
      <c r="G51" s="433"/>
      <c r="H51" s="433"/>
      <c r="I51" s="433"/>
      <c r="J51" s="320" t="str">
        <f>VLOOKUP(A51,MATERIALES!A6:D642,2,FALSE)</f>
        <v>m</v>
      </c>
      <c r="K51" s="405">
        <v>1</v>
      </c>
      <c r="L51" s="429"/>
      <c r="M51" s="410">
        <f>VLOOKUP(A51,MATERIALES!A6:D398,4,FALSE)</f>
        <v>31547.410835894651</v>
      </c>
      <c r="N51" s="280">
        <f>K51*M51</f>
        <v>31547.410835894651</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192548.92530488758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3" t="s">
        <v>1045</v>
      </c>
      <c r="M60" s="796"/>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824">
        <f>VLOOKUP(A61,TRANSPORTE!A3:D117,4,FALSE)</f>
        <v>1121.0689501116901</v>
      </c>
      <c r="M61" s="825"/>
      <c r="N61" s="295">
        <f>K61*L61</f>
        <v>141.25468771407296</v>
      </c>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141.25468771407296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972"/>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7"/>
      <c r="C77" s="808"/>
      <c r="D77" s="808"/>
      <c r="E77" s="808"/>
      <c r="F77" s="808"/>
      <c r="G77" s="808"/>
      <c r="H77" s="808"/>
      <c r="I77" s="132"/>
      <c r="J77" s="132"/>
      <c r="K77" s="132"/>
      <c r="L77" s="908"/>
      <c r="M77" s="908"/>
      <c r="N77" s="51"/>
    </row>
    <row r="78" spans="1:15" ht="15.75" thickBot="1">
      <c r="B78" s="826" t="s">
        <v>1037</v>
      </c>
      <c r="C78" s="827"/>
      <c r="D78" s="827"/>
      <c r="E78" s="827"/>
      <c r="F78" s="827"/>
      <c r="G78" s="827"/>
      <c r="H78" s="827"/>
      <c r="I78" s="827"/>
      <c r="J78" s="827"/>
      <c r="K78" s="827"/>
      <c r="L78" s="827"/>
      <c r="M78" s="828"/>
      <c r="N78" s="309">
        <f>SUM(N72:N77)</f>
        <v>75098.831185441173</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277478.96992180275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55495.793984360556</v>
      </c>
      <c r="M85" s="855"/>
      <c r="N85" s="57"/>
    </row>
    <row r="86" spans="1:14">
      <c r="B86" s="95" t="s">
        <v>1057</v>
      </c>
      <c r="C86" s="96"/>
      <c r="D86" s="96"/>
      <c r="E86" s="96"/>
      <c r="F86" s="96"/>
      <c r="G86" s="96"/>
      <c r="H86" s="96"/>
      <c r="I86" s="93"/>
      <c r="J86" s="94"/>
      <c r="K86" s="312">
        <v>0.05</v>
      </c>
      <c r="L86" s="854">
        <f>N80*K86</f>
        <v>13873.948496090139</v>
      </c>
      <c r="M86" s="855"/>
      <c r="N86" s="57"/>
    </row>
    <row r="87" spans="1:14" ht="15.75" thickBot="1">
      <c r="B87" s="97" t="s">
        <v>1058</v>
      </c>
      <c r="C87" s="98"/>
      <c r="D87" s="98"/>
      <c r="E87" s="98"/>
      <c r="F87" s="98"/>
      <c r="G87" s="98"/>
      <c r="H87" s="98"/>
      <c r="I87" s="99"/>
      <c r="J87" s="100"/>
      <c r="K87" s="313">
        <v>0.05</v>
      </c>
      <c r="L87" s="856">
        <f>N80*K87</f>
        <v>13873.948496090139</v>
      </c>
      <c r="M87" s="857"/>
      <c r="N87" s="57"/>
    </row>
    <row r="88" spans="1:14" ht="15.75" thickBot="1">
      <c r="B88" s="820" t="s">
        <v>1037</v>
      </c>
      <c r="C88" s="821"/>
      <c r="D88" s="821"/>
      <c r="E88" s="821"/>
      <c r="F88" s="821"/>
      <c r="G88" s="821"/>
      <c r="H88" s="821"/>
      <c r="I88" s="821"/>
      <c r="J88" s="821"/>
      <c r="K88" s="821"/>
      <c r="L88" s="821"/>
      <c r="M88" s="822"/>
      <c r="N88" s="58">
        <f>L85+L86+L87</f>
        <v>83243.69097654082</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360722.66089834354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363</v>
      </c>
      <c r="B36" s="833" t="str">
        <f>VLOOKUP(A36,EQUIPOS!A6:D154,3,FALSE)</f>
        <v>Vibrador de concreto, Motor de 3 hp a 18.000 rpm Mangueras de 4 mt</v>
      </c>
      <c r="C36" s="834"/>
      <c r="D36" s="834"/>
      <c r="E36" s="834"/>
      <c r="F36" s="834"/>
      <c r="G36" s="834"/>
      <c r="H36" s="835"/>
      <c r="I36" s="275"/>
      <c r="J36" s="276"/>
      <c r="K36" s="277">
        <f>VLOOKUP(A36,EQUIPOS!A6:D163,4,FALSE)</f>
        <v>8187.9821200510869</v>
      </c>
      <c r="L36" s="278"/>
      <c r="M36" s="344">
        <v>1</v>
      </c>
      <c r="N36" s="280">
        <f>K36/M36</f>
        <v>8187.9821200510869</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N78*M41</f>
        <v>1501.9766237088236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9689.9587437599112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812</v>
      </c>
      <c r="B48" s="49" t="str">
        <f>VLOOKUP(A48,MATERIALES!A5:D372,3,FALSE)</f>
        <v>Acero PDR-60</v>
      </c>
      <c r="C48" s="289"/>
      <c r="D48" s="289"/>
      <c r="E48" s="289"/>
      <c r="F48" s="289"/>
      <c r="G48" s="289"/>
      <c r="H48" s="289"/>
      <c r="I48" s="289"/>
      <c r="J48" s="319" t="str">
        <f>VLOOKUP(A48,MATERIALES!A4:D639,2,FALSE)</f>
        <v>kg</v>
      </c>
      <c r="K48" s="290">
        <v>34.112000000000002</v>
      </c>
      <c r="L48" s="275"/>
      <c r="M48" s="410">
        <f>VLOOKUP(A48,MATERIALES!A5:D395,4,FALSE)</f>
        <v>3118.1941782679437</v>
      </c>
      <c r="N48" s="280">
        <f>K48*M48</f>
        <v>106367.8398090761</v>
      </c>
    </row>
    <row r="49" spans="1:14">
      <c r="A49" s="167" t="s">
        <v>639</v>
      </c>
      <c r="B49" s="49" t="str">
        <f>VLOOKUP(A49,MATERIALES!A6:D372,3,FALSE)</f>
        <v>Pintura anticorrosiva</v>
      </c>
      <c r="C49" s="433"/>
      <c r="D49" s="433"/>
      <c r="E49" s="433"/>
      <c r="F49" s="433"/>
      <c r="G49" s="433"/>
      <c r="H49" s="433"/>
      <c r="I49" s="433"/>
      <c r="J49" s="320" t="str">
        <f>VLOOKUP(A49,MATERIALES!A5:D640,2,FALSE)</f>
        <v>gal</v>
      </c>
      <c r="K49" s="405">
        <v>0.15</v>
      </c>
      <c r="L49" s="429"/>
      <c r="M49" s="410">
        <f>VLOOKUP(A49,MATERIALES!A6:D396,4,FALSE)</f>
        <v>43680</v>
      </c>
      <c r="N49" s="280">
        <f>K49*M49</f>
        <v>6552</v>
      </c>
    </row>
    <row r="50" spans="1:14">
      <c r="A50" s="167" t="s">
        <v>1745</v>
      </c>
      <c r="B50" s="49" t="str">
        <f>VLOOKUP(A50,MATERIALES!A6:D372,3,FALSE)</f>
        <v>Concreto Resistencia  28 (Mpa)</v>
      </c>
      <c r="C50" s="433"/>
      <c r="D50" s="433"/>
      <c r="E50" s="433"/>
      <c r="F50" s="433"/>
      <c r="G50" s="433"/>
      <c r="H50" s="433"/>
      <c r="I50" s="433"/>
      <c r="J50" s="320" t="str">
        <f>VLOOKUP(A50,MATERIALES!A6:D641,2,FALSE)</f>
        <v>m3</v>
      </c>
      <c r="K50" s="405">
        <v>0.126</v>
      </c>
      <c r="L50" s="429"/>
      <c r="M50" s="410">
        <f>VLOOKUP(A50,MATERIALES!A6:D397,4,FALSE)</f>
        <v>424114.11101066711</v>
      </c>
      <c r="N50" s="280">
        <f>K50*M50</f>
        <v>53438.377987344058</v>
      </c>
    </row>
    <row r="51" spans="1:14">
      <c r="A51" s="167" t="s">
        <v>945</v>
      </c>
      <c r="B51" s="49" t="str">
        <f>VLOOKUP(A51,MATERIALES!A6:D372,3,FALSE)</f>
        <v xml:space="preserve">Formaleta para baranda de concreto
</v>
      </c>
      <c r="C51" s="433"/>
      <c r="D51" s="433"/>
      <c r="E51" s="433"/>
      <c r="F51" s="433"/>
      <c r="G51" s="433"/>
      <c r="H51" s="433"/>
      <c r="I51" s="433"/>
      <c r="J51" s="320" t="str">
        <f>VLOOKUP(A51,MATERIALES!A6:D642,2,FALSE)</f>
        <v>m</v>
      </c>
      <c r="K51" s="405">
        <v>1</v>
      </c>
      <c r="L51" s="429"/>
      <c r="M51" s="410">
        <f>VLOOKUP(A51,MATERIALES!A6:D398,4,FALSE)</f>
        <v>31547.410835894651</v>
      </c>
      <c r="N51" s="280">
        <f>K51*M51</f>
        <v>31547.410835894651</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197905.62863231479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3" t="s">
        <v>1045</v>
      </c>
      <c r="M60" s="796"/>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824">
        <f>VLOOKUP(A61,TRANSPORTE!A3:D117,4,FALSE)</f>
        <v>1121.0689501116901</v>
      </c>
      <c r="M61" s="825"/>
      <c r="N61" s="295">
        <f>K61*L61</f>
        <v>141.25468771407296</v>
      </c>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141.25468771407296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972"/>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7"/>
      <c r="C77" s="808"/>
      <c r="D77" s="808"/>
      <c r="E77" s="808"/>
      <c r="F77" s="808"/>
      <c r="G77" s="808"/>
      <c r="H77" s="808"/>
      <c r="I77" s="132"/>
      <c r="J77" s="132"/>
      <c r="K77" s="132"/>
      <c r="L77" s="908"/>
      <c r="M77" s="908"/>
      <c r="N77" s="133"/>
    </row>
    <row r="78" spans="1:15" ht="15.75" thickBot="1">
      <c r="B78" s="826" t="s">
        <v>1037</v>
      </c>
      <c r="C78" s="827"/>
      <c r="D78" s="827"/>
      <c r="E78" s="827"/>
      <c r="F78" s="827"/>
      <c r="G78" s="827"/>
      <c r="H78" s="827"/>
      <c r="I78" s="827"/>
      <c r="J78" s="827"/>
      <c r="K78" s="827"/>
      <c r="L78" s="827"/>
      <c r="M78" s="828"/>
      <c r="N78" s="468">
        <f>SUM(N72:N77)</f>
        <v>75098.831185441173</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282835.67324922991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56567.134649845982</v>
      </c>
      <c r="M85" s="855"/>
      <c r="N85" s="57"/>
    </row>
    <row r="86" spans="1:14">
      <c r="B86" s="95" t="s">
        <v>1057</v>
      </c>
      <c r="C86" s="96"/>
      <c r="D86" s="96"/>
      <c r="E86" s="96"/>
      <c r="F86" s="96"/>
      <c r="G86" s="96"/>
      <c r="H86" s="96"/>
      <c r="I86" s="93"/>
      <c r="J86" s="94"/>
      <c r="K86" s="312">
        <v>0.05</v>
      </c>
      <c r="L86" s="854">
        <f>N80*K86</f>
        <v>14141.783662461496</v>
      </c>
      <c r="M86" s="855"/>
      <c r="N86" s="57"/>
    </row>
    <row r="87" spans="1:14" ht="15.75" thickBot="1">
      <c r="B87" s="97" t="s">
        <v>1058</v>
      </c>
      <c r="C87" s="98"/>
      <c r="D87" s="98"/>
      <c r="E87" s="98"/>
      <c r="F87" s="98"/>
      <c r="G87" s="98"/>
      <c r="H87" s="98"/>
      <c r="I87" s="99"/>
      <c r="J87" s="100"/>
      <c r="K87" s="313">
        <v>0.05</v>
      </c>
      <c r="L87" s="856">
        <f>N80*K87</f>
        <v>14141.783662461496</v>
      </c>
      <c r="M87" s="857"/>
      <c r="N87" s="57"/>
    </row>
    <row r="88" spans="1:14" ht="15.75" thickBot="1">
      <c r="B88" s="820" t="s">
        <v>1037</v>
      </c>
      <c r="C88" s="821"/>
      <c r="D88" s="821"/>
      <c r="E88" s="821"/>
      <c r="F88" s="821"/>
      <c r="G88" s="821"/>
      <c r="H88" s="821"/>
      <c r="I88" s="821"/>
      <c r="J88" s="821"/>
      <c r="K88" s="821"/>
      <c r="L88" s="821"/>
      <c r="M88" s="822"/>
      <c r="N88" s="58">
        <f>L85+L86+L87</f>
        <v>84850.701974768977</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367686.37522399891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156</v>
      </c>
      <c r="B36" s="833" t="str">
        <f>VLOOKUP(A36,EQUIPOS!A6:D154,3,FALSE)</f>
        <v>Cizalla manual de 90 cm.</v>
      </c>
      <c r="C36" s="834"/>
      <c r="D36" s="834"/>
      <c r="E36" s="834"/>
      <c r="F36" s="834"/>
      <c r="G36" s="834"/>
      <c r="H36" s="835"/>
      <c r="I36" s="275"/>
      <c r="J36" s="276"/>
      <c r="K36" s="277">
        <f>VLOOKUP(A36,EQUIPOS!A6:D163,4,FALSE)</f>
        <v>755.9067688378035</v>
      </c>
      <c r="L36" s="278"/>
      <c r="M36" s="344">
        <v>37.5</v>
      </c>
      <c r="N36" s="280">
        <f>K36/M36</f>
        <v>20.157513835674759</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N78*M41</f>
        <v>15.32016156183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35.477675397504761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812</v>
      </c>
      <c r="B48" s="49" t="str">
        <f>VLOOKUP(A48,MATERIALES!A5:D372,3,FALSE)</f>
        <v>Acero PDR-60</v>
      </c>
      <c r="C48" s="289"/>
      <c r="D48" s="289"/>
      <c r="E48" s="289"/>
      <c r="F48" s="289"/>
      <c r="G48" s="289"/>
      <c r="H48" s="289"/>
      <c r="I48" s="276"/>
      <c r="J48" s="232" t="str">
        <f>VLOOKUP(A48,MATERIALES!A4:D639,2,FALSE)</f>
        <v>kg</v>
      </c>
      <c r="K48" s="290">
        <v>1.05</v>
      </c>
      <c r="L48" s="275"/>
      <c r="M48" s="410">
        <f>VLOOKUP(A48,MATERIALES!A5:D395,4,FALSE)</f>
        <v>3118.1941782679437</v>
      </c>
      <c r="N48" s="280">
        <f>K48*M48</f>
        <v>3274.1038871813412</v>
      </c>
    </row>
    <row r="49" spans="1:14">
      <c r="A49" s="167" t="s">
        <v>976</v>
      </c>
      <c r="B49" s="49" t="str">
        <f>VLOOKUP(A49,MATERIALES!A6:D372,3,FALSE)</f>
        <v>Alambre Negro Para Amarre</v>
      </c>
      <c r="C49" s="433"/>
      <c r="D49" s="433"/>
      <c r="E49" s="433"/>
      <c r="F49" s="433"/>
      <c r="G49" s="433"/>
      <c r="H49" s="433"/>
      <c r="I49" s="433"/>
      <c r="J49" s="319" t="str">
        <f>VLOOKUP(A49,MATERIALES!A5:D640,2,FALSE)</f>
        <v>kg</v>
      </c>
      <c r="K49" s="405">
        <v>0.03</v>
      </c>
      <c r="L49" s="429"/>
      <c r="M49" s="410">
        <f>VLOOKUP(A49,MATERIALES!A6:D396,4,FALSE)</f>
        <v>4933.333333333333</v>
      </c>
      <c r="N49" s="280">
        <f>K49*M49</f>
        <v>147.99999999999997</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3422.1038871813412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3" t="s">
        <v>1045</v>
      </c>
      <c r="M60" s="796"/>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824">
        <f>VLOOKUP(A61,TRANSPORTE!A3:D117,4,FALSE)</f>
        <v>0.40181682799702156</v>
      </c>
      <c r="M61" s="825"/>
      <c r="N61" s="295">
        <f>K61*L61</f>
        <v>0.42190766939687269</v>
      </c>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0.42190766939687269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7"/>
      <c r="C77" s="808"/>
      <c r="D77" s="808"/>
      <c r="E77" s="808"/>
      <c r="F77" s="808"/>
      <c r="G77" s="808"/>
      <c r="H77" s="808"/>
      <c r="I77" s="132"/>
      <c r="J77" s="132"/>
      <c r="K77" s="132"/>
      <c r="L77" s="908"/>
      <c r="M77" s="908"/>
      <c r="N77" s="51"/>
    </row>
    <row r="78" spans="1:15" ht="15.75" thickBot="1">
      <c r="B78" s="826" t="s">
        <v>1037</v>
      </c>
      <c r="C78" s="827"/>
      <c r="D78" s="827"/>
      <c r="E78" s="827"/>
      <c r="F78" s="827"/>
      <c r="G78" s="827"/>
      <c r="H78" s="827"/>
      <c r="I78" s="827"/>
      <c r="J78" s="827"/>
      <c r="K78" s="827"/>
      <c r="L78" s="827"/>
      <c r="M78" s="828"/>
      <c r="N78" s="309">
        <f>SUM(N72:N77)</f>
        <v>766.00807809150001</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4224.0115483397421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844.80230966794852</v>
      </c>
      <c r="M85" s="855"/>
      <c r="N85" s="57"/>
    </row>
    <row r="86" spans="1:14">
      <c r="B86" s="95" t="s">
        <v>1057</v>
      </c>
      <c r="C86" s="96"/>
      <c r="D86" s="96"/>
      <c r="E86" s="96"/>
      <c r="F86" s="96"/>
      <c r="G86" s="96"/>
      <c r="H86" s="96"/>
      <c r="I86" s="93"/>
      <c r="J86" s="94"/>
      <c r="K86" s="312">
        <v>0.05</v>
      </c>
      <c r="L86" s="854">
        <f>N80*K86</f>
        <v>211.20057741698713</v>
      </c>
      <c r="M86" s="855"/>
      <c r="N86" s="57"/>
    </row>
    <row r="87" spans="1:14" ht="15.75" thickBot="1">
      <c r="B87" s="97" t="s">
        <v>1058</v>
      </c>
      <c r="C87" s="98"/>
      <c r="D87" s="98"/>
      <c r="E87" s="98"/>
      <c r="F87" s="98"/>
      <c r="G87" s="98"/>
      <c r="H87" s="98"/>
      <c r="I87" s="99"/>
      <c r="J87" s="100"/>
      <c r="K87" s="313">
        <v>0.05</v>
      </c>
      <c r="L87" s="856">
        <f>N80*K87</f>
        <v>211.20057741698713</v>
      </c>
      <c r="M87" s="857"/>
      <c r="N87" s="57"/>
    </row>
    <row r="88" spans="1:14" ht="15.75" thickBot="1">
      <c r="B88" s="820" t="s">
        <v>1037</v>
      </c>
      <c r="C88" s="821"/>
      <c r="D88" s="821"/>
      <c r="E88" s="821"/>
      <c r="F88" s="821"/>
      <c r="G88" s="821"/>
      <c r="H88" s="821"/>
      <c r="I88" s="821"/>
      <c r="J88" s="821"/>
      <c r="K88" s="821"/>
      <c r="L88" s="821"/>
      <c r="M88" s="822"/>
      <c r="N88" s="58">
        <f>L85+L86+L87</f>
        <v>1267.2034645019226</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5491.2150128416652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156</v>
      </c>
      <c r="B36" s="833" t="str">
        <f>VLOOKUP(A36,EQUIPOS!A6:D154,3,FALSE)</f>
        <v>Cizalla manual de 90 cm.</v>
      </c>
      <c r="C36" s="834"/>
      <c r="D36" s="834"/>
      <c r="E36" s="834"/>
      <c r="F36" s="834"/>
      <c r="G36" s="834"/>
      <c r="H36" s="835"/>
      <c r="I36" s="275"/>
      <c r="J36" s="276"/>
      <c r="K36" s="277">
        <f>VLOOKUP(A36,EQUIPOS!A6:D163,4,FALSE)</f>
        <v>755.9067688378035</v>
      </c>
      <c r="L36" s="278"/>
      <c r="M36" s="344">
        <v>37.5</v>
      </c>
      <c r="N36" s="280">
        <f>K36/M36</f>
        <v>20.157513835674759</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N78*M41</f>
        <v>15.32016156183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35.477675397504761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810</v>
      </c>
      <c r="B48" s="49" t="str">
        <f>VLOOKUP(A48,MATERIALES!A5:D372,3,FALSE)</f>
        <v>Acero A-40</v>
      </c>
      <c r="C48" s="289"/>
      <c r="D48" s="289"/>
      <c r="E48" s="289"/>
      <c r="F48" s="289"/>
      <c r="G48" s="289"/>
      <c r="H48" s="289"/>
      <c r="I48" s="289"/>
      <c r="J48" s="319" t="str">
        <f>VLOOKUP(A48,MATERIALES!A4:D639,2,FALSE)</f>
        <v>kg</v>
      </c>
      <c r="K48" s="290">
        <v>1.05</v>
      </c>
      <c r="L48" s="275"/>
      <c r="M48" s="410">
        <f>VLOOKUP(A48,MATERIALES!A5:D395,4,FALSE)</f>
        <v>3550.852528174531</v>
      </c>
      <c r="N48" s="280">
        <f>K48*M48</f>
        <v>3728.3951545832579</v>
      </c>
    </row>
    <row r="49" spans="1:14">
      <c r="A49" s="167" t="s">
        <v>976</v>
      </c>
      <c r="B49" s="49" t="str">
        <f>VLOOKUP(A49,MATERIALES!A6:D372,3,FALSE)</f>
        <v>Alambre Negro Para Amarre</v>
      </c>
      <c r="C49" s="433"/>
      <c r="D49" s="433"/>
      <c r="E49" s="433"/>
      <c r="F49" s="433"/>
      <c r="G49" s="433"/>
      <c r="H49" s="433"/>
      <c r="I49" s="433"/>
      <c r="J49" s="320" t="str">
        <f>VLOOKUP(A49,MATERIALES!A5:D640,2,FALSE)</f>
        <v>kg</v>
      </c>
      <c r="K49" s="405">
        <v>0.03</v>
      </c>
      <c r="L49" s="429"/>
      <c r="M49" s="410">
        <f>VLOOKUP(A49,MATERIALES!A6:D396,4,FALSE)</f>
        <v>4933.333333333333</v>
      </c>
      <c r="N49" s="280">
        <f>K49*M49</f>
        <v>147.99999999999997</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3876.3951545832579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3" t="s">
        <v>1045</v>
      </c>
      <c r="M60" s="796"/>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824">
        <f>VLOOKUP(A61,TRANSPORTE!A3:D117,4,FALSE)</f>
        <v>0.40181682799702156</v>
      </c>
      <c r="M61" s="825"/>
      <c r="N61" s="295">
        <f>K61*L61</f>
        <v>0.42190766939687269</v>
      </c>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0.42190766939687269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7"/>
      <c r="C77" s="808"/>
      <c r="D77" s="808"/>
      <c r="E77" s="808"/>
      <c r="F77" s="808"/>
      <c r="G77" s="808"/>
      <c r="H77" s="808"/>
      <c r="I77" s="132"/>
      <c r="J77" s="132"/>
      <c r="K77" s="132"/>
      <c r="L77" s="908"/>
      <c r="M77" s="908"/>
      <c r="N77" s="51"/>
    </row>
    <row r="78" spans="1:15" ht="15.75" thickBot="1">
      <c r="B78" s="826" t="s">
        <v>1037</v>
      </c>
      <c r="C78" s="827"/>
      <c r="D78" s="827"/>
      <c r="E78" s="827"/>
      <c r="F78" s="827"/>
      <c r="G78" s="827"/>
      <c r="H78" s="827"/>
      <c r="I78" s="827"/>
      <c r="J78" s="827"/>
      <c r="K78" s="827"/>
      <c r="L78" s="827"/>
      <c r="M78" s="828"/>
      <c r="N78" s="309">
        <f>SUM(N72:N77)</f>
        <v>766.00807809150001</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4678.3028157416593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935.6605631483319</v>
      </c>
      <c r="M85" s="855"/>
      <c r="N85" s="57"/>
    </row>
    <row r="86" spans="1:14">
      <c r="B86" s="95" t="s">
        <v>1057</v>
      </c>
      <c r="C86" s="96"/>
      <c r="D86" s="96"/>
      <c r="E86" s="96"/>
      <c r="F86" s="96"/>
      <c r="G86" s="96"/>
      <c r="H86" s="96"/>
      <c r="I86" s="93"/>
      <c r="J86" s="94"/>
      <c r="K86" s="312">
        <v>0.05</v>
      </c>
      <c r="L86" s="854">
        <f>N80*K86</f>
        <v>233.91514078708298</v>
      </c>
      <c r="M86" s="855"/>
      <c r="N86" s="57"/>
    </row>
    <row r="87" spans="1:14" ht="15.75" thickBot="1">
      <c r="B87" s="97" t="s">
        <v>1058</v>
      </c>
      <c r="C87" s="98"/>
      <c r="D87" s="98"/>
      <c r="E87" s="98"/>
      <c r="F87" s="98"/>
      <c r="G87" s="98"/>
      <c r="H87" s="98"/>
      <c r="I87" s="99"/>
      <c r="J87" s="100"/>
      <c r="K87" s="313">
        <v>0.05</v>
      </c>
      <c r="L87" s="856">
        <f>N80*K87</f>
        <v>233.91514078708298</v>
      </c>
      <c r="M87" s="857"/>
      <c r="N87" s="57"/>
    </row>
    <row r="88" spans="1:14" ht="15.75" thickBot="1">
      <c r="B88" s="820" t="s">
        <v>1037</v>
      </c>
      <c r="C88" s="821"/>
      <c r="D88" s="821"/>
      <c r="E88" s="821"/>
      <c r="F88" s="821"/>
      <c r="G88" s="821"/>
      <c r="H88" s="821"/>
      <c r="I88" s="821"/>
      <c r="J88" s="821"/>
      <c r="K88" s="821"/>
      <c r="L88" s="821"/>
      <c r="M88" s="822"/>
      <c r="N88" s="58">
        <f>L85+L86+L87</f>
        <v>1403.4908447224977</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6081.7936604641573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123</v>
      </c>
      <c r="B36" s="833" t="str">
        <f>VLOOKUP(A36,EQUIPOS!A6:D154,3,FALSE)</f>
        <v>Bomba de inyección de lechada</v>
      </c>
      <c r="C36" s="834"/>
      <c r="D36" s="834"/>
      <c r="E36" s="834"/>
      <c r="F36" s="834"/>
      <c r="G36" s="834"/>
      <c r="H36" s="835"/>
      <c r="I36" s="275"/>
      <c r="J36" s="276"/>
      <c r="K36" s="277">
        <f>VLOOKUP(A36,EQUIPOS!A6:D163,4,FALSE)</f>
        <v>18197.19561515539</v>
      </c>
      <c r="L36" s="278"/>
      <c r="M36" s="344">
        <v>670</v>
      </c>
      <c r="N36" s="280">
        <f>K36/M36</f>
        <v>27.159993455455805</v>
      </c>
    </row>
    <row r="37" spans="1:14">
      <c r="A37" s="119" t="s">
        <v>125</v>
      </c>
      <c r="B37" s="833" t="str">
        <f>VLOOKUP(A37,EQUIPOS!A7:D154,3,FALSE)</f>
        <v>Bomba para gato de tensionamiento</v>
      </c>
      <c r="C37" s="834"/>
      <c r="D37" s="834"/>
      <c r="E37" s="834"/>
      <c r="F37" s="834"/>
      <c r="G37" s="834"/>
      <c r="H37" s="835"/>
      <c r="I37" s="429"/>
      <c r="J37" s="430"/>
      <c r="K37" s="277">
        <f>VLOOKUP(A37,EQUIPOS!A7:D164,4,FALSE)</f>
        <v>57583.969774372083</v>
      </c>
      <c r="L37" s="343"/>
      <c r="M37" s="344">
        <v>670</v>
      </c>
      <c r="N37" s="280">
        <f>K37/M37</f>
        <v>85.946223543838926</v>
      </c>
    </row>
    <row r="38" spans="1:14">
      <c r="A38" s="119" t="s">
        <v>240</v>
      </c>
      <c r="B38" s="833" t="str">
        <f>VLOOKUP(A38,EQUIPOS!A8:D154,3,FALSE)</f>
        <v>Gato para tensionamiento, fuerza Max 200 ton, área de tensión 314 cm2.</v>
      </c>
      <c r="C38" s="834"/>
      <c r="D38" s="834"/>
      <c r="E38" s="834"/>
      <c r="F38" s="834"/>
      <c r="G38" s="834"/>
      <c r="H38" s="835"/>
      <c r="I38" s="336"/>
      <c r="J38" s="338"/>
      <c r="K38" s="277">
        <f>VLOOKUP(A38,EQUIPOS!A8:D165,4,FALSE)</f>
        <v>162450.41187739465</v>
      </c>
      <c r="L38" s="431"/>
      <c r="M38" s="432">
        <v>670</v>
      </c>
      <c r="N38" s="280">
        <f>K38/M38</f>
        <v>242.46330130954425</v>
      </c>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N78*M41</f>
        <v>6.0975767410268658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361.66709504986579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437</v>
      </c>
      <c r="B48" s="49" t="str">
        <f>VLOOKUP(A48,MATERIALES!A5:D372,3,FALSE)</f>
        <v>Anclajes o Cuñas para el tensionamiento</v>
      </c>
      <c r="C48" s="289"/>
      <c r="D48" s="289"/>
      <c r="E48" s="289"/>
      <c r="F48" s="289"/>
      <c r="G48" s="289"/>
      <c r="H48" s="289"/>
      <c r="I48" s="289"/>
      <c r="J48" s="319" t="str">
        <f>VLOOKUP(A48,MATERIALES!A4:D639,2,FALSE)</f>
        <v>u</v>
      </c>
      <c r="K48" s="290">
        <v>4.0000000000000001E-3</v>
      </c>
      <c r="L48" s="275"/>
      <c r="M48" s="410">
        <f>VLOOKUP(A48,MATERIALES!A5:D395,4,FALSE)</f>
        <v>16805.468330018681</v>
      </c>
      <c r="N48" s="280">
        <f t="shared" ref="N48:N53" si="0">K48*M48</f>
        <v>67.221873320074721</v>
      </c>
    </row>
    <row r="49" spans="1:14">
      <c r="A49" s="167" t="s">
        <v>452</v>
      </c>
      <c r="B49" s="49" t="str">
        <f>VLOOKUP(A49,MATERIALES!A6:D372,3,FALSE)</f>
        <v>Ductos para tensionimiento</v>
      </c>
      <c r="C49" s="433"/>
      <c r="D49" s="433"/>
      <c r="E49" s="433"/>
      <c r="F49" s="433"/>
      <c r="G49" s="433"/>
      <c r="H49" s="433"/>
      <c r="I49" s="433"/>
      <c r="J49" s="320" t="str">
        <f>VLOOKUP(A49,MATERIALES!A5:D640,2,FALSE)</f>
        <v>m</v>
      </c>
      <c r="K49" s="405">
        <v>4.0000000000000001E-3</v>
      </c>
      <c r="L49" s="429"/>
      <c r="M49" s="410">
        <f>VLOOKUP(A49,MATERIALES!A6:D396,4,FALSE)</f>
        <v>12905.435062978362</v>
      </c>
      <c r="N49" s="280">
        <f t="shared" si="0"/>
        <v>51.621740251913451</v>
      </c>
    </row>
    <row r="50" spans="1:14">
      <c r="A50" s="167" t="s">
        <v>492</v>
      </c>
      <c r="B50" s="49" t="str">
        <f>VLOOKUP(A50,MATERIALES!A6:D372,3,FALSE)</f>
        <v xml:space="preserve">Lechada para ductos (tensionamiento)
</v>
      </c>
      <c r="C50" s="433"/>
      <c r="D50" s="433"/>
      <c r="E50" s="433"/>
      <c r="F50" s="433"/>
      <c r="G50" s="433"/>
      <c r="H50" s="433"/>
      <c r="I50" s="433"/>
      <c r="J50" s="320" t="str">
        <f>VLOOKUP(A50,MATERIALES!A6:D641,2,FALSE)</f>
        <v>lt</v>
      </c>
      <c r="K50" s="405">
        <v>0.02</v>
      </c>
      <c r="L50" s="429"/>
      <c r="M50" s="410">
        <f>VLOOKUP(A50,MATERIALES!A6:D397,4,FALSE)</f>
        <v>1139.1639848128727</v>
      </c>
      <c r="N50" s="280">
        <f t="shared" si="0"/>
        <v>22.783279696257456</v>
      </c>
    </row>
    <row r="51" spans="1:14">
      <c r="A51" s="167" t="s">
        <v>748</v>
      </c>
      <c r="B51" s="49" t="str">
        <f>VLOOKUP(A51,MATERIALES!A6:D372,3,FALSE)</f>
        <v>Torón de tensionmiento 1/2´´ o 5/8´´</v>
      </c>
      <c r="C51" s="433"/>
      <c r="D51" s="433"/>
      <c r="E51" s="433"/>
      <c r="F51" s="433"/>
      <c r="G51" s="433"/>
      <c r="H51" s="433"/>
      <c r="I51" s="433"/>
      <c r="J51" s="320" t="str">
        <f>VLOOKUP(A51,MATERIALES!A6:D642,2,FALSE)</f>
        <v>kg</v>
      </c>
      <c r="K51" s="405">
        <v>8.5000000000000006E-2</v>
      </c>
      <c r="L51" s="429"/>
      <c r="M51" s="410">
        <f>VLOOKUP(A51,MATERIALES!A6:D398,4,FALSE)</f>
        <v>6069.433134454287</v>
      </c>
      <c r="N51" s="280">
        <f t="shared" si="0"/>
        <v>515.90181642861444</v>
      </c>
    </row>
    <row r="52" spans="1:14">
      <c r="A52" s="167" t="s">
        <v>759</v>
      </c>
      <c r="B52" s="49" t="str">
        <f>VLOOKUP(A52,MATERIALES!A7:D372,3,FALSE)</f>
        <v xml:space="preserve">Trompetas de 12 torones (tensionamiento)
</v>
      </c>
      <c r="C52" s="433"/>
      <c r="D52" s="433"/>
      <c r="E52" s="433"/>
      <c r="F52" s="433"/>
      <c r="G52" s="433"/>
      <c r="H52" s="433"/>
      <c r="I52" s="433"/>
      <c r="J52" s="320" t="str">
        <f>VLOOKUP(A52,MATERIALES!A6:D643,2,FALSE)</f>
        <v>kg</v>
      </c>
      <c r="K52" s="405">
        <v>1E-3</v>
      </c>
      <c r="L52" s="429"/>
      <c r="M52" s="410">
        <f>VLOOKUP(A52,MATERIALES!A7:D399,4,FALSE)</f>
        <v>61120.881576568419</v>
      </c>
      <c r="N52" s="280">
        <f t="shared" si="0"/>
        <v>61.120881576568422</v>
      </c>
    </row>
    <row r="53" spans="1:14">
      <c r="A53" s="167" t="s">
        <v>976</v>
      </c>
      <c r="B53" s="49" t="str">
        <f>VLOOKUP(A53,MATERIALES!A8:D372,3,FALSE)</f>
        <v>Alambre Negro Para Amarre</v>
      </c>
      <c r="C53" s="433"/>
      <c r="D53" s="433"/>
      <c r="E53" s="433"/>
      <c r="F53" s="433"/>
      <c r="G53" s="433"/>
      <c r="H53" s="433"/>
      <c r="I53" s="433"/>
      <c r="J53" s="320" t="str">
        <f>VLOOKUP(A53,MATERIALES!A7:D644,2,FALSE)</f>
        <v>kg</v>
      </c>
      <c r="K53" s="405">
        <v>0.02</v>
      </c>
      <c r="L53" s="429"/>
      <c r="M53" s="410">
        <f>VLOOKUP(A53,MATERIALES!A8:D400,4,FALSE)</f>
        <v>4933.333333333333</v>
      </c>
      <c r="N53" s="280">
        <f t="shared" si="0"/>
        <v>98.666666666666657</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817.31625794009506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3" t="s">
        <v>1045</v>
      </c>
      <c r="M60" s="796"/>
      <c r="N60" s="82" t="s">
        <v>1035</v>
      </c>
    </row>
    <row r="61" spans="1:14">
      <c r="B61" s="52"/>
      <c r="C61" s="325"/>
      <c r="D61" s="325"/>
      <c r="E61" s="325"/>
      <c r="F61" s="325"/>
      <c r="G61" s="325"/>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7"/>
      <c r="C77" s="808"/>
      <c r="D77" s="808"/>
      <c r="E77" s="808"/>
      <c r="F77" s="808"/>
      <c r="G77" s="808"/>
      <c r="H77" s="808"/>
      <c r="I77" s="132"/>
      <c r="J77" s="132"/>
      <c r="K77" s="132"/>
      <c r="L77" s="908"/>
      <c r="M77" s="908"/>
      <c r="N77" s="133"/>
    </row>
    <row r="78" spans="1:15" ht="15.75" thickBot="1">
      <c r="B78" s="826" t="s">
        <v>1037</v>
      </c>
      <c r="C78" s="827"/>
      <c r="D78" s="827"/>
      <c r="E78" s="827"/>
      <c r="F78" s="827"/>
      <c r="G78" s="827"/>
      <c r="H78" s="827"/>
      <c r="I78" s="827"/>
      <c r="J78" s="827"/>
      <c r="K78" s="827"/>
      <c r="L78" s="827"/>
      <c r="M78" s="828"/>
      <c r="N78" s="468">
        <f>SUM(N72:N77)</f>
        <v>304.87883705134328</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1483.8621900413041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296.77243800826085</v>
      </c>
      <c r="M85" s="855"/>
      <c r="N85" s="57"/>
    </row>
    <row r="86" spans="1:14">
      <c r="B86" s="95" t="s">
        <v>1057</v>
      </c>
      <c r="C86" s="96"/>
      <c r="D86" s="96"/>
      <c r="E86" s="96"/>
      <c r="F86" s="96"/>
      <c r="G86" s="96"/>
      <c r="H86" s="96"/>
      <c r="I86" s="93"/>
      <c r="J86" s="94"/>
      <c r="K86" s="312">
        <v>0.05</v>
      </c>
      <c r="L86" s="854">
        <f>N80*K86</f>
        <v>74.193109502065212</v>
      </c>
      <c r="M86" s="855"/>
      <c r="N86" s="57"/>
    </row>
    <row r="87" spans="1:14" ht="15.75" thickBot="1">
      <c r="B87" s="97" t="s">
        <v>1058</v>
      </c>
      <c r="C87" s="98"/>
      <c r="D87" s="98"/>
      <c r="E87" s="98"/>
      <c r="F87" s="98"/>
      <c r="G87" s="98"/>
      <c r="H87" s="98"/>
      <c r="I87" s="99"/>
      <c r="J87" s="100"/>
      <c r="K87" s="313">
        <v>0.05</v>
      </c>
      <c r="L87" s="856">
        <f>N80*K87</f>
        <v>74.193109502065212</v>
      </c>
      <c r="M87" s="857"/>
      <c r="N87" s="57"/>
    </row>
    <row r="88" spans="1:14" ht="15.75" thickBot="1">
      <c r="B88" s="820" t="s">
        <v>1037</v>
      </c>
      <c r="C88" s="821"/>
      <c r="D88" s="821"/>
      <c r="E88" s="821"/>
      <c r="F88" s="821"/>
      <c r="G88" s="821"/>
      <c r="H88" s="821"/>
      <c r="I88" s="821"/>
      <c r="J88" s="821"/>
      <c r="K88" s="821"/>
      <c r="L88" s="821"/>
      <c r="M88" s="822"/>
      <c r="N88" s="58">
        <f>L85+L86+L87</f>
        <v>445.1586570123913</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1929.0208470536954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P121"/>
  <sheetViews>
    <sheetView topLeftCell="A25" zoomScale="75" zoomScaleNormal="75" workbookViewId="0">
      <selection activeCell="G51" sqref="G51"/>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t="s">
        <v>123</v>
      </c>
      <c r="B36" s="833" t="str">
        <f>VLOOKUP(A36,EQUIPOS!A6:D154,3,FALSE)</f>
        <v>Bomba de inyección de lechada</v>
      </c>
      <c r="C36" s="834"/>
      <c r="D36" s="834"/>
      <c r="E36" s="834"/>
      <c r="F36" s="834"/>
      <c r="G36" s="834"/>
      <c r="H36" s="835"/>
      <c r="I36" s="275"/>
      <c r="J36" s="276"/>
      <c r="K36" s="277">
        <f>VLOOKUP(A36,EQUIPOS!A6:D163,4,FALSE)</f>
        <v>18197.19561515539</v>
      </c>
      <c r="L36" s="278"/>
      <c r="M36" s="344">
        <v>670</v>
      </c>
      <c r="N36" s="280">
        <f>K36/M36</f>
        <v>27.159993455455805</v>
      </c>
    </row>
    <row r="37" spans="1:16">
      <c r="A37" s="119" t="s">
        <v>125</v>
      </c>
      <c r="B37" s="833" t="str">
        <f>VLOOKUP(A37,EQUIPOS!A7:D154,3,FALSE)</f>
        <v>Bomba para gato de tensionamiento</v>
      </c>
      <c r="C37" s="834"/>
      <c r="D37" s="834"/>
      <c r="E37" s="834"/>
      <c r="F37" s="834"/>
      <c r="G37" s="834"/>
      <c r="H37" s="835"/>
      <c r="I37" s="429"/>
      <c r="J37" s="430"/>
      <c r="K37" s="277">
        <f>VLOOKUP(A37,EQUIPOS!A7:D164,4,FALSE)</f>
        <v>57583.969774372083</v>
      </c>
      <c r="L37" s="343"/>
      <c r="M37" s="344">
        <v>670</v>
      </c>
      <c r="N37" s="280">
        <f>K37/M37</f>
        <v>85.946223543838926</v>
      </c>
    </row>
    <row r="38" spans="1:16">
      <c r="A38" s="119" t="s">
        <v>240</v>
      </c>
      <c r="B38" s="833" t="str">
        <f>VLOOKUP(A38,EQUIPOS!A8:D154,3,FALSE)</f>
        <v>Gato para tensionamiento, fuerza Max 200 ton, área de tensión 314 cm2.</v>
      </c>
      <c r="C38" s="834"/>
      <c r="D38" s="834"/>
      <c r="E38" s="834"/>
      <c r="F38" s="834"/>
      <c r="G38" s="834"/>
      <c r="H38" s="835"/>
      <c r="I38" s="336"/>
      <c r="J38" s="338"/>
      <c r="K38" s="277">
        <f>VLOOKUP(A38,EQUIPOS!A8:D165,4,FALSE)</f>
        <v>162450.41187739465</v>
      </c>
      <c r="L38" s="431"/>
      <c r="M38" s="432">
        <v>670</v>
      </c>
      <c r="N38" s="280">
        <f>K38/M38</f>
        <v>242.46330130954425</v>
      </c>
    </row>
    <row r="39" spans="1:16">
      <c r="B39" s="833"/>
      <c r="C39" s="834"/>
      <c r="D39" s="834"/>
      <c r="E39" s="834"/>
      <c r="F39" s="834"/>
      <c r="G39" s="834"/>
      <c r="H39" s="835"/>
      <c r="I39" s="42"/>
      <c r="J39" s="43"/>
      <c r="K39" s="277"/>
      <c r="L39" s="284"/>
      <c r="M39" s="344"/>
      <c r="N39" s="280"/>
    </row>
    <row r="40" spans="1:16">
      <c r="B40" s="328"/>
      <c r="C40" s="329"/>
      <c r="D40" s="329"/>
      <c r="E40" s="329"/>
      <c r="F40" s="331"/>
      <c r="G40" s="331"/>
      <c r="H40" s="131"/>
      <c r="I40" s="42"/>
      <c r="J40" s="43"/>
      <c r="K40" s="277"/>
      <c r="L40" s="284"/>
      <c r="M40" s="285"/>
      <c r="N40" s="281"/>
    </row>
    <row r="41" spans="1:16">
      <c r="B41" s="840" t="s">
        <v>1036</v>
      </c>
      <c r="C41" s="841"/>
      <c r="D41" s="841"/>
      <c r="E41" s="44"/>
      <c r="F41" s="45"/>
      <c r="G41" s="45"/>
      <c r="H41" s="46"/>
      <c r="I41" s="42"/>
      <c r="J41" s="43"/>
      <c r="K41" s="287"/>
      <c r="L41" s="284"/>
      <c r="M41" s="409">
        <v>0.02</v>
      </c>
      <c r="N41" s="352">
        <f>N78*M41</f>
        <v>6.0975767410268658</v>
      </c>
    </row>
    <row r="42" spans="1:16" ht="15.75" thickBot="1">
      <c r="B42" s="833"/>
      <c r="C42" s="834"/>
      <c r="D42" s="834"/>
      <c r="E42" s="834"/>
      <c r="F42" s="834"/>
      <c r="G42" s="834"/>
      <c r="H42" s="835"/>
      <c r="I42" s="842"/>
      <c r="J42" s="843"/>
      <c r="K42" s="47"/>
      <c r="L42" s="844"/>
      <c r="M42" s="845"/>
      <c r="N42" s="111"/>
    </row>
    <row r="43" spans="1:16" ht="15.75" thickBot="1">
      <c r="B43" s="820" t="s">
        <v>1037</v>
      </c>
      <c r="C43" s="821"/>
      <c r="D43" s="821"/>
      <c r="E43" s="821"/>
      <c r="F43" s="821"/>
      <c r="G43" s="821"/>
      <c r="H43" s="821"/>
      <c r="I43" s="821"/>
      <c r="J43" s="821"/>
      <c r="K43" s="821"/>
      <c r="L43" s="821"/>
      <c r="M43" s="822"/>
      <c r="N43" s="402">
        <f>SUM(N36:N42)</f>
        <v>361.66709504986579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3" t="s">
        <v>1029</v>
      </c>
      <c r="K47" s="91" t="s">
        <v>1030</v>
      </c>
      <c r="L47" s="814" t="s">
        <v>1039</v>
      </c>
      <c r="M47" s="813"/>
      <c r="N47" s="92" t="s">
        <v>1035</v>
      </c>
    </row>
    <row r="48" spans="1:16">
      <c r="A48" s="167" t="s">
        <v>437</v>
      </c>
      <c r="B48" s="49" t="str">
        <f>VLOOKUP(A48,MATERIALES!A5:D372,3,FALSE)</f>
        <v>Anclajes o Cuñas para el tensionamiento</v>
      </c>
      <c r="C48" s="289"/>
      <c r="D48" s="289"/>
      <c r="E48" s="289"/>
      <c r="F48" s="289"/>
      <c r="G48" s="289"/>
      <c r="H48" s="289"/>
      <c r="I48" s="289"/>
      <c r="J48" s="319" t="str">
        <f>VLOOKUP(A48,MATERIALES!A4:D639,2,FALSE)</f>
        <v>u</v>
      </c>
      <c r="K48" s="290">
        <v>4.0000000000000001E-3</v>
      </c>
      <c r="L48" s="275"/>
      <c r="M48" s="410">
        <f>VLOOKUP(A48,MATERIALES!A5:D395,4,FALSE)</f>
        <v>16805.468330018681</v>
      </c>
      <c r="N48" s="280">
        <f t="shared" ref="N48:N53" si="0">K48*M48</f>
        <v>67.221873320074721</v>
      </c>
      <c r="O48">
        <v>13832</v>
      </c>
      <c r="P48" s="656">
        <f>+M48/O48</f>
        <v>1.2149702378556015</v>
      </c>
    </row>
    <row r="49" spans="1:16">
      <c r="A49" s="167" t="s">
        <v>452</v>
      </c>
      <c r="B49" s="49" t="str">
        <f>VLOOKUP(A49,MATERIALES!A6:D372,3,FALSE)</f>
        <v>Ductos para tensionimiento</v>
      </c>
      <c r="C49" s="433"/>
      <c r="D49" s="433"/>
      <c r="E49" s="433"/>
      <c r="F49" s="433"/>
      <c r="G49" s="433"/>
      <c r="H49" s="433"/>
      <c r="I49" s="433"/>
      <c r="J49" s="320" t="str">
        <f>VLOOKUP(A49,MATERIALES!A5:D640,2,FALSE)</f>
        <v>m</v>
      </c>
      <c r="K49" s="405">
        <v>4.0000000000000001E-3</v>
      </c>
      <c r="L49" s="429"/>
      <c r="M49" s="410">
        <f>VLOOKUP(A49,MATERIALES!A6:D396,4,FALSE)</f>
        <v>12905.435062978362</v>
      </c>
      <c r="N49" s="280">
        <f t="shared" si="0"/>
        <v>51.621740251913451</v>
      </c>
      <c r="O49">
        <v>12688</v>
      </c>
      <c r="P49" s="656">
        <f t="shared" ref="P49:P53" si="1">+M49/O49</f>
        <v>1.0171370636016994</v>
      </c>
    </row>
    <row r="50" spans="1:16">
      <c r="A50" s="167" t="s">
        <v>492</v>
      </c>
      <c r="B50" s="49" t="str">
        <f>VLOOKUP(A50,MATERIALES!A6:D372,3,FALSE)</f>
        <v xml:space="preserve">Lechada para ductos (tensionamiento)
</v>
      </c>
      <c r="C50" s="433"/>
      <c r="D50" s="433"/>
      <c r="E50" s="433"/>
      <c r="F50" s="433"/>
      <c r="G50" s="433"/>
      <c r="H50" s="433"/>
      <c r="I50" s="433"/>
      <c r="J50" s="320" t="str">
        <f>VLOOKUP(A50,MATERIALES!A6:D641,2,FALSE)</f>
        <v>lt</v>
      </c>
      <c r="K50" s="405">
        <v>0.02</v>
      </c>
      <c r="L50" s="429"/>
      <c r="M50" s="410">
        <f>VLOOKUP(A50,MATERIALES!A6:D397,4,FALSE)</f>
        <v>1139.1639848128727</v>
      </c>
      <c r="N50" s="280">
        <f t="shared" si="0"/>
        <v>22.783279696257456</v>
      </c>
      <c r="O50">
        <v>1210</v>
      </c>
      <c r="P50" s="656">
        <f t="shared" si="1"/>
        <v>0.94145783868832456</v>
      </c>
    </row>
    <row r="51" spans="1:16">
      <c r="A51" s="167" t="s">
        <v>748</v>
      </c>
      <c r="B51" s="49" t="str">
        <f>VLOOKUP(A51,MATERIALES!A6:D372,3,FALSE)</f>
        <v>Torón de tensionmiento 1/2´´ o 5/8´´</v>
      </c>
      <c r="C51" s="433"/>
      <c r="D51" s="433"/>
      <c r="E51" s="433"/>
      <c r="F51" s="433"/>
      <c r="G51" s="433"/>
      <c r="H51" s="433"/>
      <c r="I51" s="433"/>
      <c r="J51" s="320" t="str">
        <f>VLOOKUP(A51,MATERIALES!A6:D642,2,FALSE)</f>
        <v>kg</v>
      </c>
      <c r="K51" s="405">
        <v>5.53</v>
      </c>
      <c r="L51" s="429"/>
      <c r="M51" s="410">
        <f>VLOOKUP(A51,MATERIALES!A6:D398,4,FALSE)</f>
        <v>6069.433134454287</v>
      </c>
      <c r="N51" s="280">
        <f t="shared" si="0"/>
        <v>33563.96523353221</v>
      </c>
      <c r="O51">
        <v>5467.8441139037959</v>
      </c>
      <c r="P51" s="656">
        <f t="shared" si="1"/>
        <v>1.1100230745460999</v>
      </c>
    </row>
    <row r="52" spans="1:16">
      <c r="A52" s="167" t="s">
        <v>759</v>
      </c>
      <c r="B52" s="49" t="str">
        <f>VLOOKUP(A52,MATERIALES!A7:D372,3,FALSE)</f>
        <v xml:space="preserve">Trompetas de 12 torones (tensionamiento)
</v>
      </c>
      <c r="C52" s="433"/>
      <c r="D52" s="433"/>
      <c r="E52" s="433"/>
      <c r="F52" s="433"/>
      <c r="G52" s="433"/>
      <c r="H52" s="433"/>
      <c r="I52" s="433"/>
      <c r="J52" s="320" t="str">
        <f>VLOOKUP(A52,MATERIALES!A6:D643,2,FALSE)</f>
        <v>kg</v>
      </c>
      <c r="K52" s="405">
        <v>1E-3</v>
      </c>
      <c r="L52" s="429"/>
      <c r="M52" s="410">
        <f>VLOOKUP(A52,MATERIALES!A7:D399,4,FALSE)</f>
        <v>61120.881576568419</v>
      </c>
      <c r="N52" s="280">
        <f t="shared" si="0"/>
        <v>61.120881576568422</v>
      </c>
      <c r="O52">
        <v>56000</v>
      </c>
      <c r="P52" s="656">
        <f t="shared" si="1"/>
        <v>1.0914443138672931</v>
      </c>
    </row>
    <row r="53" spans="1:16">
      <c r="A53" s="167" t="s">
        <v>976</v>
      </c>
      <c r="B53" s="658" t="str">
        <f>VLOOKUP(A53,MATERIALES!A8:D372,3,FALSE)</f>
        <v>Alambre Negro Para Amarre</v>
      </c>
      <c r="C53" s="659"/>
      <c r="D53" s="433"/>
      <c r="E53" s="433"/>
      <c r="F53" s="433"/>
      <c r="G53" s="433"/>
      <c r="H53" s="433"/>
      <c r="I53" s="433"/>
      <c r="J53" s="320" t="str">
        <f>VLOOKUP(A53,MATERIALES!A7:D644,2,FALSE)</f>
        <v>kg</v>
      </c>
      <c r="K53" s="405">
        <v>0.02</v>
      </c>
      <c r="L53" s="429"/>
      <c r="M53" s="657">
        <f>VLOOKUP(A53,MATERIALES!A8:D400,4,FALSE)</f>
        <v>4933.333333333333</v>
      </c>
      <c r="N53" s="280">
        <f t="shared" si="0"/>
        <v>98.666666666666657</v>
      </c>
      <c r="O53">
        <v>3688.4</v>
      </c>
      <c r="P53" s="656">
        <f t="shared" si="1"/>
        <v>1.3375266601597802</v>
      </c>
    </row>
    <row r="54" spans="1:16">
      <c r="A54" s="167"/>
      <c r="B54" s="49"/>
      <c r="C54" s="433"/>
      <c r="D54" s="433"/>
      <c r="E54" s="433"/>
      <c r="F54" s="433"/>
      <c r="G54" s="433"/>
      <c r="H54" s="433"/>
      <c r="I54" s="433"/>
      <c r="J54" s="319"/>
      <c r="K54" s="405"/>
      <c r="L54" s="429"/>
      <c r="M54" s="410"/>
      <c r="N54" s="280"/>
    </row>
    <row r="55" spans="1:16" ht="15.75" thickBot="1">
      <c r="B55" s="49"/>
      <c r="C55" s="318"/>
      <c r="D55" s="318"/>
      <c r="E55" s="318"/>
      <c r="F55" s="318"/>
      <c r="G55" s="318"/>
      <c r="H55" s="318"/>
      <c r="I55" s="318"/>
      <c r="J55" s="443"/>
      <c r="K55" s="132"/>
      <c r="L55" s="333"/>
      <c r="M55" s="410"/>
      <c r="N55" s="280"/>
    </row>
    <row r="56" spans="1:16" ht="15.75" thickBot="1">
      <c r="B56" s="820" t="s">
        <v>1037</v>
      </c>
      <c r="C56" s="821"/>
      <c r="D56" s="821"/>
      <c r="E56" s="821"/>
      <c r="F56" s="821"/>
      <c r="G56" s="821"/>
      <c r="H56" s="821"/>
      <c r="I56" s="821"/>
      <c r="J56" s="821"/>
      <c r="K56" s="821"/>
      <c r="L56" s="821"/>
      <c r="M56" s="822"/>
      <c r="N56" s="402">
        <f>SUM(N48:N55)</f>
        <v>33865.379675043689</v>
      </c>
    </row>
    <row r="57" spans="1:16">
      <c r="B57" s="39"/>
      <c r="C57" s="40"/>
      <c r="D57" s="40"/>
      <c r="E57" s="40"/>
      <c r="F57" s="40"/>
      <c r="G57" s="40"/>
      <c r="H57" s="40"/>
      <c r="I57" s="40"/>
      <c r="J57" s="40"/>
      <c r="K57" s="40"/>
      <c r="L57" s="40"/>
      <c r="M57" s="40"/>
      <c r="N57" s="41"/>
    </row>
    <row r="58" spans="1:16">
      <c r="B58" s="70" t="s">
        <v>1040</v>
      </c>
      <c r="C58" s="71"/>
      <c r="D58" s="71"/>
      <c r="E58" s="71"/>
      <c r="F58" s="71"/>
      <c r="G58" s="71"/>
      <c r="H58" s="71"/>
      <c r="I58" s="71"/>
      <c r="J58" s="71"/>
      <c r="K58" s="71"/>
      <c r="L58" s="71"/>
      <c r="M58" s="71"/>
      <c r="N58" s="72"/>
    </row>
    <row r="59" spans="1:16" ht="15.75" thickBot="1">
      <c r="B59" s="74"/>
      <c r="C59" s="67"/>
      <c r="D59" s="67"/>
      <c r="E59" s="67"/>
      <c r="F59" s="67"/>
      <c r="G59" s="67"/>
      <c r="H59" s="67"/>
      <c r="I59" s="67"/>
      <c r="J59" s="67"/>
      <c r="K59" s="67"/>
      <c r="L59" s="67"/>
      <c r="M59" s="67"/>
      <c r="N59" s="69"/>
    </row>
    <row r="60" spans="1:16" ht="25.5">
      <c r="B60" s="321" t="s">
        <v>1041</v>
      </c>
      <c r="C60" s="322"/>
      <c r="D60" s="322"/>
      <c r="E60" s="322"/>
      <c r="F60" s="322"/>
      <c r="G60" s="322"/>
      <c r="H60" s="79" t="s">
        <v>1029</v>
      </c>
      <c r="I60" s="80" t="s">
        <v>1042</v>
      </c>
      <c r="J60" s="81" t="s">
        <v>1043</v>
      </c>
      <c r="K60" s="79" t="s">
        <v>1044</v>
      </c>
      <c r="L60" s="823" t="s">
        <v>1045</v>
      </c>
      <c r="M60" s="796"/>
      <c r="N60" s="82" t="s">
        <v>1035</v>
      </c>
    </row>
    <row r="61" spans="1:16">
      <c r="B61" s="52"/>
      <c r="C61" s="325"/>
      <c r="D61" s="325"/>
      <c r="E61" s="325"/>
      <c r="F61" s="325"/>
      <c r="G61" s="325"/>
      <c r="H61" s="319"/>
      <c r="I61" s="287"/>
      <c r="J61" s="294"/>
      <c r="K61" s="287"/>
      <c r="L61" s="824"/>
      <c r="M61" s="825"/>
      <c r="N61" s="295"/>
    </row>
    <row r="62" spans="1:16">
      <c r="B62" s="52"/>
      <c r="C62" s="53"/>
      <c r="D62" s="53"/>
      <c r="E62" s="53"/>
      <c r="F62" s="53"/>
      <c r="G62" s="53"/>
      <c r="H62" s="319"/>
      <c r="I62" s="287"/>
      <c r="J62" s="294"/>
      <c r="K62" s="287"/>
      <c r="L62" s="824"/>
      <c r="M62" s="825"/>
      <c r="N62" s="295"/>
    </row>
    <row r="63" spans="1:16">
      <c r="B63" s="52"/>
      <c r="C63" s="53"/>
      <c r="D63" s="53"/>
      <c r="E63" s="53"/>
      <c r="F63" s="53"/>
      <c r="G63" s="53"/>
      <c r="H63" s="319"/>
      <c r="I63" s="287"/>
      <c r="J63" s="294"/>
      <c r="K63" s="287"/>
      <c r="L63" s="824"/>
      <c r="M63" s="825"/>
      <c r="N63" s="295"/>
    </row>
    <row r="64" spans="1:16">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7"/>
      <c r="C77" s="808"/>
      <c r="D77" s="808"/>
      <c r="E77" s="808"/>
      <c r="F77" s="808"/>
      <c r="G77" s="808"/>
      <c r="H77" s="808"/>
      <c r="I77" s="132"/>
      <c r="J77" s="132"/>
      <c r="K77" s="132"/>
      <c r="L77" s="908"/>
      <c r="M77" s="908"/>
      <c r="N77" s="51"/>
    </row>
    <row r="78" spans="1:15" ht="15.75" thickBot="1">
      <c r="B78" s="826" t="s">
        <v>1037</v>
      </c>
      <c r="C78" s="827"/>
      <c r="D78" s="827"/>
      <c r="E78" s="827"/>
      <c r="F78" s="827"/>
      <c r="G78" s="827"/>
      <c r="H78" s="827"/>
      <c r="I78" s="827"/>
      <c r="J78" s="827"/>
      <c r="K78" s="827"/>
      <c r="L78" s="827"/>
      <c r="M78" s="828"/>
      <c r="N78" s="309">
        <f>SUM(N72:N77)</f>
        <v>304.87883705134328</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34531.925607144898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6906.3851214289798</v>
      </c>
      <c r="M85" s="855"/>
      <c r="N85" s="57"/>
    </row>
    <row r="86" spans="1:14">
      <c r="B86" s="95" t="s">
        <v>1057</v>
      </c>
      <c r="C86" s="96"/>
      <c r="D86" s="96"/>
      <c r="E86" s="96"/>
      <c r="F86" s="96"/>
      <c r="G86" s="96"/>
      <c r="H86" s="96"/>
      <c r="I86" s="93"/>
      <c r="J86" s="94"/>
      <c r="K86" s="312">
        <v>0.05</v>
      </c>
      <c r="L86" s="854">
        <f>N80*K86</f>
        <v>1726.596280357245</v>
      </c>
      <c r="M86" s="855"/>
      <c r="N86" s="57"/>
    </row>
    <row r="87" spans="1:14" ht="15.75" thickBot="1">
      <c r="B87" s="97" t="s">
        <v>1058</v>
      </c>
      <c r="C87" s="98"/>
      <c r="D87" s="98"/>
      <c r="E87" s="98"/>
      <c r="F87" s="98"/>
      <c r="G87" s="98"/>
      <c r="H87" s="98"/>
      <c r="I87" s="99"/>
      <c r="J87" s="100"/>
      <c r="K87" s="313">
        <v>0.05</v>
      </c>
      <c r="L87" s="856">
        <f>N80*K87</f>
        <v>1726.596280357245</v>
      </c>
      <c r="M87" s="857"/>
      <c r="N87" s="57"/>
    </row>
    <row r="88" spans="1:14" ht="15.75" thickBot="1">
      <c r="B88" s="820" t="s">
        <v>1037</v>
      </c>
      <c r="C88" s="821"/>
      <c r="D88" s="821"/>
      <c r="E88" s="821"/>
      <c r="F88" s="821"/>
      <c r="G88" s="821"/>
      <c r="H88" s="821"/>
      <c r="I88" s="821"/>
      <c r="J88" s="821"/>
      <c r="K88" s="821"/>
      <c r="L88" s="821"/>
      <c r="M88" s="822"/>
      <c r="N88" s="58">
        <f>L85+L86+L87</f>
        <v>10359.57768214347</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44891.503289288368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9"/>
      <c r="C1" s="921"/>
      <c r="D1" s="922"/>
      <c r="E1" s="922"/>
      <c r="F1" s="922"/>
      <c r="G1" s="922"/>
      <c r="H1" s="922"/>
      <c r="I1" s="922"/>
      <c r="J1" s="923"/>
      <c r="K1" s="980" t="s">
        <v>1017</v>
      </c>
      <c r="L1" s="926" t="s">
        <v>2304</v>
      </c>
      <c r="M1" s="927"/>
      <c r="N1" s="928"/>
    </row>
    <row r="2" spans="2:14">
      <c r="B2" s="910"/>
      <c r="C2" s="932" t="s">
        <v>1018</v>
      </c>
      <c r="D2" s="933"/>
      <c r="E2" s="933"/>
      <c r="F2" s="933"/>
      <c r="G2" s="933"/>
      <c r="H2" s="933"/>
      <c r="I2" s="933"/>
      <c r="J2" s="934"/>
      <c r="K2" s="979"/>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79"/>
      <c r="L4" s="929"/>
      <c r="M4" s="930"/>
      <c r="N4" s="93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978" t="s">
        <v>1029</v>
      </c>
      <c r="M30" s="832"/>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6" t="s">
        <v>1032</v>
      </c>
      <c r="J35" s="803"/>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953"/>
      <c r="D41" s="953"/>
      <c r="E41" s="44"/>
      <c r="F41" s="45"/>
      <c r="G41" s="45"/>
      <c r="H41" s="46"/>
      <c r="I41" s="42"/>
      <c r="J41" s="43"/>
      <c r="K41" s="287"/>
      <c r="L41" s="284"/>
      <c r="M41" s="409">
        <v>0.01</v>
      </c>
      <c r="N41" s="352">
        <f>N78*M41</f>
        <v>15.95850162690625</v>
      </c>
    </row>
    <row r="42" spans="1:14" ht="15.75" thickBot="1">
      <c r="B42" s="954"/>
      <c r="C42" s="955"/>
      <c r="D42" s="955"/>
      <c r="E42" s="955"/>
      <c r="F42" s="955"/>
      <c r="G42" s="955"/>
      <c r="H42" s="956"/>
      <c r="I42" s="842"/>
      <c r="J42" s="843"/>
      <c r="K42" s="47"/>
      <c r="L42" s="844"/>
      <c r="M42" s="957"/>
      <c r="N42" s="111"/>
    </row>
    <row r="43" spans="1:14" ht="15.75" thickBot="1">
      <c r="B43" s="820" t="s">
        <v>1037</v>
      </c>
      <c r="C43" s="821"/>
      <c r="D43" s="821"/>
      <c r="E43" s="821"/>
      <c r="F43" s="821"/>
      <c r="G43" s="821"/>
      <c r="H43" s="821"/>
      <c r="I43" s="821"/>
      <c r="J43" s="821"/>
      <c r="K43" s="821"/>
      <c r="L43" s="821"/>
      <c r="M43" s="822"/>
      <c r="N43" s="402">
        <f>SUM(N36:N42)</f>
        <v>15.95850162690625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999</v>
      </c>
      <c r="B48" s="49" t="str">
        <f>VLOOKUP(A48,MATERIALES!A5:D372,3,FALSE)</f>
        <v xml:space="preserve">Almohadillas de neopreno dureza 60 (35cm*45cm*5cm con 2 laminas de 3mm)
</v>
      </c>
      <c r="C48" s="289"/>
      <c r="D48" s="289"/>
      <c r="E48" s="289"/>
      <c r="F48" s="289"/>
      <c r="G48" s="289"/>
      <c r="H48" s="289"/>
      <c r="I48" s="276"/>
      <c r="J48" s="232" t="str">
        <f>VLOOKUP(A48,MATERIALES!A4:D639,2,FALSE)</f>
        <v>u</v>
      </c>
      <c r="K48" s="290">
        <v>1</v>
      </c>
      <c r="L48" s="275"/>
      <c r="M48" s="410">
        <f>VLOOKUP(A48,MATERIALES!A5:D395,4,FALSE)</f>
        <v>415308.2410655095</v>
      </c>
      <c r="N48" s="280">
        <f>K48*M48</f>
        <v>415308.2410655095</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415308.2410655095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3" t="s">
        <v>1045</v>
      </c>
      <c r="M60" s="796"/>
      <c r="N60" s="82" t="s">
        <v>1035</v>
      </c>
    </row>
    <row r="61" spans="1:14">
      <c r="B61" s="52"/>
      <c r="C61" s="325"/>
      <c r="D61" s="325"/>
      <c r="E61" s="325"/>
      <c r="F61" s="325"/>
      <c r="G61" s="325"/>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977"/>
      <c r="I71" s="79" t="s">
        <v>1048</v>
      </c>
      <c r="J71" s="81" t="s">
        <v>1494</v>
      </c>
      <c r="K71" s="80" t="s">
        <v>1050</v>
      </c>
      <c r="L71" s="848" t="s">
        <v>1034</v>
      </c>
      <c r="M71" s="972"/>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32</v>
      </c>
      <c r="N72" s="403">
        <f>K72/M72</f>
        <v>1595.850162690625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7"/>
      <c r="C77" s="808"/>
      <c r="D77" s="808"/>
      <c r="E77" s="808"/>
      <c r="F77" s="808"/>
      <c r="G77" s="808"/>
      <c r="H77" s="843"/>
      <c r="I77" s="132"/>
      <c r="J77" s="132"/>
      <c r="K77" s="132"/>
      <c r="L77" s="976"/>
      <c r="M77" s="845"/>
      <c r="N77" s="133"/>
    </row>
    <row r="78" spans="1:15" ht="15.75" thickBot="1">
      <c r="B78" s="826" t="s">
        <v>1037</v>
      </c>
      <c r="C78" s="827"/>
      <c r="D78" s="827"/>
      <c r="E78" s="827"/>
      <c r="F78" s="827"/>
      <c r="G78" s="827"/>
      <c r="H78" s="827"/>
      <c r="I78" s="827"/>
      <c r="J78" s="827"/>
      <c r="K78" s="827"/>
      <c r="L78" s="827"/>
      <c r="M78" s="828"/>
      <c r="N78" s="468">
        <f>SUM(N72:N77)</f>
        <v>1595.850162690625</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416920.04972982703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83384.009945965416</v>
      </c>
      <c r="M85" s="855"/>
      <c r="N85" s="57"/>
    </row>
    <row r="86" spans="1:14">
      <c r="B86" s="95" t="s">
        <v>1057</v>
      </c>
      <c r="C86" s="96"/>
      <c r="D86" s="96"/>
      <c r="E86" s="96"/>
      <c r="F86" s="96"/>
      <c r="G86" s="96"/>
      <c r="H86" s="96"/>
      <c r="I86" s="93"/>
      <c r="J86" s="94"/>
      <c r="K86" s="312">
        <v>0.05</v>
      </c>
      <c r="L86" s="854">
        <f>N80*K86</f>
        <v>20846.002486491354</v>
      </c>
      <c r="M86" s="855"/>
      <c r="N86" s="57"/>
    </row>
    <row r="87" spans="1:14" ht="15.75" thickBot="1">
      <c r="B87" s="97" t="s">
        <v>1058</v>
      </c>
      <c r="C87" s="98"/>
      <c r="D87" s="98"/>
      <c r="E87" s="98"/>
      <c r="F87" s="98"/>
      <c r="G87" s="98"/>
      <c r="H87" s="98"/>
      <c r="I87" s="99"/>
      <c r="J87" s="100"/>
      <c r="K87" s="313">
        <v>0.05</v>
      </c>
      <c r="L87" s="856">
        <f>N80*K87</f>
        <v>20846.002486491354</v>
      </c>
      <c r="M87" s="857"/>
      <c r="N87" s="57"/>
    </row>
    <row r="88" spans="1:14" ht="15.75" thickBot="1">
      <c r="B88" s="820" t="s">
        <v>1037</v>
      </c>
      <c r="C88" s="821"/>
      <c r="D88" s="821"/>
      <c r="E88" s="821"/>
      <c r="F88" s="821"/>
      <c r="G88" s="821"/>
      <c r="H88" s="821"/>
      <c r="I88" s="821"/>
      <c r="J88" s="821"/>
      <c r="K88" s="821"/>
      <c r="L88" s="821"/>
      <c r="M88" s="822"/>
      <c r="N88" s="58">
        <f>L85+L86+L87</f>
        <v>125076.01491894813</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541996.06464877515</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N78*M41</f>
        <v>51.067205206099999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7" t="s">
        <v>416</v>
      </c>
      <c r="B48" s="49" t="str">
        <f>VLOOKUP(A48,MATERIALES!A5:D372,3,FALSE)</f>
        <v>Cinta Sika PVC 0,22</v>
      </c>
      <c r="C48" s="289"/>
      <c r="D48" s="289"/>
      <c r="E48" s="289"/>
      <c r="F48" s="289"/>
      <c r="G48" s="289"/>
      <c r="H48" s="289"/>
      <c r="I48" s="276"/>
      <c r="J48" s="232" t="str">
        <f>VLOOKUP(A48,MATERIALES!A4:D639,2,FALSE)</f>
        <v>m</v>
      </c>
      <c r="K48" s="290">
        <v>1.05</v>
      </c>
      <c r="L48" s="275"/>
      <c r="M48" s="410">
        <f>VLOOKUP(A48,MATERIALES!A5:D395,4,FALSE)</f>
        <v>35073.83089254504</v>
      </c>
      <c r="N48" s="280">
        <f>K48*M48</f>
        <v>36827.522437172294</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f>SUM(N48:N55)</f>
        <v>36827.522437172294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3" t="s">
        <v>1045</v>
      </c>
      <c r="M60" s="796"/>
      <c r="N60" s="82" t="s">
        <v>1035</v>
      </c>
    </row>
    <row r="61" spans="1:14">
      <c r="B61" s="52"/>
      <c r="C61" s="325"/>
      <c r="D61" s="325"/>
      <c r="E61" s="325"/>
      <c r="F61" s="325"/>
      <c r="G61" s="325"/>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972"/>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39">
        <v>100</v>
      </c>
      <c r="N72" s="403">
        <f>K72/M72</f>
        <v>1021.344104122</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7"/>
      <c r="C77" s="808"/>
      <c r="D77" s="808"/>
      <c r="E77" s="808"/>
      <c r="F77" s="808"/>
      <c r="G77" s="808"/>
      <c r="H77" s="808"/>
      <c r="I77" s="132"/>
      <c r="J77" s="132"/>
      <c r="K77" s="132"/>
      <c r="L77" s="908"/>
      <c r="M77" s="908"/>
      <c r="N77" s="51"/>
    </row>
    <row r="78" spans="1:15" ht="15.75" thickBot="1">
      <c r="B78" s="826" t="s">
        <v>1037</v>
      </c>
      <c r="C78" s="827"/>
      <c r="D78" s="827"/>
      <c r="E78" s="827"/>
      <c r="F78" s="827"/>
      <c r="G78" s="827"/>
      <c r="H78" s="827"/>
      <c r="I78" s="827"/>
      <c r="J78" s="827"/>
      <c r="K78" s="827"/>
      <c r="L78" s="827"/>
      <c r="M78" s="828"/>
      <c r="N78" s="309">
        <f>SUM(N72:N77)</f>
        <v>1021.344104122</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37899.933746500392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7579.9867493000784</v>
      </c>
      <c r="M85" s="855"/>
      <c r="N85" s="57"/>
    </row>
    <row r="86" spans="1:14">
      <c r="B86" s="95" t="s">
        <v>1057</v>
      </c>
      <c r="C86" s="96"/>
      <c r="D86" s="96"/>
      <c r="E86" s="96"/>
      <c r="F86" s="96"/>
      <c r="G86" s="96"/>
      <c r="H86" s="96"/>
      <c r="I86" s="93"/>
      <c r="J86" s="94"/>
      <c r="K86" s="312">
        <v>0.05</v>
      </c>
      <c r="L86" s="854">
        <f>N80*K86</f>
        <v>1894.9966873250196</v>
      </c>
      <c r="M86" s="855"/>
      <c r="N86" s="57"/>
    </row>
    <row r="87" spans="1:14" ht="15.75" thickBot="1">
      <c r="B87" s="97" t="s">
        <v>1058</v>
      </c>
      <c r="C87" s="98"/>
      <c r="D87" s="98"/>
      <c r="E87" s="98"/>
      <c r="F87" s="98"/>
      <c r="G87" s="98"/>
      <c r="H87" s="98"/>
      <c r="I87" s="99"/>
      <c r="J87" s="100"/>
      <c r="K87" s="313">
        <v>0.05</v>
      </c>
      <c r="L87" s="856">
        <f>N80*K87</f>
        <v>1894.9966873250196</v>
      </c>
      <c r="M87" s="857"/>
      <c r="N87" s="57"/>
    </row>
    <row r="88" spans="1:14" ht="15.75" thickBot="1">
      <c r="B88" s="820" t="s">
        <v>1037</v>
      </c>
      <c r="C88" s="821"/>
      <c r="D88" s="821"/>
      <c r="E88" s="821"/>
      <c r="F88" s="821"/>
      <c r="G88" s="821"/>
      <c r="H88" s="821"/>
      <c r="I88" s="821"/>
      <c r="J88" s="821"/>
      <c r="K88" s="821"/>
      <c r="L88" s="821"/>
      <c r="M88" s="822"/>
      <c r="N88" s="58">
        <f>L85+L86+L87</f>
        <v>11369.980123950118</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49269.913870450509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190</v>
      </c>
      <c r="B36" s="833" t="str">
        <f>VLOOKUP(A36,EQUIPOS!A6:D154,3,FALSE)</f>
        <v>Diferencial de 3 ton</v>
      </c>
      <c r="C36" s="834"/>
      <c r="D36" s="834"/>
      <c r="E36" s="834"/>
      <c r="F36" s="834"/>
      <c r="G36" s="834"/>
      <c r="H36" s="835"/>
      <c r="I36" s="275"/>
      <c r="J36" s="276"/>
      <c r="K36" s="277">
        <f>VLOOKUP(A36,EQUIPOS!A6:D163,4,FALSE)</f>
        <v>6487.6958280119206</v>
      </c>
      <c r="L36" s="278"/>
      <c r="M36" s="344">
        <v>40</v>
      </c>
      <c r="N36" s="280">
        <f>K36/M36</f>
        <v>162.19239570029802</v>
      </c>
    </row>
    <row r="37" spans="1:14">
      <c r="A37" s="119" t="s">
        <v>195</v>
      </c>
      <c r="B37" s="833" t="str">
        <f>VLOOKUP(A37,EQUIPOS!A7:D154,3,FALSE)</f>
        <v xml:space="preserve">Equipo de oxicorte, Capacidad de corte: hasta 6´´ (152mm) </v>
      </c>
      <c r="C37" s="834"/>
      <c r="D37" s="834"/>
      <c r="E37" s="834"/>
      <c r="F37" s="834"/>
      <c r="G37" s="834"/>
      <c r="H37" s="835"/>
      <c r="I37" s="429"/>
      <c r="J37" s="430"/>
      <c r="K37" s="277">
        <f>VLOOKUP(A37,EQUIPOS!A7:D164,4,FALSE)</f>
        <v>16391.082375478931</v>
      </c>
      <c r="L37" s="343"/>
      <c r="M37" s="344">
        <v>40</v>
      </c>
      <c r="N37" s="280">
        <f t="shared" ref="N37:N43" si="0">K37/M37</f>
        <v>409.77705938697329</v>
      </c>
    </row>
    <row r="38" spans="1:14">
      <c r="A38" s="119" t="s">
        <v>204</v>
      </c>
      <c r="B38" s="833" t="str">
        <f>VLOOKUP(A38,EQUIPOS!A8:D154,3,FALSE)</f>
        <v xml:space="preserve">Equipo de soldadura 250 AMP
</v>
      </c>
      <c r="C38" s="834"/>
      <c r="D38" s="834"/>
      <c r="E38" s="834"/>
      <c r="F38" s="834"/>
      <c r="G38" s="834"/>
      <c r="H38" s="835"/>
      <c r="I38" s="429"/>
      <c r="J38" s="430"/>
      <c r="K38" s="277">
        <f>VLOOKUP(A38,EQUIPOS!A8:D165,4,FALSE)</f>
        <v>15744.026181353771</v>
      </c>
      <c r="L38" s="343"/>
      <c r="M38" s="344">
        <v>40</v>
      </c>
      <c r="N38" s="280">
        <f t="shared" si="0"/>
        <v>393.60065453384425</v>
      </c>
    </row>
    <row r="39" spans="1:14">
      <c r="A39" s="119" t="s">
        <v>208</v>
      </c>
      <c r="B39" s="833" t="str">
        <f>VLOOKUP(A39,EQUIPOS!A9:D154,3,FALSE)</f>
        <v>Equipo de soldadura 400</v>
      </c>
      <c r="C39" s="834"/>
      <c r="D39" s="834"/>
      <c r="E39" s="834"/>
      <c r="F39" s="834"/>
      <c r="G39" s="834"/>
      <c r="H39" s="835"/>
      <c r="I39" s="429"/>
      <c r="J39" s="430"/>
      <c r="K39" s="277">
        <f>VLOOKUP(A39,EQUIPOS!A9:D166,4,FALSE)</f>
        <v>19505.41826309068</v>
      </c>
      <c r="L39" s="343"/>
      <c r="M39" s="344">
        <v>40</v>
      </c>
      <c r="N39" s="280">
        <f t="shared" si="0"/>
        <v>487.63545657726701</v>
      </c>
    </row>
    <row r="40" spans="1:14">
      <c r="A40" s="119" t="s">
        <v>210</v>
      </c>
      <c r="B40" s="833" t="str">
        <f>VLOOKUP(A40,EQUIPOS!A10:D154,3,FALSE)</f>
        <v>Equipo de soldadura 600</v>
      </c>
      <c r="C40" s="834"/>
      <c r="D40" s="834"/>
      <c r="E40" s="834"/>
      <c r="F40" s="834"/>
      <c r="G40" s="834"/>
      <c r="H40" s="835"/>
      <c r="I40" s="429"/>
      <c r="J40" s="430"/>
      <c r="K40" s="277">
        <f>VLOOKUP(A40,EQUIPOS!A10:D167,4,FALSE)</f>
        <v>19819.875478927206</v>
      </c>
      <c r="L40" s="343"/>
      <c r="M40" s="344">
        <v>40</v>
      </c>
      <c r="N40" s="280">
        <f t="shared" si="0"/>
        <v>495.49688697318015</v>
      </c>
    </row>
    <row r="41" spans="1:14">
      <c r="A41" s="119" t="s">
        <v>202</v>
      </c>
      <c r="B41" s="833" t="str">
        <f>VLOOKUP(A41,EQUIPOS!A11:D155,3,FALSE)</f>
        <v xml:space="preserve">Equipo de rayos X y/o ultrasonido
</v>
      </c>
      <c r="C41" s="834"/>
      <c r="D41" s="834"/>
      <c r="E41" s="834"/>
      <c r="F41" s="834"/>
      <c r="G41" s="834"/>
      <c r="H41" s="835"/>
      <c r="I41" s="429"/>
      <c r="J41" s="430"/>
      <c r="K41" s="277">
        <f>VLOOKUP(A41,EQUIPOS!A11:D168,4,FALSE)</f>
        <v>67944.931885908911</v>
      </c>
      <c r="L41" s="343"/>
      <c r="M41" s="344">
        <v>4000</v>
      </c>
      <c r="N41" s="280">
        <f t="shared" si="0"/>
        <v>16.986232971477229</v>
      </c>
    </row>
    <row r="42" spans="1:14">
      <c r="A42" s="119" t="s">
        <v>294</v>
      </c>
      <c r="B42" s="833" t="str">
        <f>VLOOKUP(A42,EQUIPOS!A12:D156,3,FALSE)</f>
        <v>Puente grúa</v>
      </c>
      <c r="C42" s="834"/>
      <c r="D42" s="834"/>
      <c r="E42" s="834"/>
      <c r="F42" s="834"/>
      <c r="G42" s="834"/>
      <c r="H42" s="835"/>
      <c r="I42" s="429"/>
      <c r="J42" s="430"/>
      <c r="K42" s="277">
        <f>VLOOKUP(A42,EQUIPOS!A12:D169,4,FALSE)</f>
        <v>804632.51915708825</v>
      </c>
      <c r="L42" s="343"/>
      <c r="M42" s="344">
        <v>40000</v>
      </c>
      <c r="N42" s="280">
        <f t="shared" si="0"/>
        <v>20.115812978927206</v>
      </c>
    </row>
    <row r="43" spans="1:14">
      <c r="A43" s="119" t="s">
        <v>334</v>
      </c>
      <c r="B43" s="833" t="str">
        <f>VLOOKUP(A43,EQUIPOS!A13:D157,3,FALSE)</f>
        <v>Taladro industrial</v>
      </c>
      <c r="C43" s="834"/>
      <c r="D43" s="834"/>
      <c r="E43" s="834"/>
      <c r="F43" s="834"/>
      <c r="G43" s="834"/>
      <c r="H43" s="835"/>
      <c r="I43" s="429"/>
      <c r="J43" s="430"/>
      <c r="K43" s="277">
        <f>VLOOKUP(A43,EQUIPOS!A13:D170,4,FALSE)</f>
        <v>3948.8569604086852</v>
      </c>
      <c r="L43" s="343"/>
      <c r="M43" s="344">
        <v>40</v>
      </c>
      <c r="N43" s="280">
        <f t="shared" si="0"/>
        <v>98.721424010217135</v>
      </c>
    </row>
    <row r="44" spans="1:14">
      <c r="B44" s="833"/>
      <c r="C44" s="834"/>
      <c r="D44" s="834"/>
      <c r="E44" s="834"/>
      <c r="F44" s="834"/>
      <c r="G44" s="834"/>
      <c r="H44" s="835"/>
      <c r="I44" s="42"/>
      <c r="J44" s="43"/>
      <c r="K44" s="277"/>
      <c r="L44" s="284"/>
      <c r="M44" s="344"/>
      <c r="N44" s="280"/>
    </row>
    <row r="45" spans="1:14">
      <c r="B45" s="328"/>
      <c r="C45" s="329"/>
      <c r="D45" s="329"/>
      <c r="E45" s="329"/>
      <c r="F45" s="331"/>
      <c r="G45" s="331"/>
      <c r="H45" s="131"/>
      <c r="I45" s="42"/>
      <c r="J45" s="43"/>
      <c r="K45" s="277"/>
      <c r="L45" s="284"/>
      <c r="M45" s="285"/>
      <c r="N45" s="281"/>
    </row>
    <row r="46" spans="1:14">
      <c r="B46" s="840" t="s">
        <v>1036</v>
      </c>
      <c r="C46" s="841"/>
      <c r="D46" s="841"/>
      <c r="E46" s="44"/>
      <c r="F46" s="45"/>
      <c r="G46" s="45"/>
      <c r="H46" s="46"/>
      <c r="I46" s="42"/>
      <c r="J46" s="43"/>
      <c r="K46" s="287"/>
      <c r="L46" s="284"/>
      <c r="M46" s="409">
        <v>0.1</v>
      </c>
      <c r="N46" s="352">
        <f>N83*M46</f>
        <v>316.77546014452503</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2">
        <f>SUM(N36:N46)</f>
        <v>2401.3013832767092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3" t="s">
        <v>1029</v>
      </c>
      <c r="K52" s="91" t="s">
        <v>1030</v>
      </c>
      <c r="L52" s="814" t="s">
        <v>1039</v>
      </c>
      <c r="M52" s="813"/>
      <c r="N52" s="92" t="s">
        <v>1035</v>
      </c>
    </row>
    <row r="53" spans="1:14">
      <c r="A53" s="167" t="s">
        <v>469</v>
      </c>
      <c r="B53" s="49" t="str">
        <f>VLOOKUP(A53,MATERIALES!A5:D372,3,FALSE)</f>
        <v>Fundente</v>
      </c>
      <c r="C53" s="289"/>
      <c r="D53" s="289"/>
      <c r="E53" s="289"/>
      <c r="F53" s="289"/>
      <c r="G53" s="289"/>
      <c r="H53" s="289"/>
      <c r="I53" s="289"/>
      <c r="J53" s="319" t="str">
        <f>VLOOKUP(A53,MATERIALES!A7:D644,2,FALSE)</f>
        <v>kg</v>
      </c>
      <c r="K53" s="290">
        <v>5.0000000000000001E-3</v>
      </c>
      <c r="L53" s="275"/>
      <c r="M53" s="410">
        <f>VLOOKUP(A53,MATERIALES!A5:D395,4,FALSE)</f>
        <v>35162.398601820038</v>
      </c>
      <c r="N53" s="280">
        <f t="shared" ref="N53:N58" si="1">K53*M53</f>
        <v>175.81199300910018</v>
      </c>
    </row>
    <row r="54" spans="1:14">
      <c r="A54" s="167" t="s">
        <v>471</v>
      </c>
      <c r="B54" s="49" t="str">
        <f>VLOOKUP(A54,MATERIALES!A6:D372,3,FALSE)</f>
        <v>Gas propano</v>
      </c>
      <c r="C54" s="433"/>
      <c r="D54" s="433"/>
      <c r="E54" s="433"/>
      <c r="F54" s="433"/>
      <c r="G54" s="433"/>
      <c r="H54" s="433"/>
      <c r="I54" s="433"/>
      <c r="J54" s="320" t="str">
        <f>VLOOKUP(A54,MATERIALES!A8:D645,2,FALSE)</f>
        <v>kg</v>
      </c>
      <c r="K54" s="405">
        <v>5.0000000000000001E-3</v>
      </c>
      <c r="L54" s="429"/>
      <c r="M54" s="410">
        <f>VLOOKUP(A54,MATERIALES!A6:D396,4,FALSE)</f>
        <v>2200</v>
      </c>
      <c r="N54" s="280">
        <f t="shared" si="1"/>
        <v>11</v>
      </c>
    </row>
    <row r="55" spans="1:14">
      <c r="A55" s="167" t="s">
        <v>613</v>
      </c>
      <c r="B55" s="49" t="str">
        <f>VLOOKUP(A55,MATERIALES!A6:D372,3,FALSE)</f>
        <v xml:space="preserve">Oxigeno industrial
</v>
      </c>
      <c r="C55" s="433"/>
      <c r="D55" s="433"/>
      <c r="E55" s="433"/>
      <c r="F55" s="433"/>
      <c r="G55" s="433"/>
      <c r="H55" s="433"/>
      <c r="I55" s="433"/>
      <c r="J55" s="320" t="str">
        <f>VLOOKUP(A55,MATERIALES!A9:D646,2,FALSE)</f>
        <v>kg</v>
      </c>
      <c r="K55" s="405">
        <v>5.0000000000000001E-3</v>
      </c>
      <c r="L55" s="429"/>
      <c r="M55" s="410">
        <f>VLOOKUP(A55,MATERIALES!A6:D397,4,FALSE)</f>
        <v>10242.295666847464</v>
      </c>
      <c r="N55" s="280">
        <f t="shared" si="1"/>
        <v>51.21147833423732</v>
      </c>
    </row>
    <row r="56" spans="1:14">
      <c r="A56" s="167" t="s">
        <v>706</v>
      </c>
      <c r="B56" s="49" t="str">
        <f>VLOOKUP(A56,MATERIALES!A6:D372,3,FALSE)</f>
        <v>Soldadura 7018</v>
      </c>
      <c r="C56" s="433"/>
      <c r="D56" s="433"/>
      <c r="E56" s="433"/>
      <c r="F56" s="433"/>
      <c r="G56" s="433"/>
      <c r="H56" s="433"/>
      <c r="I56" s="433"/>
      <c r="J56" s="320" t="str">
        <f>VLOOKUP(A56,MATERIALES!A10:D647,2,FALSE)</f>
        <v>kg</v>
      </c>
      <c r="K56" s="405">
        <v>0.01</v>
      </c>
      <c r="L56" s="429"/>
      <c r="M56" s="410">
        <f>VLOOKUP(A56,MATERIALES!A6:D398,4,FALSE)</f>
        <v>6240</v>
      </c>
      <c r="N56" s="280">
        <f t="shared" si="1"/>
        <v>62.4</v>
      </c>
    </row>
    <row r="57" spans="1:14">
      <c r="A57" s="167" t="s">
        <v>710</v>
      </c>
      <c r="B57" s="49" t="str">
        <f>VLOOKUP(A57,MATERIALES!A7:D372,3,FALSE)</f>
        <v>Soldadura L-70</v>
      </c>
      <c r="C57" s="433"/>
      <c r="D57" s="433"/>
      <c r="E57" s="433"/>
      <c r="F57" s="433"/>
      <c r="G57" s="433"/>
      <c r="H57" s="433"/>
      <c r="I57" s="433"/>
      <c r="J57" s="320" t="str">
        <f>VLOOKUP(A57,MATERIALES!A11:D648,2,FALSE)</f>
        <v>kg</v>
      </c>
      <c r="K57" s="405">
        <v>0.01</v>
      </c>
      <c r="L57" s="429"/>
      <c r="M57" s="410">
        <f>VLOOKUP(A57,MATERIALES!A7:D399,4,FALSE)</f>
        <v>18683.714578436688</v>
      </c>
      <c r="N57" s="280">
        <f t="shared" si="1"/>
        <v>186.83714578436687</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VLOOKUP(A58,MATERIALES!A1:D649,2,FALSE)</f>
        <v>kg</v>
      </c>
      <c r="K58" s="405">
        <v>1</v>
      </c>
      <c r="L58" s="429"/>
      <c r="M58" s="410">
        <f>VLOOKUP(A58,MATERIALES!A1:D400,4,FALSE)</f>
        <v>2903.5</v>
      </c>
      <c r="N58" s="280">
        <f t="shared" si="1"/>
        <v>2903.5</v>
      </c>
    </row>
    <row r="59" spans="1:14">
      <c r="A59" s="167"/>
      <c r="B59" s="49"/>
      <c r="C59" s="433"/>
      <c r="D59" s="433"/>
      <c r="E59" s="433"/>
      <c r="F59" s="433"/>
      <c r="G59" s="433"/>
      <c r="H59" s="433"/>
      <c r="I59" s="433"/>
      <c r="J59" s="319"/>
      <c r="K59" s="405"/>
      <c r="L59" s="429"/>
      <c r="M59" s="410"/>
      <c r="N59" s="280"/>
    </row>
    <row r="60" spans="1:14" ht="15.75" thickBot="1">
      <c r="B60" s="49"/>
      <c r="C60" s="318"/>
      <c r="D60" s="318"/>
      <c r="E60" s="318"/>
      <c r="F60" s="318"/>
      <c r="G60" s="318"/>
      <c r="H60" s="318"/>
      <c r="I60" s="318"/>
      <c r="J60" s="443"/>
      <c r="K60" s="132"/>
      <c r="L60" s="333"/>
      <c r="M60" s="410"/>
      <c r="N60" s="280"/>
    </row>
    <row r="61" spans="1:14" ht="15.75" thickBot="1">
      <c r="B61" s="820" t="s">
        <v>1037</v>
      </c>
      <c r="C61" s="821"/>
      <c r="D61" s="821"/>
      <c r="E61" s="821"/>
      <c r="F61" s="821"/>
      <c r="G61" s="821"/>
      <c r="H61" s="821"/>
      <c r="I61" s="821"/>
      <c r="J61" s="821"/>
      <c r="K61" s="821"/>
      <c r="L61" s="821"/>
      <c r="M61" s="822"/>
      <c r="N61" s="402">
        <f>SUM(N53:N60)</f>
        <v>3390.7606171277043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23" t="s">
        <v>1045</v>
      </c>
      <c r="M65" s="796"/>
      <c r="N65" s="82" t="s">
        <v>1035</v>
      </c>
    </row>
    <row r="66" spans="1:15">
      <c r="B66" s="52"/>
      <c r="C66" s="325"/>
      <c r="D66" s="325"/>
      <c r="E66" s="325"/>
      <c r="F66" s="325"/>
      <c r="G66" s="325"/>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319"/>
      <c r="I68" s="287"/>
      <c r="J68" s="294"/>
      <c r="K68" s="287"/>
      <c r="L68" s="824"/>
      <c r="M68" s="825"/>
      <c r="N68" s="295"/>
    </row>
    <row r="69" spans="1:15">
      <c r="B69" s="52"/>
      <c r="C69" s="53"/>
      <c r="D69" s="53"/>
      <c r="E69" s="53"/>
      <c r="F69" s="53"/>
      <c r="G69" s="53"/>
      <c r="H69" s="319"/>
      <c r="I69" s="287"/>
      <c r="J69" s="294"/>
      <c r="K69" s="287"/>
      <c r="L69" s="824"/>
      <c r="M69" s="825"/>
      <c r="N69" s="295"/>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09"/>
      <c r="M71" s="810"/>
      <c r="N71" s="133"/>
    </row>
    <row r="72" spans="1:15" ht="15.75" thickBot="1">
      <c r="B72" s="826" t="s">
        <v>1037</v>
      </c>
      <c r="C72" s="827"/>
      <c r="D72" s="827"/>
      <c r="E72" s="827"/>
      <c r="F72" s="827"/>
      <c r="G72" s="827"/>
      <c r="H72" s="827"/>
      <c r="I72" s="827"/>
      <c r="J72" s="827"/>
      <c r="K72" s="827"/>
      <c r="L72" s="827"/>
      <c r="M72" s="828"/>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6" t="s">
        <v>1047</v>
      </c>
      <c r="C76" s="847"/>
      <c r="D76" s="847"/>
      <c r="E76" s="847"/>
      <c r="F76" s="847"/>
      <c r="G76" s="847"/>
      <c r="H76" s="847"/>
      <c r="I76" s="79" t="s">
        <v>1048</v>
      </c>
      <c r="J76" s="81" t="s">
        <v>1494</v>
      </c>
      <c r="K76" s="80" t="s">
        <v>1050</v>
      </c>
      <c r="L76" s="848" t="s">
        <v>1034</v>
      </c>
      <c r="M76" s="849"/>
      <c r="N76" s="104" t="s">
        <v>1035</v>
      </c>
    </row>
    <row r="77" spans="1:15">
      <c r="A77" s="168" t="s">
        <v>2</v>
      </c>
      <c r="B77" s="55" t="str">
        <f>VLOOKUP(A77,'MANO DE OBRA'!A8:D68,3,FALSE)</f>
        <v>Soldador (2)</v>
      </c>
      <c r="C77" s="53"/>
      <c r="D77" s="53"/>
      <c r="E77" s="53"/>
      <c r="F77" s="53"/>
      <c r="G77" s="53"/>
      <c r="H77" s="53"/>
      <c r="I77" s="300">
        <f t="shared" ref="I77:I82" si="2">K77/J77*100</f>
        <v>110415.578824</v>
      </c>
      <c r="J77" s="301">
        <v>185</v>
      </c>
      <c r="K77" s="302">
        <f>VLOOKUP(A77,'MANO DE OBRA'!A8:D99,4,FALSE)</f>
        <v>204268.8208244</v>
      </c>
      <c r="L77" s="56"/>
      <c r="M77" s="442">
        <v>320</v>
      </c>
      <c r="N77" s="403">
        <f t="shared" ref="N77:N82" si="3">K77/M77</f>
        <v>638.34006507624997</v>
      </c>
      <c r="O77" s="112"/>
    </row>
    <row r="78" spans="1:15">
      <c r="A78" s="168" t="s">
        <v>4</v>
      </c>
      <c r="B78" s="55" t="str">
        <f>VLOOKUP(A78,'MANO DE OBRA'!A8:D69,3,FALSE)</f>
        <v>Inspector de fabricación y montaje</v>
      </c>
      <c r="C78" s="53"/>
      <c r="D78" s="53"/>
      <c r="E78" s="53"/>
      <c r="F78" s="53"/>
      <c r="G78" s="53"/>
      <c r="H78" s="53"/>
      <c r="I78" s="300">
        <f t="shared" si="2"/>
        <v>84190.500000000015</v>
      </c>
      <c r="J78" s="301">
        <v>185</v>
      </c>
      <c r="K78" s="302">
        <f>VLOOKUP(A78,'MANO DE OBRA'!A8:D100,4,FALSE)</f>
        <v>155752.42500000002</v>
      </c>
      <c r="L78" s="56"/>
      <c r="M78" s="442">
        <v>320</v>
      </c>
      <c r="N78" s="403">
        <f t="shared" si="3"/>
        <v>486.72632812500007</v>
      </c>
    </row>
    <row r="79" spans="1:15">
      <c r="A79" t="s">
        <v>9</v>
      </c>
      <c r="B79" s="55" t="str">
        <f>VLOOKUP(A79,'MANO DE OBRA'!A9:D70,3,FALSE)</f>
        <v>Obrero (3)</v>
      </c>
      <c r="C79" s="53"/>
      <c r="D79" s="53"/>
      <c r="E79" s="53"/>
      <c r="F79" s="53"/>
      <c r="G79" s="53"/>
      <c r="H79" s="53"/>
      <c r="I79" s="300">
        <f t="shared" si="2"/>
        <v>82811.68411799999</v>
      </c>
      <c r="J79" s="301">
        <v>185</v>
      </c>
      <c r="K79" s="302">
        <f>VLOOKUP(A79,'MANO DE OBRA'!A9:D101,4,FALSE)</f>
        <v>153201.61561829998</v>
      </c>
      <c r="L79" s="56"/>
      <c r="M79" s="442">
        <v>320</v>
      </c>
      <c r="N79" s="403">
        <f t="shared" si="3"/>
        <v>478.75504880718745</v>
      </c>
    </row>
    <row r="80" spans="1:15">
      <c r="A80" t="s">
        <v>30</v>
      </c>
      <c r="B80" s="55" t="str">
        <f>VLOOKUP(A80,'MANO DE OBRA'!A10:D71,3,FALSE)</f>
        <v>Oficial</v>
      </c>
      <c r="C80" s="53"/>
      <c r="D80" s="53"/>
      <c r="E80" s="53"/>
      <c r="F80" s="53"/>
      <c r="G80" s="53"/>
      <c r="H80" s="53"/>
      <c r="I80" s="300">
        <f t="shared" si="2"/>
        <v>55207.789411999998</v>
      </c>
      <c r="J80" s="301">
        <v>185</v>
      </c>
      <c r="K80" s="302">
        <f>VLOOKUP(A80,'MANO DE OBRA'!A10:D102,4,FALSE)</f>
        <v>102134.4104122</v>
      </c>
      <c r="L80" s="326"/>
      <c r="M80" s="442">
        <v>320</v>
      </c>
      <c r="N80" s="403">
        <f t="shared" si="3"/>
        <v>319.17003253812499</v>
      </c>
    </row>
    <row r="81" spans="1:14">
      <c r="A81" t="s">
        <v>1758</v>
      </c>
      <c r="B81" s="55" t="str">
        <f>VLOOKUP(A81,'MANO DE OBRA'!A11:D72,3,FALSE)</f>
        <v>Calculista</v>
      </c>
      <c r="C81" s="53"/>
      <c r="D81" s="53"/>
      <c r="E81" s="53"/>
      <c r="F81" s="53"/>
      <c r="G81" s="53"/>
      <c r="H81" s="53"/>
      <c r="I81" s="300">
        <f t="shared" si="2"/>
        <v>165623.36823599998</v>
      </c>
      <c r="J81" s="301">
        <v>185</v>
      </c>
      <c r="K81" s="302">
        <f>VLOOKUP(A81,'MANO DE OBRA'!A11:D103,4,FALSE)</f>
        <v>306403.23123659997</v>
      </c>
      <c r="L81" s="326"/>
      <c r="M81" s="442">
        <v>320</v>
      </c>
      <c r="N81" s="403">
        <f t="shared" si="3"/>
        <v>957.5100976143749</v>
      </c>
    </row>
    <row r="82" spans="1:14" ht="15.75" thickBot="1">
      <c r="A82" t="s">
        <v>1759</v>
      </c>
      <c r="B82" s="807" t="str">
        <f>VLOOKUP(A82,'MANO DE OBRA'!A12:D73,3,FALSE)</f>
        <v>Dibujante 2</v>
      </c>
      <c r="C82" s="808" t="e">
        <f>VLOOKUP(B82,'MANO DE OBRA'!B12:E73,3,FALSE)</f>
        <v>#N/A</v>
      </c>
      <c r="D82" s="808" t="e">
        <f>VLOOKUP(C82,'MANO DE OBRA'!C12:F73,3,FALSE)</f>
        <v>#N/A</v>
      </c>
      <c r="E82" s="808" t="e">
        <f>VLOOKUP(D82,'MANO DE OBRA'!D12:G73,3,FALSE)</f>
        <v>#N/A</v>
      </c>
      <c r="F82" s="808" t="e">
        <f>VLOOKUP(E82,'MANO DE OBRA'!E12:H73,3,FALSE)</f>
        <v>#N/A</v>
      </c>
      <c r="G82" s="808" t="e">
        <f>VLOOKUP(F82,'MANO DE OBRA'!F12:I73,3,FALSE)</f>
        <v>#N/A</v>
      </c>
      <c r="H82" s="808" t="e">
        <f>VLOOKUP(G82,'MANO DE OBRA'!G12:J73,3,FALSE)</f>
        <v>#N/A</v>
      </c>
      <c r="I82" s="478">
        <f t="shared" si="2"/>
        <v>49687.010470799993</v>
      </c>
      <c r="J82" s="479">
        <v>185</v>
      </c>
      <c r="K82" s="482">
        <f>VLOOKUP(A82,'MANO DE OBRA'!A12:D104,4,FALSE)</f>
        <v>91920.96937097999</v>
      </c>
      <c r="L82" s="483"/>
      <c r="M82" s="484">
        <v>320</v>
      </c>
      <c r="N82" s="448">
        <f t="shared" si="3"/>
        <v>287.25302928431245</v>
      </c>
    </row>
    <row r="83" spans="1:14" ht="15.75" thickBot="1">
      <c r="B83" s="826" t="s">
        <v>1037</v>
      </c>
      <c r="C83" s="827"/>
      <c r="D83" s="827"/>
      <c r="E83" s="827"/>
      <c r="F83" s="827"/>
      <c r="G83" s="827"/>
      <c r="H83" s="827"/>
      <c r="I83" s="827"/>
      <c r="J83" s="827"/>
      <c r="K83" s="827"/>
      <c r="L83" s="827"/>
      <c r="M83" s="828"/>
      <c r="N83" s="468">
        <f>SUM(N77:N82)</f>
        <v>3167.75460144525</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N48+N61+N72+N83</f>
        <v>8959.8166018496631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2"/>
      <c r="J89" s="342"/>
      <c r="K89" s="310" t="s">
        <v>1054</v>
      </c>
      <c r="L89" s="850" t="s">
        <v>1055</v>
      </c>
      <c r="M89" s="851"/>
      <c r="N89" s="311"/>
    </row>
    <row r="90" spans="1:14">
      <c r="B90" s="852" t="s">
        <v>1056</v>
      </c>
      <c r="C90" s="853"/>
      <c r="D90" s="853"/>
      <c r="E90" s="853"/>
      <c r="F90" s="853"/>
      <c r="G90" s="853"/>
      <c r="H90" s="853"/>
      <c r="I90" s="93"/>
      <c r="J90" s="94"/>
      <c r="K90" s="312">
        <v>0.2</v>
      </c>
      <c r="L90" s="854">
        <f>N85*K90</f>
        <v>1791.9633203699327</v>
      </c>
      <c r="M90" s="855"/>
      <c r="N90" s="57"/>
    </row>
    <row r="91" spans="1:14">
      <c r="B91" s="95" t="s">
        <v>1057</v>
      </c>
      <c r="C91" s="96"/>
      <c r="D91" s="96"/>
      <c r="E91" s="96"/>
      <c r="F91" s="96"/>
      <c r="G91" s="96"/>
      <c r="H91" s="96"/>
      <c r="I91" s="93"/>
      <c r="J91" s="94"/>
      <c r="K91" s="312">
        <v>0.05</v>
      </c>
      <c r="L91" s="854">
        <f>N85*K91</f>
        <v>447.99083009248318</v>
      </c>
      <c r="M91" s="855"/>
      <c r="N91" s="57"/>
    </row>
    <row r="92" spans="1:14" ht="15.75" thickBot="1">
      <c r="B92" s="97" t="s">
        <v>1058</v>
      </c>
      <c r="C92" s="98"/>
      <c r="D92" s="98"/>
      <c r="E92" s="98"/>
      <c r="F92" s="98"/>
      <c r="G92" s="98"/>
      <c r="H92" s="98"/>
      <c r="I92" s="99"/>
      <c r="J92" s="100"/>
      <c r="K92" s="313">
        <v>0.05</v>
      </c>
      <c r="L92" s="856">
        <f>N85*K92</f>
        <v>447.99083009248318</v>
      </c>
      <c r="M92" s="857"/>
      <c r="N92" s="57"/>
    </row>
    <row r="93" spans="1:14" ht="15.75" thickBot="1">
      <c r="B93" s="820" t="s">
        <v>1037</v>
      </c>
      <c r="C93" s="821"/>
      <c r="D93" s="821"/>
      <c r="E93" s="821"/>
      <c r="F93" s="821"/>
      <c r="G93" s="821"/>
      <c r="H93" s="821"/>
      <c r="I93" s="821"/>
      <c r="J93" s="821"/>
      <c r="K93" s="821"/>
      <c r="L93" s="821"/>
      <c r="M93" s="822"/>
      <c r="N93" s="58">
        <f>L90+L91+L92</f>
        <v>2687.9449805548988</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11647.761582404562</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62" t="s">
        <v>2324</v>
      </c>
      <c r="C112" s="963"/>
      <c r="D112" s="963"/>
      <c r="E112" s="963"/>
      <c r="F112" s="963"/>
      <c r="G112" s="963"/>
      <c r="H112" s="963"/>
      <c r="I112" s="963"/>
      <c r="J112" s="963"/>
      <c r="K112" s="963"/>
      <c r="L112" s="963"/>
      <c r="M112" s="963"/>
      <c r="N112" s="964"/>
    </row>
    <row r="113" spans="2:14" ht="15" customHeight="1">
      <c r="B113" s="962"/>
      <c r="C113" s="963"/>
      <c r="D113" s="963"/>
      <c r="E113" s="963"/>
      <c r="F113" s="963"/>
      <c r="G113" s="963"/>
      <c r="H113" s="963"/>
      <c r="I113" s="963"/>
      <c r="J113" s="963"/>
      <c r="K113" s="963"/>
      <c r="L113" s="963"/>
      <c r="M113" s="963"/>
      <c r="N113" s="964"/>
    </row>
    <row r="114" spans="2:14" ht="30" customHeight="1">
      <c r="B114" s="965" t="s">
        <v>2325</v>
      </c>
      <c r="C114" s="966"/>
      <c r="D114" s="966"/>
      <c r="E114" s="966"/>
      <c r="F114" s="966"/>
      <c r="G114" s="966"/>
      <c r="H114" s="966"/>
      <c r="I114" s="966"/>
      <c r="J114" s="966"/>
      <c r="K114" s="966"/>
      <c r="L114" s="966"/>
      <c r="M114" s="966"/>
      <c r="N114" s="967"/>
    </row>
    <row r="115" spans="2:14">
      <c r="B115" s="965"/>
      <c r="C115" s="966"/>
      <c r="D115" s="966"/>
      <c r="E115" s="966"/>
      <c r="F115" s="966"/>
      <c r="G115" s="966"/>
      <c r="H115" s="966"/>
      <c r="I115" s="966"/>
      <c r="J115" s="966"/>
      <c r="K115" s="966"/>
      <c r="L115" s="966"/>
      <c r="M115" s="966"/>
      <c r="N115" s="967"/>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8"/>
      <c r="K125" s="968"/>
      <c r="L125" s="968"/>
      <c r="M125" s="968"/>
      <c r="N125" s="969"/>
    </row>
    <row r="126" spans="2:14" ht="15.75" thickBot="1">
      <c r="B126" s="427" t="s">
        <v>2327</v>
      </c>
      <c r="C126" s="428"/>
      <c r="D126" s="428"/>
      <c r="E126" s="267"/>
      <c r="F126" s="267"/>
      <c r="G126" s="267"/>
      <c r="H126" s="267"/>
      <c r="I126" s="267"/>
      <c r="J126" s="970"/>
      <c r="K126" s="970"/>
      <c r="L126" s="970"/>
      <c r="M126" s="970"/>
      <c r="N126" s="971"/>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190</v>
      </c>
      <c r="B36" s="833" t="str">
        <f>VLOOKUP(A36,EQUIPOS!A6:D154,3,FALSE)</f>
        <v>Diferencial de 3 ton</v>
      </c>
      <c r="C36" s="834"/>
      <c r="D36" s="834"/>
      <c r="E36" s="834"/>
      <c r="F36" s="834"/>
      <c r="G36" s="834"/>
      <c r="H36" s="835"/>
      <c r="I36" s="275"/>
      <c r="J36" s="276"/>
      <c r="K36" s="277">
        <f>VLOOKUP(A36,EQUIPOS!A6:D163,4,FALSE)</f>
        <v>6487.6958280119206</v>
      </c>
      <c r="L36" s="278"/>
      <c r="M36" s="344">
        <v>40</v>
      </c>
      <c r="N36" s="280">
        <f t="shared" ref="N36:N41" si="0">K36/M36</f>
        <v>162.19239570029802</v>
      </c>
    </row>
    <row r="37" spans="1:14">
      <c r="A37" s="119" t="s">
        <v>334</v>
      </c>
      <c r="B37" s="833" t="str">
        <f>VLOOKUP(A37,EQUIPOS!A7:D154,3,FALSE)</f>
        <v>Taladro industrial</v>
      </c>
      <c r="C37" s="834"/>
      <c r="D37" s="834"/>
      <c r="E37" s="834"/>
      <c r="F37" s="834"/>
      <c r="G37" s="834"/>
      <c r="H37" s="835"/>
      <c r="I37" s="429"/>
      <c r="J37" s="430"/>
      <c r="K37" s="277">
        <f>VLOOKUP(A37,EQUIPOS!A7:D164,4,FALSE)</f>
        <v>3948.8569604086852</v>
      </c>
      <c r="L37" s="343"/>
      <c r="M37" s="344">
        <v>40</v>
      </c>
      <c r="N37" s="280">
        <f t="shared" si="0"/>
        <v>98.721424010217135</v>
      </c>
    </row>
    <row r="38" spans="1:14">
      <c r="A38" s="119" t="s">
        <v>195</v>
      </c>
      <c r="B38" s="833" t="str">
        <f>VLOOKUP(A38,EQUIPOS!A8:D154,3,FALSE)</f>
        <v xml:space="preserve">Equipo de oxicorte, Capacidad de corte: hasta 6´´ (152mm) </v>
      </c>
      <c r="C38" s="834"/>
      <c r="D38" s="834"/>
      <c r="E38" s="834"/>
      <c r="F38" s="834"/>
      <c r="G38" s="834"/>
      <c r="H38" s="835"/>
      <c r="I38" s="429"/>
      <c r="J38" s="430"/>
      <c r="K38" s="277">
        <f>VLOOKUP(A38,EQUIPOS!A8:D165,4,FALSE)</f>
        <v>16391.082375478931</v>
      </c>
      <c r="L38" s="343"/>
      <c r="M38" s="344">
        <v>40</v>
      </c>
      <c r="N38" s="280">
        <f t="shared" si="0"/>
        <v>409.77705938697329</v>
      </c>
    </row>
    <row r="39" spans="1:14">
      <c r="A39" s="119" t="s">
        <v>204</v>
      </c>
      <c r="B39" s="833" t="str">
        <f>VLOOKUP(A39,EQUIPOS!A9:D154,3,FALSE)</f>
        <v xml:space="preserve">Equipo de soldadura 250 AMP
</v>
      </c>
      <c r="C39" s="834"/>
      <c r="D39" s="834"/>
      <c r="E39" s="834"/>
      <c r="F39" s="834"/>
      <c r="G39" s="834"/>
      <c r="H39" s="835"/>
      <c r="I39" s="429"/>
      <c r="J39" s="430"/>
      <c r="K39" s="277">
        <f>VLOOKUP(A39,EQUIPOS!A9:D166,4,FALSE)</f>
        <v>15744.026181353771</v>
      </c>
      <c r="L39" s="343"/>
      <c r="M39" s="344">
        <v>40</v>
      </c>
      <c r="N39" s="280">
        <f t="shared" si="0"/>
        <v>393.60065453384425</v>
      </c>
    </row>
    <row r="40" spans="1:14">
      <c r="A40" s="119" t="s">
        <v>208</v>
      </c>
      <c r="B40" s="833" t="str">
        <f>VLOOKUP(A40,EQUIPOS!A10:D154,3,FALSE)</f>
        <v>Equipo de soldadura 400</v>
      </c>
      <c r="C40" s="834"/>
      <c r="D40" s="834"/>
      <c r="E40" s="834"/>
      <c r="F40" s="834"/>
      <c r="G40" s="834"/>
      <c r="H40" s="835"/>
      <c r="I40" s="429"/>
      <c r="J40" s="430"/>
      <c r="K40" s="277">
        <f>VLOOKUP(A40,EQUIPOS!A10:D167,4,FALSE)</f>
        <v>19505.41826309068</v>
      </c>
      <c r="L40" s="343"/>
      <c r="M40" s="344">
        <v>40</v>
      </c>
      <c r="N40" s="280">
        <f t="shared" si="0"/>
        <v>487.63545657726701</v>
      </c>
    </row>
    <row r="41" spans="1:14">
      <c r="A41" s="119" t="s">
        <v>210</v>
      </c>
      <c r="B41" s="833" t="str">
        <f>VLOOKUP(A41,EQUIPOS!A11:D155,3,FALSE)</f>
        <v>Equipo de soldadura 600</v>
      </c>
      <c r="C41" s="834"/>
      <c r="D41" s="834"/>
      <c r="E41" s="834"/>
      <c r="F41" s="834"/>
      <c r="G41" s="834"/>
      <c r="H41" s="835"/>
      <c r="I41" s="429"/>
      <c r="J41" s="430"/>
      <c r="K41" s="277">
        <f>VLOOKUP(A41,EQUIPOS!A11:D168,4,FALSE)</f>
        <v>19819.875478927206</v>
      </c>
      <c r="L41" s="343"/>
      <c r="M41" s="344">
        <v>40</v>
      </c>
      <c r="N41" s="280">
        <f t="shared" si="0"/>
        <v>495.49688697318015</v>
      </c>
    </row>
    <row r="42" spans="1:14">
      <c r="B42" s="833"/>
      <c r="C42" s="834"/>
      <c r="D42" s="834"/>
      <c r="E42" s="834"/>
      <c r="F42" s="834"/>
      <c r="G42" s="834"/>
      <c r="H42" s="835"/>
      <c r="I42" s="42"/>
      <c r="J42" s="43"/>
      <c r="K42" s="277"/>
      <c r="L42" s="284"/>
      <c r="M42" s="344"/>
      <c r="N42" s="280"/>
    </row>
    <row r="43" spans="1:14">
      <c r="B43" s="328"/>
      <c r="C43" s="329"/>
      <c r="D43" s="329"/>
      <c r="E43" s="329"/>
      <c r="F43" s="331"/>
      <c r="G43" s="331"/>
      <c r="H43" s="131"/>
      <c r="I43" s="42"/>
      <c r="J43" s="43"/>
      <c r="K43" s="277"/>
      <c r="L43" s="284"/>
      <c r="M43" s="285"/>
      <c r="N43" s="281"/>
    </row>
    <row r="44" spans="1:14">
      <c r="B44" s="840" t="s">
        <v>1036</v>
      </c>
      <c r="C44" s="841"/>
      <c r="D44" s="841"/>
      <c r="E44" s="44"/>
      <c r="F44" s="45"/>
      <c r="G44" s="45"/>
      <c r="H44" s="46"/>
      <c r="I44" s="42"/>
      <c r="J44" s="43"/>
      <c r="K44" s="287"/>
      <c r="L44" s="284"/>
      <c r="M44" s="409">
        <v>0.05</v>
      </c>
      <c r="N44" s="352">
        <f>N81*M44</f>
        <v>96.149573727328132</v>
      </c>
    </row>
    <row r="45" spans="1:14" ht="15.75" thickBot="1">
      <c r="B45" s="833"/>
      <c r="C45" s="834"/>
      <c r="D45" s="834"/>
      <c r="E45" s="834"/>
      <c r="F45" s="834"/>
      <c r="G45" s="834"/>
      <c r="H45" s="835"/>
      <c r="I45" s="842"/>
      <c r="J45" s="843"/>
      <c r="K45" s="47"/>
      <c r="L45" s="844"/>
      <c r="M45" s="845"/>
      <c r="N45" s="111"/>
    </row>
    <row r="46" spans="1:14" ht="15.75" thickBot="1">
      <c r="B46" s="820" t="s">
        <v>1037</v>
      </c>
      <c r="C46" s="821"/>
      <c r="D46" s="821"/>
      <c r="E46" s="821"/>
      <c r="F46" s="821"/>
      <c r="G46" s="821"/>
      <c r="H46" s="821"/>
      <c r="I46" s="821"/>
      <c r="J46" s="821"/>
      <c r="K46" s="821"/>
      <c r="L46" s="821"/>
      <c r="M46" s="822"/>
      <c r="N46" s="402">
        <f>SUM(N36:N44)</f>
        <v>2143.573450909108</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1" t="s">
        <v>1028</v>
      </c>
      <c r="C50" s="812"/>
      <c r="D50" s="812"/>
      <c r="E50" s="812"/>
      <c r="F50" s="812"/>
      <c r="G50" s="812"/>
      <c r="H50" s="812"/>
      <c r="I50" s="813"/>
      <c r="J50" s="323" t="s">
        <v>1029</v>
      </c>
      <c r="K50" s="91" t="s">
        <v>1030</v>
      </c>
      <c r="L50" s="814" t="s">
        <v>1039</v>
      </c>
      <c r="M50" s="813"/>
      <c r="N50" s="92" t="s">
        <v>1035</v>
      </c>
    </row>
    <row r="51" spans="1:14">
      <c r="A51" s="169" t="s">
        <v>469</v>
      </c>
      <c r="B51" s="49" t="str">
        <f>VLOOKUP(A51,MATERIALES!A5:D372,3,FALSE)</f>
        <v>Fundente</v>
      </c>
      <c r="C51" s="289"/>
      <c r="D51" s="289"/>
      <c r="E51" s="289"/>
      <c r="F51" s="289"/>
      <c r="G51" s="289"/>
      <c r="H51" s="289"/>
      <c r="I51" s="289"/>
      <c r="J51" s="319" t="str">
        <f>VLOOKUP(A51,MATERIALES!A6:D642,2,FALSE)</f>
        <v>kg</v>
      </c>
      <c r="K51" s="290">
        <v>5.0000000000000001E-3</v>
      </c>
      <c r="L51" s="275"/>
      <c r="M51" s="410">
        <f>VLOOKUP(A51,MATERIALES!A5:D395,4,FALSE)</f>
        <v>35162.398601820038</v>
      </c>
      <c r="N51" s="280">
        <f t="shared" ref="N51:N56" si="1">K51*M51</f>
        <v>175.81199300910018</v>
      </c>
    </row>
    <row r="52" spans="1:14">
      <c r="A52" s="169" t="s">
        <v>471</v>
      </c>
      <c r="B52" s="49" t="str">
        <f>VLOOKUP(A52,MATERIALES!A6:D372,3,FALSE)</f>
        <v>Gas propano</v>
      </c>
      <c r="C52" s="433"/>
      <c r="D52" s="433"/>
      <c r="E52" s="433"/>
      <c r="F52" s="433"/>
      <c r="G52" s="433"/>
      <c r="H52" s="433"/>
      <c r="I52" s="433"/>
      <c r="J52" s="320" t="str">
        <f>VLOOKUP(A52,MATERIALES!A6:D643,2,FALSE)</f>
        <v>kg</v>
      </c>
      <c r="K52" s="405">
        <v>5.0000000000000001E-3</v>
      </c>
      <c r="L52" s="429"/>
      <c r="M52" s="410">
        <f>VLOOKUP(A52,MATERIALES!A6:D396,4,FALSE)</f>
        <v>2200</v>
      </c>
      <c r="N52" s="280">
        <f t="shared" si="1"/>
        <v>11</v>
      </c>
    </row>
    <row r="53" spans="1:14">
      <c r="A53" s="169" t="s">
        <v>613</v>
      </c>
      <c r="B53" s="49" t="str">
        <f>VLOOKUP(A53,MATERIALES!A6:D372,3,FALSE)</f>
        <v xml:space="preserve">Oxigeno industrial
</v>
      </c>
      <c r="C53" s="433"/>
      <c r="D53" s="433"/>
      <c r="E53" s="433"/>
      <c r="F53" s="433"/>
      <c r="G53" s="433"/>
      <c r="H53" s="433"/>
      <c r="I53" s="433"/>
      <c r="J53" s="320" t="str">
        <f>VLOOKUP(A53,MATERIALES!A7:D644,2,FALSE)</f>
        <v>kg</v>
      </c>
      <c r="K53" s="405">
        <v>5.0000000000000001E-3</v>
      </c>
      <c r="L53" s="429"/>
      <c r="M53" s="410">
        <f>VLOOKUP(A53,MATERIALES!A6:D397,4,FALSE)</f>
        <v>10242.295666847464</v>
      </c>
      <c r="N53" s="280">
        <f t="shared" si="1"/>
        <v>51.21147833423732</v>
      </c>
    </row>
    <row r="54" spans="1:14">
      <c r="A54" s="169" t="s">
        <v>706</v>
      </c>
      <c r="B54" s="49" t="str">
        <f>VLOOKUP(A54,MATERIALES!A6:D372,3,FALSE)</f>
        <v>Soldadura 7018</v>
      </c>
      <c r="C54" s="433"/>
      <c r="D54" s="433"/>
      <c r="E54" s="433"/>
      <c r="F54" s="433"/>
      <c r="G54" s="433"/>
      <c r="H54" s="433"/>
      <c r="I54" s="433"/>
      <c r="J54" s="320" t="str">
        <f>VLOOKUP(A54,MATERIALES!A8:D645,2,FALSE)</f>
        <v>kg</v>
      </c>
      <c r="K54" s="405">
        <v>0.01</v>
      </c>
      <c r="L54" s="429"/>
      <c r="M54" s="410">
        <f>VLOOKUP(A54,MATERIALES!A6:D398,4,FALSE)</f>
        <v>6240</v>
      </c>
      <c r="N54" s="280">
        <f t="shared" si="1"/>
        <v>62.4</v>
      </c>
    </row>
    <row r="55" spans="1:14">
      <c r="A55" s="169" t="s">
        <v>710</v>
      </c>
      <c r="B55" s="49" t="str">
        <f>VLOOKUP(A55,MATERIALES!A7:D372,3,FALSE)</f>
        <v>Soldadura L-70</v>
      </c>
      <c r="C55" s="433"/>
      <c r="D55" s="433"/>
      <c r="E55" s="433"/>
      <c r="F55" s="433"/>
      <c r="G55" s="433"/>
      <c r="H55" s="433"/>
      <c r="I55" s="433"/>
      <c r="J55" s="320" t="str">
        <f>VLOOKUP(A55,MATERIALES!A9:D646,2,FALSE)</f>
        <v>kg</v>
      </c>
      <c r="K55" s="405">
        <v>0.01</v>
      </c>
      <c r="L55" s="429"/>
      <c r="M55" s="410">
        <f>VLOOKUP(A55,MATERIALES!A7:D399,4,FALSE)</f>
        <v>18683.714578436688</v>
      </c>
      <c r="N55" s="280">
        <f t="shared" si="1"/>
        <v>186.83714578436687</v>
      </c>
    </row>
    <row r="56" spans="1:14">
      <c r="A56" s="169" t="s">
        <v>809</v>
      </c>
      <c r="B56" s="49" t="str">
        <f>VLOOKUP(A56,MATERIALES!A1:D372,3,FALSE)</f>
        <v xml:space="preserve">Acero A-36 para estructura metálica
</v>
      </c>
      <c r="C56" s="433"/>
      <c r="D56" s="433"/>
      <c r="E56" s="433"/>
      <c r="F56" s="433"/>
      <c r="G56" s="433"/>
      <c r="H56" s="433"/>
      <c r="I56" s="433"/>
      <c r="J56" s="320" t="str">
        <f>VLOOKUP(A56,MATERIALES!A1:D647,2,FALSE)</f>
        <v>kg</v>
      </c>
      <c r="K56" s="405">
        <v>1</v>
      </c>
      <c r="L56" s="429"/>
      <c r="M56" s="410">
        <f>VLOOKUP(A56,MATERIALES!A1:D400,4,FALSE)</f>
        <v>2903.5</v>
      </c>
      <c r="N56" s="280">
        <f t="shared" si="1"/>
        <v>2903.5</v>
      </c>
    </row>
    <row r="57" spans="1:14">
      <c r="A57" s="169"/>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0" t="s">
        <v>1037</v>
      </c>
      <c r="C59" s="821"/>
      <c r="D59" s="821"/>
      <c r="E59" s="821"/>
      <c r="F59" s="821"/>
      <c r="G59" s="821"/>
      <c r="H59" s="821"/>
      <c r="I59" s="821"/>
      <c r="J59" s="821"/>
      <c r="K59" s="821"/>
      <c r="L59" s="821"/>
      <c r="M59" s="822"/>
      <c r="N59" s="402">
        <f>SUM(N51:N58)</f>
        <v>3390.7606171277043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B64" s="52"/>
      <c r="C64" s="325"/>
      <c r="D64" s="325"/>
      <c r="E64" s="325"/>
      <c r="F64" s="325"/>
      <c r="G64" s="325"/>
      <c r="H64" s="319"/>
      <c r="I64" s="287"/>
      <c r="J64" s="294"/>
      <c r="K64" s="287"/>
      <c r="L64" s="824"/>
      <c r="M64" s="825"/>
      <c r="N64" s="295"/>
    </row>
    <row r="65" spans="1:15">
      <c r="B65" s="52"/>
      <c r="C65" s="53"/>
      <c r="D65" s="53"/>
      <c r="E65" s="53"/>
      <c r="F65" s="53"/>
      <c r="G65" s="53"/>
      <c r="H65" s="319"/>
      <c r="I65" s="287"/>
      <c r="J65" s="294"/>
      <c r="K65" s="287"/>
      <c r="L65" s="824"/>
      <c r="M65" s="825"/>
      <c r="N65" s="295"/>
    </row>
    <row r="66" spans="1:15">
      <c r="B66" s="52"/>
      <c r="C66" s="53"/>
      <c r="D66" s="53"/>
      <c r="E66" s="53"/>
      <c r="F66" s="53"/>
      <c r="G66" s="53"/>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39"/>
      <c r="N79" s="403"/>
    </row>
    <row r="80" spans="1:15" ht="15.75" thickBot="1">
      <c r="B80" s="807"/>
      <c r="C80" s="808"/>
      <c r="D80" s="808"/>
      <c r="E80" s="808"/>
      <c r="F80" s="808"/>
      <c r="G80" s="808"/>
      <c r="H80" s="808"/>
      <c r="I80" s="478"/>
      <c r="J80" s="479"/>
      <c r="K80" s="480"/>
      <c r="L80" s="483"/>
      <c r="M80" s="484"/>
      <c r="N80" s="448"/>
    </row>
    <row r="81" spans="1:14" ht="15.75" thickBot="1">
      <c r="B81" s="826" t="s">
        <v>1037</v>
      </c>
      <c r="C81" s="827"/>
      <c r="D81" s="827"/>
      <c r="E81" s="827"/>
      <c r="F81" s="827"/>
      <c r="G81" s="827"/>
      <c r="H81" s="827"/>
      <c r="I81" s="827"/>
      <c r="J81" s="827"/>
      <c r="K81" s="827"/>
      <c r="L81" s="827"/>
      <c r="M81" s="828"/>
      <c r="N81" s="309">
        <f>SUM(N75:N80)</f>
        <v>1922.9914745465626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N46+N59+N70+N81</f>
        <v>7457.3255425833759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1491.4651085166752</v>
      </c>
      <c r="M88" s="855"/>
      <c r="N88" s="57"/>
    </row>
    <row r="89" spans="1:14">
      <c r="B89" s="95" t="s">
        <v>1057</v>
      </c>
      <c r="C89" s="96"/>
      <c r="D89" s="96"/>
      <c r="E89" s="96"/>
      <c r="F89" s="96"/>
      <c r="G89" s="96"/>
      <c r="H89" s="96"/>
      <c r="I89" s="93"/>
      <c r="J89" s="94"/>
      <c r="K89" s="312">
        <v>0.05</v>
      </c>
      <c r="L89" s="854">
        <f>N83*K89</f>
        <v>372.86627712916879</v>
      </c>
      <c r="M89" s="855"/>
      <c r="N89" s="57"/>
    </row>
    <row r="90" spans="1:14" ht="15.75" thickBot="1">
      <c r="B90" s="97" t="s">
        <v>1058</v>
      </c>
      <c r="C90" s="98"/>
      <c r="D90" s="98"/>
      <c r="E90" s="98"/>
      <c r="F90" s="98"/>
      <c r="G90" s="98"/>
      <c r="H90" s="98"/>
      <c r="I90" s="99"/>
      <c r="J90" s="100"/>
      <c r="K90" s="313">
        <v>0.05</v>
      </c>
      <c r="L90" s="856">
        <f>N83*K90</f>
        <v>372.86627712916879</v>
      </c>
      <c r="M90" s="857"/>
      <c r="N90" s="57"/>
    </row>
    <row r="91" spans="1:14" ht="15.75" thickBot="1">
      <c r="B91" s="820" t="s">
        <v>1037</v>
      </c>
      <c r="C91" s="821"/>
      <c r="D91" s="821"/>
      <c r="E91" s="821"/>
      <c r="F91" s="821"/>
      <c r="G91" s="821"/>
      <c r="H91" s="821"/>
      <c r="I91" s="821"/>
      <c r="J91" s="821"/>
      <c r="K91" s="821"/>
      <c r="L91" s="821"/>
      <c r="M91" s="822"/>
      <c r="N91" s="58">
        <f>L88+L89+L90</f>
        <v>2237.1976627750128</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9694.5232053583895</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0" t="s">
        <v>1037</v>
      </c>
      <c r="C56" s="821"/>
      <c r="D56" s="821"/>
      <c r="E56" s="821"/>
      <c r="F56" s="821"/>
      <c r="G56" s="821"/>
      <c r="H56" s="821"/>
      <c r="I56" s="821"/>
      <c r="J56" s="821"/>
      <c r="K56" s="821"/>
      <c r="L56" s="821"/>
      <c r="M56" s="822"/>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3" t="s">
        <v>1045</v>
      </c>
      <c r="M60" s="796"/>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824">
        <f>VLOOKUP(A61,TRANSPORTE!A3:D117,4,FALSE)</f>
        <v>0.41261894876481875</v>
      </c>
      <c r="M61" s="825"/>
      <c r="N61" s="295">
        <f>K61*L61</f>
        <v>0.41261894876481875</v>
      </c>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319"/>
      <c r="I64" s="287"/>
      <c r="J64" s="294"/>
      <c r="K64" s="287"/>
      <c r="L64" s="824"/>
      <c r="M64" s="825"/>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0.41261894876481875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7"/>
      <c r="C77" s="808"/>
      <c r="D77" s="808"/>
      <c r="E77" s="808"/>
      <c r="F77" s="808"/>
      <c r="G77" s="808"/>
      <c r="H77" s="808"/>
      <c r="I77" s="132"/>
      <c r="J77" s="132"/>
      <c r="K77" s="132"/>
      <c r="L77" s="908"/>
      <c r="M77" s="908"/>
      <c r="N77" s="133"/>
    </row>
    <row r="78" spans="1:15" ht="15.75" thickBot="1">
      <c r="B78" s="826" t="s">
        <v>1037</v>
      </c>
      <c r="C78" s="827"/>
      <c r="D78" s="827"/>
      <c r="E78" s="827"/>
      <c r="F78" s="827"/>
      <c r="G78" s="827"/>
      <c r="H78" s="827"/>
      <c r="I78" s="827"/>
      <c r="J78" s="827"/>
      <c r="K78" s="827"/>
      <c r="L78" s="827"/>
      <c r="M78" s="828"/>
      <c r="N78" s="468"/>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0.41261894876481875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2"/>
      <c r="J84" s="342"/>
      <c r="K84" s="310" t="s">
        <v>1054</v>
      </c>
      <c r="L84" s="850" t="s">
        <v>1055</v>
      </c>
      <c r="M84" s="851"/>
      <c r="N84" s="311"/>
    </row>
    <row r="85" spans="1:14">
      <c r="B85" s="852" t="s">
        <v>1056</v>
      </c>
      <c r="C85" s="853"/>
      <c r="D85" s="853"/>
      <c r="E85" s="853"/>
      <c r="F85" s="853"/>
      <c r="G85" s="853"/>
      <c r="H85" s="853"/>
      <c r="I85" s="93"/>
      <c r="J85" s="94"/>
      <c r="K85" s="312">
        <v>0.2</v>
      </c>
      <c r="L85" s="854">
        <f>N80*K85</f>
        <v>8.2523789752963761E-2</v>
      </c>
      <c r="M85" s="855"/>
      <c r="N85" s="57"/>
    </row>
    <row r="86" spans="1:14">
      <c r="B86" s="95" t="s">
        <v>1057</v>
      </c>
      <c r="C86" s="96"/>
      <c r="D86" s="96"/>
      <c r="E86" s="96"/>
      <c r="F86" s="96"/>
      <c r="G86" s="96"/>
      <c r="H86" s="96"/>
      <c r="I86" s="93"/>
      <c r="J86" s="94"/>
      <c r="K86" s="312">
        <v>0.05</v>
      </c>
      <c r="L86" s="854">
        <f>N80*K86</f>
        <v>2.063094743824094E-2</v>
      </c>
      <c r="M86" s="855"/>
      <c r="N86" s="57"/>
    </row>
    <row r="87" spans="1:14" ht="15.75" thickBot="1">
      <c r="B87" s="97" t="s">
        <v>1058</v>
      </c>
      <c r="C87" s="98"/>
      <c r="D87" s="98"/>
      <c r="E87" s="98"/>
      <c r="F87" s="98"/>
      <c r="G87" s="98"/>
      <c r="H87" s="98"/>
      <c r="I87" s="99"/>
      <c r="J87" s="100"/>
      <c r="K87" s="313">
        <v>0.05</v>
      </c>
      <c r="L87" s="856">
        <f>N80*K87</f>
        <v>2.063094743824094E-2</v>
      </c>
      <c r="M87" s="857"/>
      <c r="N87" s="57"/>
    </row>
    <row r="88" spans="1:14" ht="15.75" thickBot="1">
      <c r="B88" s="820" t="s">
        <v>1037</v>
      </c>
      <c r="C88" s="821"/>
      <c r="D88" s="821"/>
      <c r="E88" s="821"/>
      <c r="F88" s="821"/>
      <c r="G88" s="821"/>
      <c r="H88" s="821"/>
      <c r="I88" s="821"/>
      <c r="J88" s="821"/>
      <c r="K88" s="821"/>
      <c r="L88" s="821"/>
      <c r="M88" s="822"/>
      <c r="N88" s="58">
        <f>L85+L86+L87</f>
        <v>0.12378568462944564</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58">
        <f>N80+N88</f>
        <v>0.53640463339426436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8"/>
      <c r="K120" s="968"/>
      <c r="L120" s="968"/>
      <c r="M120" s="968"/>
      <c r="N120" s="969"/>
    </row>
    <row r="121" spans="2:14" ht="15.75" thickBot="1">
      <c r="B121" s="427" t="s">
        <v>2327</v>
      </c>
      <c r="C121" s="428"/>
      <c r="D121" s="428"/>
      <c r="E121" s="267"/>
      <c r="F121" s="267"/>
      <c r="G121" s="267"/>
      <c r="H121" s="267"/>
      <c r="I121" s="267"/>
      <c r="J121" s="970"/>
      <c r="K121" s="970"/>
      <c r="L121" s="970"/>
      <c r="M121" s="970"/>
      <c r="N121" s="971"/>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190</v>
      </c>
      <c r="B36" s="833" t="str">
        <f>VLOOKUP(A36,EQUIPOS!A6:D154,3,FALSE)</f>
        <v>Diferencial de 3 ton</v>
      </c>
      <c r="C36" s="834"/>
      <c r="D36" s="834"/>
      <c r="E36" s="834"/>
      <c r="F36" s="834"/>
      <c r="G36" s="834"/>
      <c r="H36" s="835"/>
      <c r="I36" s="275"/>
      <c r="J36" s="276"/>
      <c r="K36" s="277">
        <f>VLOOKUP(A36,EQUIPOS!A6:D163,4,FALSE)</f>
        <v>6487.6958280119206</v>
      </c>
      <c r="L36" s="278"/>
      <c r="M36" s="344">
        <v>40</v>
      </c>
      <c r="N36" s="280">
        <f t="shared" ref="N36:N41" si="0">K36/M36</f>
        <v>162.19239570029802</v>
      </c>
    </row>
    <row r="37" spans="1:14">
      <c r="A37" s="119" t="s">
        <v>195</v>
      </c>
      <c r="B37" s="833" t="str">
        <f>VLOOKUP(A37,EQUIPOS!A7:D154,3,FALSE)</f>
        <v xml:space="preserve">Equipo de oxicorte, Capacidad de corte: hasta 6´´ (152mm) </v>
      </c>
      <c r="C37" s="834"/>
      <c r="D37" s="834"/>
      <c r="E37" s="834"/>
      <c r="F37" s="834"/>
      <c r="G37" s="834"/>
      <c r="H37" s="835"/>
      <c r="I37" s="429"/>
      <c r="J37" s="430"/>
      <c r="K37" s="277">
        <f>VLOOKUP(A37,EQUIPOS!A7:D164,4,FALSE)</f>
        <v>16391.082375478931</v>
      </c>
      <c r="L37" s="343"/>
      <c r="M37" s="344">
        <v>400</v>
      </c>
      <c r="N37" s="280">
        <f t="shared" si="0"/>
        <v>40.977705938697326</v>
      </c>
    </row>
    <row r="38" spans="1:14">
      <c r="A38" s="119" t="s">
        <v>204</v>
      </c>
      <c r="B38" s="833" t="str">
        <f>VLOOKUP(A38,EQUIPOS!A8:D154,3,FALSE)</f>
        <v xml:space="preserve">Equipo de soldadura 250 AMP
</v>
      </c>
      <c r="C38" s="834"/>
      <c r="D38" s="834"/>
      <c r="E38" s="834"/>
      <c r="F38" s="834"/>
      <c r="G38" s="834"/>
      <c r="H38" s="835"/>
      <c r="I38" s="429"/>
      <c r="J38" s="430"/>
      <c r="K38" s="277">
        <f>VLOOKUP(A38,EQUIPOS!A8:D165,4,FALSE)</f>
        <v>15744.026181353771</v>
      </c>
      <c r="L38" s="343"/>
      <c r="M38" s="344">
        <v>400</v>
      </c>
      <c r="N38" s="280">
        <f t="shared" si="0"/>
        <v>39.360065453384429</v>
      </c>
    </row>
    <row r="39" spans="1:14">
      <c r="A39" s="119" t="s">
        <v>208</v>
      </c>
      <c r="B39" s="833" t="str">
        <f>VLOOKUP(A39,EQUIPOS!A9:D154,3,FALSE)</f>
        <v>Equipo de soldadura 400</v>
      </c>
      <c r="C39" s="834"/>
      <c r="D39" s="834"/>
      <c r="E39" s="834"/>
      <c r="F39" s="834"/>
      <c r="G39" s="834"/>
      <c r="H39" s="835"/>
      <c r="I39" s="429"/>
      <c r="J39" s="430"/>
      <c r="K39" s="277">
        <f>VLOOKUP(A39,EQUIPOS!A9:D166,4,FALSE)</f>
        <v>19505.41826309068</v>
      </c>
      <c r="L39" s="343"/>
      <c r="M39" s="344">
        <v>400</v>
      </c>
      <c r="N39" s="280">
        <f t="shared" si="0"/>
        <v>48.763545657726702</v>
      </c>
    </row>
    <row r="40" spans="1:14">
      <c r="A40" s="119" t="s">
        <v>210</v>
      </c>
      <c r="B40" s="833" t="str">
        <f>VLOOKUP(A40,EQUIPOS!A10:D154,3,FALSE)</f>
        <v>Equipo de soldadura 600</v>
      </c>
      <c r="C40" s="834"/>
      <c r="D40" s="834"/>
      <c r="E40" s="834"/>
      <c r="F40" s="834"/>
      <c r="G40" s="834"/>
      <c r="H40" s="835"/>
      <c r="I40" s="429"/>
      <c r="J40" s="430"/>
      <c r="K40" s="277">
        <f>VLOOKUP(A40,EQUIPOS!A10:D167,4,FALSE)</f>
        <v>19819.875478927206</v>
      </c>
      <c r="L40" s="343"/>
      <c r="M40" s="344">
        <v>400</v>
      </c>
      <c r="N40" s="280">
        <f t="shared" si="0"/>
        <v>49.549688697318018</v>
      </c>
    </row>
    <row r="41" spans="1:14">
      <c r="A41" s="119" t="s">
        <v>243</v>
      </c>
      <c r="B41" s="833" t="str">
        <f>VLOOKUP(A41,EQUIPOS!A11:D155,3,FALSE)</f>
        <v>Grúa 10 ton</v>
      </c>
      <c r="C41" s="834"/>
      <c r="D41" s="834"/>
      <c r="E41" s="834"/>
      <c r="F41" s="834"/>
      <c r="G41" s="834"/>
      <c r="H41" s="835"/>
      <c r="I41" s="429"/>
      <c r="J41" s="430"/>
      <c r="K41" s="277">
        <f>VLOOKUP(A41,EQUIPOS!A11:D168,4,FALSE)</f>
        <v>166674.4189016603</v>
      </c>
      <c r="L41" s="343"/>
      <c r="M41" s="344">
        <v>400</v>
      </c>
      <c r="N41" s="280">
        <f t="shared" si="0"/>
        <v>416.68604725415076</v>
      </c>
    </row>
    <row r="42" spans="1:14">
      <c r="B42" s="833"/>
      <c r="C42" s="834"/>
      <c r="D42" s="834"/>
      <c r="E42" s="834"/>
      <c r="F42" s="834"/>
      <c r="G42" s="834"/>
      <c r="H42" s="835"/>
      <c r="I42" s="42"/>
      <c r="J42" s="43"/>
      <c r="K42" s="277"/>
      <c r="L42" s="284"/>
      <c r="M42" s="344"/>
      <c r="N42" s="280"/>
    </row>
    <row r="43" spans="1:14">
      <c r="B43" s="328"/>
      <c r="C43" s="329"/>
      <c r="D43" s="329"/>
      <c r="E43" s="329"/>
      <c r="F43" s="331"/>
      <c r="G43" s="331"/>
      <c r="H43" s="131"/>
      <c r="I43" s="42"/>
      <c r="J43" s="43"/>
      <c r="K43" s="277"/>
      <c r="L43" s="284"/>
      <c r="M43" s="285"/>
      <c r="N43" s="281"/>
    </row>
    <row r="44" spans="1:14">
      <c r="B44" s="840" t="s">
        <v>1036</v>
      </c>
      <c r="C44" s="841"/>
      <c r="D44" s="841"/>
      <c r="E44" s="44"/>
      <c r="F44" s="45"/>
      <c r="G44" s="45"/>
      <c r="H44" s="46"/>
      <c r="I44" s="42"/>
      <c r="J44" s="43"/>
      <c r="K44" s="287"/>
      <c r="L44" s="284"/>
      <c r="M44" s="409">
        <v>0.05</v>
      </c>
      <c r="N44" s="352">
        <f>N81*M44</f>
        <v>96.149573727328132</v>
      </c>
    </row>
    <row r="45" spans="1:14" ht="15.75" thickBot="1">
      <c r="B45" s="833"/>
      <c r="C45" s="834"/>
      <c r="D45" s="834"/>
      <c r="E45" s="834"/>
      <c r="F45" s="834"/>
      <c r="G45" s="834"/>
      <c r="H45" s="835"/>
      <c r="I45" s="842"/>
      <c r="J45" s="843"/>
      <c r="K45" s="47"/>
      <c r="L45" s="844"/>
      <c r="M45" s="845"/>
      <c r="N45" s="111"/>
    </row>
    <row r="46" spans="1:14" ht="15.75" thickBot="1">
      <c r="B46" s="820" t="s">
        <v>1037</v>
      </c>
      <c r="C46" s="821"/>
      <c r="D46" s="821"/>
      <c r="E46" s="821"/>
      <c r="F46" s="821"/>
      <c r="G46" s="821"/>
      <c r="H46" s="821"/>
      <c r="I46" s="821"/>
      <c r="J46" s="821"/>
      <c r="K46" s="821"/>
      <c r="L46" s="821"/>
      <c r="M46" s="822"/>
      <c r="N46" s="402">
        <f>SUM(N36:N44)</f>
        <v>853.67902242890341</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1" t="s">
        <v>1028</v>
      </c>
      <c r="C50" s="812"/>
      <c r="D50" s="812"/>
      <c r="E50" s="812"/>
      <c r="F50" s="812"/>
      <c r="G50" s="812"/>
      <c r="H50" s="812"/>
      <c r="I50" s="813"/>
      <c r="J50" s="323" t="s">
        <v>1029</v>
      </c>
      <c r="K50" s="91" t="s">
        <v>1030</v>
      </c>
      <c r="L50" s="814" t="s">
        <v>1039</v>
      </c>
      <c r="M50" s="813"/>
      <c r="N50" s="92" t="s">
        <v>1035</v>
      </c>
    </row>
    <row r="51" spans="1:14">
      <c r="A51" s="169" t="s">
        <v>469</v>
      </c>
      <c r="B51" s="49" t="str">
        <f>VLOOKUP(A51,MATERIALES!A5:D372,3,FALSE)</f>
        <v>Fundente</v>
      </c>
      <c r="C51" s="289"/>
      <c r="D51" s="289"/>
      <c r="E51" s="289"/>
      <c r="F51" s="289"/>
      <c r="G51" s="289"/>
      <c r="H51" s="289"/>
      <c r="I51" s="289"/>
      <c r="J51" s="319" t="str">
        <f>VLOOKUP(A51,MATERIALES!A6:D642,2,FALSE)</f>
        <v>kg</v>
      </c>
      <c r="K51" s="290">
        <v>5.0000000000000001E-3</v>
      </c>
      <c r="L51" s="275"/>
      <c r="M51" s="410">
        <f>VLOOKUP(A51,MATERIALES!A5:D395,4,FALSE)</f>
        <v>35162.398601820038</v>
      </c>
      <c r="N51" s="280">
        <f>K51*M51</f>
        <v>175.81199300910018</v>
      </c>
    </row>
    <row r="52" spans="1:14">
      <c r="A52" s="169" t="s">
        <v>471</v>
      </c>
      <c r="B52" s="49" t="str">
        <f>VLOOKUP(A52,MATERIALES!A6:D372,3,FALSE)</f>
        <v>Gas propano</v>
      </c>
      <c r="C52" s="433"/>
      <c r="D52" s="433"/>
      <c r="E52" s="433"/>
      <c r="F52" s="433"/>
      <c r="G52" s="433"/>
      <c r="H52" s="433"/>
      <c r="I52" s="433"/>
      <c r="J52" s="320" t="str">
        <f>VLOOKUP(A52,MATERIALES!A6:D643,2,FALSE)</f>
        <v>kg</v>
      </c>
      <c r="K52" s="405">
        <v>5.0000000000000001E-3</v>
      </c>
      <c r="L52" s="429"/>
      <c r="M52" s="410">
        <f>VLOOKUP(A52,MATERIALES!A6:D396,4,FALSE)</f>
        <v>2200</v>
      </c>
      <c r="N52" s="280">
        <f t="shared" ref="N52:N58" si="1">K52*M52</f>
        <v>11</v>
      </c>
    </row>
    <row r="53" spans="1:14">
      <c r="A53" s="169" t="s">
        <v>613</v>
      </c>
      <c r="B53" s="49" t="str">
        <f>VLOOKUP(A53,MATERIALES!A6:D372,3,FALSE)</f>
        <v xml:space="preserve">Oxigeno industrial
</v>
      </c>
      <c r="C53" s="433"/>
      <c r="D53" s="433"/>
      <c r="E53" s="433"/>
      <c r="F53" s="433"/>
      <c r="G53" s="433"/>
      <c r="H53" s="433"/>
      <c r="I53" s="433"/>
      <c r="J53" s="320" t="str">
        <f>VLOOKUP(A53,MATERIALES!A7:D644,2,FALSE)</f>
        <v>kg</v>
      </c>
      <c r="K53" s="405">
        <v>5.0000000000000001E-3</v>
      </c>
      <c r="L53" s="429"/>
      <c r="M53" s="410">
        <f>VLOOKUP(A53,MATERIALES!A6:D397,4,FALSE)</f>
        <v>10242.295666847464</v>
      </c>
      <c r="N53" s="280">
        <f t="shared" si="1"/>
        <v>51.21147833423732</v>
      </c>
    </row>
    <row r="54" spans="1:14">
      <c r="A54" s="169" t="s">
        <v>706</v>
      </c>
      <c r="B54" s="49" t="str">
        <f>VLOOKUP(A54,MATERIALES!A6:D372,3,FALSE)</f>
        <v>Soldadura 7018</v>
      </c>
      <c r="C54" s="433"/>
      <c r="D54" s="433"/>
      <c r="E54" s="433"/>
      <c r="F54" s="433"/>
      <c r="G54" s="433"/>
      <c r="H54" s="433"/>
      <c r="I54" s="433"/>
      <c r="J54" s="320" t="str">
        <f>VLOOKUP(A54,MATERIALES!A8:D645,2,FALSE)</f>
        <v>kg</v>
      </c>
      <c r="K54" s="405">
        <v>0.01</v>
      </c>
      <c r="L54" s="429"/>
      <c r="M54" s="410">
        <f>VLOOKUP(A54,MATERIALES!A6:D398,4,FALSE)</f>
        <v>6240</v>
      </c>
      <c r="N54" s="280">
        <f t="shared" si="1"/>
        <v>62.4</v>
      </c>
    </row>
    <row r="55" spans="1:14">
      <c r="A55" s="169" t="s">
        <v>710</v>
      </c>
      <c r="B55" s="49" t="str">
        <f>VLOOKUP(A55,MATERIALES!A7:D372,3,FALSE)</f>
        <v>Soldadura L-70</v>
      </c>
      <c r="C55" s="433"/>
      <c r="D55" s="433"/>
      <c r="E55" s="433"/>
      <c r="F55" s="433"/>
      <c r="G55" s="433"/>
      <c r="H55" s="433"/>
      <c r="I55" s="433"/>
      <c r="J55" s="320" t="str">
        <f>VLOOKUP(A55,MATERIALES!A9:D646,2,FALSE)</f>
        <v>kg</v>
      </c>
      <c r="K55" s="405">
        <v>0.01</v>
      </c>
      <c r="L55" s="429"/>
      <c r="M55" s="410">
        <f>VLOOKUP(A55,MATERIALES!A7:D399,4,FALSE)</f>
        <v>18683.714578436688</v>
      </c>
      <c r="N55" s="280">
        <f t="shared" si="1"/>
        <v>186.83714578436687</v>
      </c>
    </row>
    <row r="56" spans="1:14">
      <c r="A56" s="169" t="s">
        <v>639</v>
      </c>
      <c r="B56" s="49" t="str">
        <f>VLOOKUP(A56,MATERIALES!A8:D372,3,FALSE)</f>
        <v>Pintura anticorrosiva</v>
      </c>
      <c r="C56" s="433"/>
      <c r="D56" s="433"/>
      <c r="E56" s="433"/>
      <c r="F56" s="433"/>
      <c r="G56" s="433"/>
      <c r="H56" s="433"/>
      <c r="I56" s="433"/>
      <c r="J56" s="320" t="str">
        <f>VLOOKUP(A56,MATERIALES!A10:D647,2,FALSE)</f>
        <v>gal</v>
      </c>
      <c r="K56" s="444">
        <v>5.0000000000000001E-4</v>
      </c>
      <c r="L56" s="429"/>
      <c r="M56" s="410">
        <f>VLOOKUP(A56,MATERIALES!A8:D400,4,FALSE)</f>
        <v>43680</v>
      </c>
      <c r="N56" s="280">
        <f t="shared" si="1"/>
        <v>21.84</v>
      </c>
    </row>
    <row r="57" spans="1:14">
      <c r="A57" s="169" t="s">
        <v>638</v>
      </c>
      <c r="B57" s="49" t="str">
        <f>VLOOKUP(A57,MATERIALES!A9:D372,3,FALSE)</f>
        <v xml:space="preserve">Pintura acrílica, esmalte o similar </v>
      </c>
      <c r="C57" s="433"/>
      <c r="D57" s="433"/>
      <c r="E57" s="433"/>
      <c r="F57" s="433"/>
      <c r="G57" s="433"/>
      <c r="H57" s="433"/>
      <c r="I57" s="433"/>
      <c r="J57" s="320" t="str">
        <f>VLOOKUP(A57,MATERIALES!A11:D648,2,FALSE)</f>
        <v>gal</v>
      </c>
      <c r="K57" s="405">
        <v>1E-3</v>
      </c>
      <c r="L57" s="429"/>
      <c r="M57" s="410">
        <f>VLOOKUP(A57,MATERIALES!A9:D401,4,FALSE)</f>
        <v>91585</v>
      </c>
      <c r="N57" s="280">
        <f t="shared" si="1"/>
        <v>91.585000000000008</v>
      </c>
    </row>
    <row r="58" spans="1:14" ht="15.75" thickBot="1">
      <c r="A58" t="s">
        <v>912</v>
      </c>
      <c r="B58" s="49" t="str">
        <f>VLOOKUP(A58,MATERIALES!A10:D372,3,FALSE)</f>
        <v xml:space="preserve">Disolvente para pintura (TINNER)
</v>
      </c>
      <c r="C58" s="318"/>
      <c r="D58" s="318"/>
      <c r="E58" s="318"/>
      <c r="F58" s="318"/>
      <c r="G58" s="318"/>
      <c r="H58" s="318"/>
      <c r="I58" s="318"/>
      <c r="J58" s="441" t="str">
        <f>VLOOKUP(A58,MATERIALES!A11:D649,2,FALSE)</f>
        <v>gal</v>
      </c>
      <c r="K58" s="132">
        <v>1E-3</v>
      </c>
      <c r="L58" s="333"/>
      <c r="M58" s="410">
        <f>VLOOKUP(A58,MATERIALES!A10:D402,4,FALSE)</f>
        <v>20382.789369011025</v>
      </c>
      <c r="N58" s="280">
        <f t="shared" si="1"/>
        <v>20.382789369011025</v>
      </c>
    </row>
    <row r="59" spans="1:14" ht="15.75" thickBot="1">
      <c r="B59" s="820" t="s">
        <v>1037</v>
      </c>
      <c r="C59" s="821"/>
      <c r="D59" s="821"/>
      <c r="E59" s="821"/>
      <c r="F59" s="821"/>
      <c r="G59" s="821"/>
      <c r="H59" s="821"/>
      <c r="I59" s="821"/>
      <c r="J59" s="821"/>
      <c r="K59" s="821"/>
      <c r="L59" s="821"/>
      <c r="M59" s="822"/>
      <c r="N59" s="402">
        <f>SUM(N51:N58)</f>
        <v>621.06840649671528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3" t="s">
        <v>1045</v>
      </c>
      <c r="M63" s="796"/>
      <c r="N63" s="82" t="s">
        <v>1035</v>
      </c>
    </row>
    <row r="64" spans="1:14">
      <c r="B64" s="52"/>
      <c r="C64" s="325"/>
      <c r="D64" s="325"/>
      <c r="E64" s="325"/>
      <c r="F64" s="325"/>
      <c r="G64" s="325"/>
      <c r="H64" s="319"/>
      <c r="I64" s="287"/>
      <c r="J64" s="294"/>
      <c r="K64" s="287"/>
      <c r="L64" s="824"/>
      <c r="M64" s="825"/>
      <c r="N64" s="295"/>
    </row>
    <row r="65" spans="1:15">
      <c r="B65" s="52"/>
      <c r="C65" s="53"/>
      <c r="D65" s="53"/>
      <c r="E65" s="53"/>
      <c r="F65" s="53"/>
      <c r="G65" s="53"/>
      <c r="H65" s="319"/>
      <c r="I65" s="287"/>
      <c r="J65" s="294"/>
      <c r="K65" s="287"/>
      <c r="L65" s="824"/>
      <c r="M65" s="825"/>
      <c r="N65" s="295"/>
    </row>
    <row r="66" spans="1:15">
      <c r="B66" s="52"/>
      <c r="C66" s="53"/>
      <c r="D66" s="53"/>
      <c r="E66" s="53"/>
      <c r="F66" s="53"/>
      <c r="G66" s="53"/>
      <c r="H66" s="319"/>
      <c r="I66" s="287"/>
      <c r="J66" s="294"/>
      <c r="K66" s="287"/>
      <c r="L66" s="824"/>
      <c r="M66" s="825"/>
      <c r="N66" s="295"/>
    </row>
    <row r="67" spans="1:15">
      <c r="B67" s="52"/>
      <c r="C67" s="53"/>
      <c r="D67" s="53"/>
      <c r="E67" s="53"/>
      <c r="F67" s="53"/>
      <c r="G67" s="53"/>
      <c r="H67" s="319"/>
      <c r="I67" s="287"/>
      <c r="J67" s="294"/>
      <c r="K67" s="287"/>
      <c r="L67" s="824"/>
      <c r="M67" s="825"/>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42"/>
      <c r="N79" s="403"/>
    </row>
    <row r="80" spans="1:15" ht="15.75" thickBot="1">
      <c r="B80" s="807"/>
      <c r="C80" s="808"/>
      <c r="D80" s="808"/>
      <c r="E80" s="808"/>
      <c r="F80" s="808"/>
      <c r="G80" s="808"/>
      <c r="H80" s="808"/>
      <c r="I80" s="478"/>
      <c r="J80" s="479"/>
      <c r="K80" s="482"/>
      <c r="L80" s="483"/>
      <c r="M80" s="484"/>
      <c r="N80" s="403"/>
    </row>
    <row r="81" spans="1:14" ht="15.75" thickBot="1">
      <c r="B81" s="826" t="s">
        <v>1037</v>
      </c>
      <c r="C81" s="827"/>
      <c r="D81" s="827"/>
      <c r="E81" s="827"/>
      <c r="F81" s="827"/>
      <c r="G81" s="827"/>
      <c r="H81" s="827"/>
      <c r="I81" s="827"/>
      <c r="J81" s="827"/>
      <c r="K81" s="827"/>
      <c r="L81" s="827"/>
      <c r="M81" s="828"/>
      <c r="N81" s="309">
        <f>SUM(N75:N80)</f>
        <v>1922.9914745465626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N46+N59+N70+N81</f>
        <v>3397.7389034721814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2"/>
      <c r="J87" s="342"/>
      <c r="K87" s="310" t="s">
        <v>1054</v>
      </c>
      <c r="L87" s="850" t="s">
        <v>1055</v>
      </c>
      <c r="M87" s="851"/>
      <c r="N87" s="311"/>
    </row>
    <row r="88" spans="1:14">
      <c r="B88" s="852" t="s">
        <v>1056</v>
      </c>
      <c r="C88" s="853"/>
      <c r="D88" s="853"/>
      <c r="E88" s="853"/>
      <c r="F88" s="853"/>
      <c r="G88" s="853"/>
      <c r="H88" s="853"/>
      <c r="I88" s="93"/>
      <c r="J88" s="94"/>
      <c r="K88" s="312">
        <v>0.2</v>
      </c>
      <c r="L88" s="854">
        <f>N83*K88</f>
        <v>679.54778069443637</v>
      </c>
      <c r="M88" s="855"/>
      <c r="N88" s="57"/>
    </row>
    <row r="89" spans="1:14">
      <c r="B89" s="95" t="s">
        <v>1057</v>
      </c>
      <c r="C89" s="96"/>
      <c r="D89" s="96"/>
      <c r="E89" s="96"/>
      <c r="F89" s="96"/>
      <c r="G89" s="96"/>
      <c r="H89" s="96"/>
      <c r="I89" s="93"/>
      <c r="J89" s="94"/>
      <c r="K89" s="312">
        <v>0.05</v>
      </c>
      <c r="L89" s="854">
        <f>N83*K89</f>
        <v>169.88694517360909</v>
      </c>
      <c r="M89" s="855"/>
      <c r="N89" s="57"/>
    </row>
    <row r="90" spans="1:14" ht="15.75" thickBot="1">
      <c r="B90" s="97" t="s">
        <v>1058</v>
      </c>
      <c r="C90" s="98"/>
      <c r="D90" s="98"/>
      <c r="E90" s="98"/>
      <c r="F90" s="98"/>
      <c r="G90" s="98"/>
      <c r="H90" s="98"/>
      <c r="I90" s="99"/>
      <c r="J90" s="100"/>
      <c r="K90" s="313">
        <v>0.05</v>
      </c>
      <c r="L90" s="856">
        <f>N83*K90</f>
        <v>169.88694517360909</v>
      </c>
      <c r="M90" s="857"/>
      <c r="N90" s="57"/>
    </row>
    <row r="91" spans="1:14" ht="15.75" thickBot="1">
      <c r="B91" s="820" t="s">
        <v>1037</v>
      </c>
      <c r="C91" s="821"/>
      <c r="D91" s="821"/>
      <c r="E91" s="821"/>
      <c r="F91" s="821"/>
      <c r="G91" s="821"/>
      <c r="H91" s="821"/>
      <c r="I91" s="821"/>
      <c r="J91" s="821"/>
      <c r="K91" s="821"/>
      <c r="L91" s="821"/>
      <c r="M91" s="822"/>
      <c r="N91" s="58">
        <f>L88+L89+L90</f>
        <v>1019.3216710416546</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4417.0605745138364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8"/>
      <c r="K123" s="968"/>
      <c r="L123" s="968"/>
      <c r="M123" s="968"/>
      <c r="N123" s="969"/>
    </row>
    <row r="124" spans="2:14" ht="15.75" thickBot="1">
      <c r="B124" s="427" t="s">
        <v>2327</v>
      </c>
      <c r="C124" s="428"/>
      <c r="D124" s="428"/>
      <c r="E124" s="267"/>
      <c r="F124" s="267"/>
      <c r="G124" s="267"/>
      <c r="H124" s="267"/>
      <c r="I124" s="267"/>
      <c r="J124" s="970"/>
      <c r="K124" s="970"/>
      <c r="L124" s="970"/>
      <c r="M124" s="970"/>
      <c r="N124" s="971"/>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42.75" customHeight="1" thickBot="1">
      <c r="A31" t="s">
        <v>1929</v>
      </c>
      <c r="B31" s="86" t="s">
        <v>1212</v>
      </c>
      <c r="C31" s="960" t="s">
        <v>2238</v>
      </c>
      <c r="D31" s="961"/>
      <c r="E31" s="961"/>
      <c r="F31" s="961"/>
      <c r="G31" s="961"/>
      <c r="H31" s="961"/>
      <c r="I31" s="961"/>
      <c r="J31" s="961"/>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188</v>
      </c>
      <c r="B36" s="833" t="str">
        <f>VLOOKUP(A36,EQUIPOS!A6:D154,3,FALSE)</f>
        <v>Diferencial</v>
      </c>
      <c r="C36" s="834"/>
      <c r="D36" s="834"/>
      <c r="E36" s="834"/>
      <c r="F36" s="834"/>
      <c r="G36" s="834"/>
      <c r="H36" s="835"/>
      <c r="I36" s="275"/>
      <c r="J36" s="276"/>
      <c r="K36" s="277">
        <f>VLOOKUP(A36,EQUIPOS!A6:D163,4,FALSE)</f>
        <v>4760.1968922945944</v>
      </c>
      <c r="L36" s="278"/>
      <c r="M36" s="344">
        <v>4</v>
      </c>
      <c r="N36" s="280">
        <f>K36/M36</f>
        <v>1190.0492230736486</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N75*M41</f>
        <v>957.5100976143749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2147.5593206880235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507</v>
      </c>
      <c r="B48" s="49" t="str">
        <f>VLOOKUP(A48,MATERIALES!A5:D372,3,FALSE)</f>
        <v>Mortero 1:3 Para Anillos</v>
      </c>
      <c r="C48" s="289"/>
      <c r="D48" s="289"/>
      <c r="E48" s="289"/>
      <c r="F48" s="289"/>
      <c r="G48" s="289"/>
      <c r="H48" s="289"/>
      <c r="I48" s="289"/>
      <c r="J48" s="319" t="str">
        <f>VLOOKUP(A48,MATERIALES!A4:D639,2,FALSE)</f>
        <v>m3</v>
      </c>
      <c r="K48" s="290">
        <v>0.01</v>
      </c>
      <c r="L48" s="275"/>
      <c r="M48" s="410">
        <f>VLOOKUP(A48,MATERIALES!A5:D395,4,FALSE)</f>
        <v>394753.40637618268</v>
      </c>
      <c r="N48" s="280">
        <f>K48*M48</f>
        <v>3947.5340637618269</v>
      </c>
    </row>
    <row r="49" spans="1:14">
      <c r="A49" s="169" t="s">
        <v>780</v>
      </c>
      <c r="B49" s="49" t="str">
        <f>VLOOKUP(A49,MATERIALES!A6:D372,3,FALSE)</f>
        <v>Tubo concreto simple 450 mm</v>
      </c>
      <c r="C49" s="433"/>
      <c r="D49" s="433"/>
      <c r="E49" s="433"/>
      <c r="F49" s="433"/>
      <c r="G49" s="433"/>
      <c r="H49" s="433"/>
      <c r="I49" s="433"/>
      <c r="J49" s="320" t="str">
        <f>VLOOKUP(A49,MATERIALES!A5:D640,2,FALSE)</f>
        <v>m</v>
      </c>
      <c r="K49" s="405">
        <v>1</v>
      </c>
      <c r="L49" s="429"/>
      <c r="M49" s="410">
        <f>VLOOKUP(A49,MATERIALES!A6:D396,4,FALSE)</f>
        <v>101054.73826312298</v>
      </c>
      <c r="N49" s="280">
        <f>K49*M49</f>
        <v>101054.73826312298</v>
      </c>
    </row>
    <row r="50" spans="1:14">
      <c r="A50" s="169" t="s">
        <v>905</v>
      </c>
      <c r="B50" s="49" t="str">
        <f>VLOOKUP(A50,MATERIALES!A6:D372,3,FALSE)</f>
        <v>Concreto Resistencia  14 (Mpa)</v>
      </c>
      <c r="C50" s="433"/>
      <c r="D50" s="433"/>
      <c r="E50" s="433"/>
      <c r="F50" s="433"/>
      <c r="G50" s="433"/>
      <c r="H50" s="433"/>
      <c r="I50" s="433"/>
      <c r="J50" s="320" t="str">
        <f>VLOOKUP(A50,MATERIALES!A6:D641,2,FALSE)</f>
        <v>m3</v>
      </c>
      <c r="K50" s="405">
        <v>0.36499999999999999</v>
      </c>
      <c r="L50" s="429"/>
      <c r="M50" s="410">
        <f>VLOOKUP(A50,MATERIALES!A6:D397,4,FALSE)</f>
        <v>350818.73247755074</v>
      </c>
      <c r="N50" s="280">
        <f>K50*M50</f>
        <v>128048.83735430602</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233051.10968119081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24">
        <f>VLOOKUP(A58,TRANSPORTE!A1:D117,4,FALSE)</f>
        <v>3.0136262099776614</v>
      </c>
      <c r="M58" s="825"/>
      <c r="N58" s="295">
        <f>K58*L58</f>
        <v>0.84381533879374526</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317"/>
      <c r="C63" s="318"/>
      <c r="D63" s="318"/>
      <c r="E63" s="318"/>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f>
        <v>0.84381533879374526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9575.100976143749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244774.61379336138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48954.922758672277</v>
      </c>
      <c r="M82" s="855"/>
      <c r="N82" s="57"/>
    </row>
    <row r="83" spans="1:14">
      <c r="B83" s="95" t="s">
        <v>1057</v>
      </c>
      <c r="C83" s="96"/>
      <c r="D83" s="96"/>
      <c r="E83" s="96"/>
      <c r="F83" s="96"/>
      <c r="G83" s="96"/>
      <c r="H83" s="96"/>
      <c r="I83" s="93"/>
      <c r="J83" s="94"/>
      <c r="K83" s="312">
        <v>0.05</v>
      </c>
      <c r="L83" s="854">
        <f>N77*K83</f>
        <v>12238.730689668069</v>
      </c>
      <c r="M83" s="855"/>
      <c r="N83" s="57"/>
    </row>
    <row r="84" spans="1:14" ht="15.75" thickBot="1">
      <c r="B84" s="97" t="s">
        <v>1058</v>
      </c>
      <c r="C84" s="98"/>
      <c r="D84" s="98"/>
      <c r="E84" s="98"/>
      <c r="F84" s="98"/>
      <c r="G84" s="98"/>
      <c r="H84" s="98"/>
      <c r="I84" s="99"/>
      <c r="J84" s="100"/>
      <c r="K84" s="313">
        <v>0.05</v>
      </c>
      <c r="L84" s="856">
        <f>N77*K84</f>
        <v>12238.730689668069</v>
      </c>
      <c r="M84" s="857"/>
      <c r="N84" s="57"/>
    </row>
    <row r="85" spans="1:14" ht="15.75" thickBot="1">
      <c r="B85" s="820" t="s">
        <v>1037</v>
      </c>
      <c r="C85" s="821"/>
      <c r="D85" s="821"/>
      <c r="E85" s="821"/>
      <c r="F85" s="821"/>
      <c r="G85" s="821"/>
      <c r="H85" s="821"/>
      <c r="I85" s="821"/>
      <c r="J85" s="821"/>
      <c r="K85" s="821"/>
      <c r="L85" s="821"/>
      <c r="M85" s="822"/>
      <c r="N85" s="58">
        <f>L82+L83+L84</f>
        <v>73432.38413800842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318206.99793136981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45" customHeight="1" thickBot="1">
      <c r="A31" t="s">
        <v>1929</v>
      </c>
      <c r="B31" s="86" t="s">
        <v>1213</v>
      </c>
      <c r="C31" s="981" t="s">
        <v>2239</v>
      </c>
      <c r="D31" s="982"/>
      <c r="E31" s="982"/>
      <c r="F31" s="982"/>
      <c r="G31" s="982"/>
      <c r="H31" s="982"/>
      <c r="I31" s="982"/>
      <c r="J31" s="982"/>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188</v>
      </c>
      <c r="B36" s="833" t="str">
        <f>VLOOKUP(A36,EQUIPOS!A6:D154,3,FALSE)</f>
        <v>Diferencial</v>
      </c>
      <c r="C36" s="834"/>
      <c r="D36" s="834"/>
      <c r="E36" s="834"/>
      <c r="F36" s="834"/>
      <c r="G36" s="834"/>
      <c r="H36" s="835"/>
      <c r="I36" s="275"/>
      <c r="J36" s="276"/>
      <c r="K36" s="277">
        <f>VLOOKUP(A36,EQUIPOS!A6:D163,4,FALSE)</f>
        <v>4760.1968922945944</v>
      </c>
      <c r="L36" s="278"/>
      <c r="M36" s="449">
        <v>4</v>
      </c>
      <c r="N36" s="280">
        <f>K36/M36</f>
        <v>1190.0492230736486</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N75*M41</f>
        <v>957.5100976143749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2147.5593206880235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507</v>
      </c>
      <c r="B48" s="49" t="str">
        <f>VLOOKUP(A48,MATERIALES!A5:D372,3,FALSE)</f>
        <v>Mortero 1:3 Para Anillos</v>
      </c>
      <c r="C48" s="289"/>
      <c r="D48" s="289"/>
      <c r="E48" s="289"/>
      <c r="F48" s="289"/>
      <c r="G48" s="289"/>
      <c r="H48" s="289"/>
      <c r="I48" s="289"/>
      <c r="J48" s="319" t="str">
        <f>VLOOKUP(A48,MATERIALES!A4:D639,2,FALSE)</f>
        <v>m3</v>
      </c>
      <c r="K48" s="290">
        <v>0.02</v>
      </c>
      <c r="L48" s="275"/>
      <c r="M48" s="410">
        <f>VLOOKUP(A48,MATERIALES!A5:D395,4,FALSE)</f>
        <v>394753.40637618268</v>
      </c>
      <c r="N48" s="280">
        <f>K48*M48</f>
        <v>7895.0681275236539</v>
      </c>
    </row>
    <row r="49" spans="1:14">
      <c r="A49" s="169" t="s">
        <v>780</v>
      </c>
      <c r="B49" s="49" t="str">
        <f>VLOOKUP(A49,MATERIALES!A6:D372,3,FALSE)</f>
        <v>Tubo concreto simple 450 mm</v>
      </c>
      <c r="C49" s="433"/>
      <c r="D49" s="433"/>
      <c r="E49" s="433"/>
      <c r="F49" s="433"/>
      <c r="G49" s="433"/>
      <c r="H49" s="433"/>
      <c r="I49" s="433"/>
      <c r="J49" s="320" t="str">
        <f>VLOOKUP(A49,MATERIALES!A5:D640,2,FALSE)</f>
        <v>m</v>
      </c>
      <c r="K49" s="405">
        <v>1</v>
      </c>
      <c r="L49" s="429"/>
      <c r="M49" s="410">
        <f>VLOOKUP(A49,MATERIALES!A6:D396,4,FALSE)</f>
        <v>101054.73826312298</v>
      </c>
      <c r="N49" s="280">
        <f>K49*M49</f>
        <v>101054.73826312298</v>
      </c>
    </row>
    <row r="50" spans="1:14">
      <c r="A50" s="169" t="s">
        <v>905</v>
      </c>
      <c r="B50" s="49" t="str">
        <f>VLOOKUP(A50,MATERIALES!A6:D372,3,FALSE)</f>
        <v>Concreto Resistencia  14 (Mpa)</v>
      </c>
      <c r="C50" s="433"/>
      <c r="D50" s="433"/>
      <c r="E50" s="433"/>
      <c r="F50" s="433"/>
      <c r="G50" s="433"/>
      <c r="H50" s="433"/>
      <c r="I50" s="433"/>
      <c r="J50" s="320" t="str">
        <f>VLOOKUP(A50,MATERIALES!A6:D641,2,FALSE)</f>
        <v>m3</v>
      </c>
      <c r="K50" s="405">
        <v>0.46</v>
      </c>
      <c r="L50" s="429"/>
      <c r="M50" s="410">
        <f>VLOOKUP(A50,MATERIALES!A6:D397,4,FALSE)</f>
        <v>350818.73247755074</v>
      </c>
      <c r="N50" s="280">
        <f>K50*M50</f>
        <v>161376.61693967335</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270326.42333031999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24">
        <f>VLOOKUP(A58,TRANSPORTE!A1:D117,4,FALSE)</f>
        <v>3.0136262099776614</v>
      </c>
      <c r="M58" s="825"/>
      <c r="N58" s="295">
        <f>K58*L58</f>
        <v>0.84381533879374526</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f>
        <v>0.84381533879374526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9575.100976143749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282049.92744249053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56409.98548849811</v>
      </c>
      <c r="M82" s="855"/>
      <c r="N82" s="57"/>
    </row>
    <row r="83" spans="1:14">
      <c r="B83" s="95" t="s">
        <v>1057</v>
      </c>
      <c r="C83" s="96"/>
      <c r="D83" s="96"/>
      <c r="E83" s="96"/>
      <c r="F83" s="96"/>
      <c r="G83" s="96"/>
      <c r="H83" s="96"/>
      <c r="I83" s="93"/>
      <c r="J83" s="94"/>
      <c r="K83" s="312">
        <v>0.05</v>
      </c>
      <c r="L83" s="854">
        <f>N77*K83</f>
        <v>14102.496372124528</v>
      </c>
      <c r="M83" s="855"/>
      <c r="N83" s="57"/>
    </row>
    <row r="84" spans="1:14" ht="15.75" thickBot="1">
      <c r="B84" s="97" t="s">
        <v>1058</v>
      </c>
      <c r="C84" s="98"/>
      <c r="D84" s="98"/>
      <c r="E84" s="98"/>
      <c r="F84" s="98"/>
      <c r="G84" s="98"/>
      <c r="H84" s="98"/>
      <c r="I84" s="99"/>
      <c r="J84" s="100"/>
      <c r="K84" s="313">
        <v>0.05</v>
      </c>
      <c r="L84" s="856">
        <f>N77*K84</f>
        <v>14102.496372124528</v>
      </c>
      <c r="M84" s="857"/>
      <c r="N84" s="57"/>
    </row>
    <row r="85" spans="1:14" ht="15.75" thickBot="1">
      <c r="B85" s="820" t="s">
        <v>1037</v>
      </c>
      <c r="C85" s="821"/>
      <c r="D85" s="821"/>
      <c r="E85" s="821"/>
      <c r="F85" s="821"/>
      <c r="G85" s="821"/>
      <c r="H85" s="821"/>
      <c r="I85" s="821"/>
      <c r="J85" s="821"/>
      <c r="K85" s="821"/>
      <c r="L85" s="821"/>
      <c r="M85" s="822"/>
      <c r="N85" s="58">
        <f>L82+L83+L84</f>
        <v>84614.978232747162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366664.90567523771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310</v>
      </c>
      <c r="B36" s="833" t="str">
        <f>VLOOKUP(A36,EQUIPOS!A6:D154,3,FALSE)</f>
        <v>Retroexcavadora A25C</v>
      </c>
      <c r="C36" s="834"/>
      <c r="D36" s="834"/>
      <c r="E36" s="834"/>
      <c r="F36" s="834"/>
      <c r="G36" s="834"/>
      <c r="H36" s="835"/>
      <c r="I36" s="275"/>
      <c r="J36" s="276"/>
      <c r="K36" s="277">
        <f>VLOOKUP(A36,EQUIPOS!A6:D163,4,FALSE)</f>
        <v>197009.46147296726</v>
      </c>
      <c r="L36" s="278"/>
      <c r="M36" s="344">
        <v>3</v>
      </c>
      <c r="N36" s="280">
        <f>K36/M36</f>
        <v>65669.820490989092</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N75*M41</f>
        <v>1276.6801301525002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66946.500621141589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507</v>
      </c>
      <c r="B48" s="49" t="str">
        <f>VLOOKUP(A48,MATERIALES!A5:D372,3,FALSE)</f>
        <v>Mortero 1:3 Para Anillos</v>
      </c>
      <c r="C48" s="289"/>
      <c r="D48" s="289"/>
      <c r="E48" s="289"/>
      <c r="F48" s="289"/>
      <c r="G48" s="289"/>
      <c r="H48" s="289"/>
      <c r="I48" s="289"/>
      <c r="J48" s="319" t="str">
        <f>VLOOKUP(A48,MATERIALES!A4:D639,2,FALSE)</f>
        <v>m3</v>
      </c>
      <c r="K48" s="290">
        <v>0.02</v>
      </c>
      <c r="L48" s="275"/>
      <c r="M48" s="410">
        <f>VLOOKUP(A48,MATERIALES!A5:D395,4,FALSE)</f>
        <v>394753.40637618268</v>
      </c>
      <c r="N48" s="280">
        <f>K48*M48</f>
        <v>7895.0681275236539</v>
      </c>
    </row>
    <row r="49" spans="1:14">
      <c r="A49" s="169" t="s">
        <v>562</v>
      </c>
      <c r="B49" s="49" t="str">
        <f>VLOOKUP(A49,MATERIALES!A6:D372,3,FALSE)</f>
        <v>Material para solado y atraque</v>
      </c>
      <c r="C49" s="433"/>
      <c r="D49" s="433"/>
      <c r="E49" s="433"/>
      <c r="F49" s="433"/>
      <c r="G49" s="433"/>
      <c r="H49" s="433"/>
      <c r="I49" s="433"/>
      <c r="J49" s="320" t="str">
        <f>VLOOKUP(A49,MATERIALES!A5:D640,2,FALSE)</f>
        <v>m3</v>
      </c>
      <c r="K49" s="405">
        <v>0.46</v>
      </c>
      <c r="L49" s="429"/>
      <c r="M49" s="410">
        <f>VLOOKUP(A49,MATERIALES!A6:D396,4,FALSE)</f>
        <v>26141.726511179408</v>
      </c>
      <c r="N49" s="280">
        <f>K49*M49</f>
        <v>12025.194195142529</v>
      </c>
    </row>
    <row r="50" spans="1:14">
      <c r="A50" s="169" t="s">
        <v>774</v>
      </c>
      <c r="B50" s="49" t="str">
        <f>VLOOKUP(A50,MATERIALES!A6:D372,3,FALSE)</f>
        <v xml:space="preserve">Tubo concreto reforzado 900mm (tipo 1)
</v>
      </c>
      <c r="C50" s="433"/>
      <c r="D50" s="433"/>
      <c r="E50" s="433"/>
      <c r="F50" s="433"/>
      <c r="G50" s="433"/>
      <c r="H50" s="433"/>
      <c r="I50" s="433"/>
      <c r="J50" s="320" t="str">
        <f>VLOOKUP(A50,MATERIALES!A6:D641,2,FALSE)</f>
        <v>m</v>
      </c>
      <c r="K50" s="405">
        <v>1</v>
      </c>
      <c r="L50" s="429"/>
      <c r="M50" s="410">
        <f>VLOOKUP(A50,MATERIALES!A6:D397,4,FALSE)</f>
        <v>406794.54275899468</v>
      </c>
      <c r="N50" s="280">
        <f>K50*M50</f>
        <v>406794.54275899468</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426714.80508166086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24">
        <f>VLOOKUP(A58,TRANSPORTE!A1:D117,4,FALSE)</f>
        <v>3.0136262099776614</v>
      </c>
      <c r="M58" s="825"/>
      <c r="N58" s="295">
        <f>K58*L58</f>
        <v>0.84381533879374526</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824">
        <f>VLOOKUP(A59,TRANSPORTE!A1:D117,4,FALSE)</f>
        <v>1121.0689501116901</v>
      </c>
      <c r="M59" s="825"/>
      <c r="N59" s="295">
        <f>K59*L59</f>
        <v>515.69171705137751</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317"/>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516.53553239017128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24</v>
      </c>
      <c r="N69" s="403">
        <f>K69/M69</f>
        <v>8511.2008676833339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24</v>
      </c>
      <c r="N70" s="403">
        <f>K70/M70</f>
        <v>4255.6004338416669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8">
        <f>SUM(N69:N74)</f>
        <v>12766.801301525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506944.64253671758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101388.92850734352</v>
      </c>
      <c r="M82" s="855"/>
      <c r="N82" s="57"/>
    </row>
    <row r="83" spans="1:14">
      <c r="B83" s="95" t="s">
        <v>1057</v>
      </c>
      <c r="C83" s="96"/>
      <c r="D83" s="96"/>
      <c r="E83" s="96"/>
      <c r="F83" s="96"/>
      <c r="G83" s="96"/>
      <c r="H83" s="96"/>
      <c r="I83" s="93"/>
      <c r="J83" s="94"/>
      <c r="K83" s="312">
        <v>0.05</v>
      </c>
      <c r="L83" s="854">
        <f>N77*K83</f>
        <v>25347.232126835879</v>
      </c>
      <c r="M83" s="855"/>
      <c r="N83" s="57"/>
    </row>
    <row r="84" spans="1:14" ht="15.75" thickBot="1">
      <c r="B84" s="97" t="s">
        <v>1058</v>
      </c>
      <c r="C84" s="98"/>
      <c r="D84" s="98"/>
      <c r="E84" s="98"/>
      <c r="F84" s="98"/>
      <c r="G84" s="98"/>
      <c r="H84" s="98"/>
      <c r="I84" s="99"/>
      <c r="J84" s="100"/>
      <c r="K84" s="313">
        <v>0.05</v>
      </c>
      <c r="L84" s="856">
        <f>N77*K84</f>
        <v>25347.232126835879</v>
      </c>
      <c r="M84" s="857"/>
      <c r="N84" s="57"/>
    </row>
    <row r="85" spans="1:14" ht="15.75" thickBot="1">
      <c r="B85" s="820" t="s">
        <v>1037</v>
      </c>
      <c r="C85" s="821"/>
      <c r="D85" s="821"/>
      <c r="E85" s="821"/>
      <c r="F85" s="821"/>
      <c r="G85" s="821"/>
      <c r="H85" s="821"/>
      <c r="I85" s="821"/>
      <c r="J85" s="821"/>
      <c r="K85" s="821"/>
      <c r="L85" s="821"/>
      <c r="M85" s="822"/>
      <c r="N85" s="58">
        <f>L82+L83+L84</f>
        <v>152083.39276101528</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659028.0352977328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P118"/>
  <sheetViews>
    <sheetView topLeftCell="A37" zoomScale="75" zoomScaleNormal="75" workbookViewId="0">
      <selection activeCell="P50" sqref="P50"/>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8369.3997445721598</v>
      </c>
      <c r="L36" s="278"/>
      <c r="M36" s="344">
        <v>0.5</v>
      </c>
      <c r="N36" s="280">
        <f>K36/M36</f>
        <v>16738.79948914432</v>
      </c>
    </row>
    <row r="37" spans="1:14">
      <c r="A37" s="119" t="s">
        <v>320</v>
      </c>
      <c r="B37" s="833" t="str">
        <f>VLOOKUP(A37,EQUIPOS!A7:D154,3,FALSE)</f>
        <v>Retroexcavadora sobre llantas, motor 62HP, Profundidad de excavación de 5.41 metros.</v>
      </c>
      <c r="C37" s="834"/>
      <c r="D37" s="834"/>
      <c r="E37" s="834"/>
      <c r="F37" s="834"/>
      <c r="G37" s="834"/>
      <c r="H37" s="835"/>
      <c r="I37" s="429"/>
      <c r="J37" s="430"/>
      <c r="K37" s="277">
        <f>VLOOKUP(A37,EQUIPOS!A7:D164,4,FALSE)</f>
        <v>128086.89016602811</v>
      </c>
      <c r="L37" s="343"/>
      <c r="M37" s="344">
        <v>1.5</v>
      </c>
      <c r="N37" s="280">
        <f>K37/M37</f>
        <v>85391.260110685413</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N75*M41</f>
        <v>2553.3602603050003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104683.41986013473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562</v>
      </c>
      <c r="B48" s="49" t="str">
        <f>VLOOKUP(A48,MATERIALES!A5:D372,3,FALSE)</f>
        <v>Material para solado y atraque</v>
      </c>
      <c r="C48" s="289"/>
      <c r="D48" s="289"/>
      <c r="E48" s="289"/>
      <c r="F48" s="289"/>
      <c r="G48" s="289"/>
      <c r="H48" s="289"/>
      <c r="I48" s="289"/>
      <c r="J48" s="319" t="str">
        <f>VLOOKUP(A48,MATERIALES!A4:D639,2,FALSE)</f>
        <v>m3</v>
      </c>
      <c r="K48" s="290">
        <v>0.57999999999999996</v>
      </c>
      <c r="L48" s="275"/>
      <c r="M48" s="410">
        <f>VLOOKUP(A48,MATERIALES!A5:D395,4,FALSE)</f>
        <v>26141.726511179408</v>
      </c>
      <c r="N48" s="280">
        <f>K48*M48</f>
        <v>15162.201376484056</v>
      </c>
    </row>
    <row r="49" spans="1:16">
      <c r="A49" s="169" t="s">
        <v>788</v>
      </c>
      <c r="B49" s="49" t="str">
        <f>VLOOKUP(A49,MATERIALES!A6:D372,3,FALSE)</f>
        <v xml:space="preserve">Tubo corrugado de acero galvanizado MP-68
</v>
      </c>
      <c r="C49" s="433"/>
      <c r="D49" s="433"/>
      <c r="E49" s="433"/>
      <c r="F49" s="433"/>
      <c r="G49" s="433"/>
      <c r="H49" s="433"/>
      <c r="I49" s="433"/>
      <c r="J49" s="320" t="str">
        <f>VLOOKUP(A49,MATERIALES!A5:D640,2,FALSE)</f>
        <v>m</v>
      </c>
      <c r="K49" s="405">
        <v>1</v>
      </c>
      <c r="L49" s="429"/>
      <c r="M49" s="410">
        <f>VLOOKUP(A49,MATERIALES!A6:D396,4,FALSE)</f>
        <v>185153.34128849511</v>
      </c>
      <c r="N49" s="280">
        <f>K49*M49</f>
        <v>185153.34128849511</v>
      </c>
      <c r="O49">
        <v>190650</v>
      </c>
      <c r="P49">
        <f>+M49/O49</f>
        <v>0.97116885018880206</v>
      </c>
    </row>
    <row r="50" spans="1:16">
      <c r="A50" s="169"/>
      <c r="B50" s="49"/>
      <c r="C50" s="433"/>
      <c r="D50" s="433"/>
      <c r="E50" s="433"/>
      <c r="F50" s="433"/>
      <c r="G50" s="433"/>
      <c r="H50" s="433"/>
      <c r="I50" s="433"/>
      <c r="J50" s="319"/>
      <c r="K50" s="405"/>
      <c r="L50" s="429"/>
      <c r="M50" s="410"/>
      <c r="N50" s="280"/>
    </row>
    <row r="51" spans="1:16">
      <c r="A51" s="169"/>
      <c r="B51" s="49"/>
      <c r="C51" s="433"/>
      <c r="D51" s="433"/>
      <c r="E51" s="433"/>
      <c r="F51" s="433"/>
      <c r="G51" s="433"/>
      <c r="H51" s="433"/>
      <c r="I51" s="433"/>
      <c r="J51" s="319"/>
      <c r="K51" s="405"/>
      <c r="L51" s="429"/>
      <c r="M51" s="410"/>
      <c r="N51" s="280"/>
    </row>
    <row r="52" spans="1:16" ht="15.75" thickBot="1">
      <c r="B52" s="49"/>
      <c r="C52" s="318"/>
      <c r="D52" s="318"/>
      <c r="E52" s="318"/>
      <c r="F52" s="318"/>
      <c r="G52" s="318"/>
      <c r="H52" s="318"/>
      <c r="I52" s="318"/>
      <c r="J52" s="443"/>
      <c r="K52" s="132"/>
      <c r="L52" s="333"/>
      <c r="M52" s="410"/>
      <c r="N52" s="280"/>
    </row>
    <row r="53" spans="1:16" ht="15.75" thickBot="1">
      <c r="B53" s="820" t="s">
        <v>1037</v>
      </c>
      <c r="C53" s="821"/>
      <c r="D53" s="821"/>
      <c r="E53" s="821"/>
      <c r="F53" s="821"/>
      <c r="G53" s="821"/>
      <c r="H53" s="821"/>
      <c r="I53" s="821"/>
      <c r="J53" s="821"/>
      <c r="K53" s="821"/>
      <c r="L53" s="821"/>
      <c r="M53" s="822"/>
      <c r="N53" s="402">
        <f>SUM(N48:N52)</f>
        <v>200315.54266497918</v>
      </c>
    </row>
    <row r="54" spans="1:16">
      <c r="B54" s="39"/>
      <c r="C54" s="40"/>
      <c r="D54" s="40"/>
      <c r="E54" s="40"/>
      <c r="F54" s="40"/>
      <c r="G54" s="40"/>
      <c r="H54" s="40"/>
      <c r="I54" s="40"/>
      <c r="J54" s="40"/>
      <c r="K54" s="40"/>
      <c r="L54" s="40"/>
      <c r="M54" s="40"/>
      <c r="N54" s="41"/>
    </row>
    <row r="55" spans="1:16">
      <c r="B55" s="70" t="s">
        <v>1040</v>
      </c>
      <c r="C55" s="71"/>
      <c r="D55" s="71"/>
      <c r="E55" s="71"/>
      <c r="F55" s="71"/>
      <c r="G55" s="71"/>
      <c r="H55" s="71"/>
      <c r="I55" s="71"/>
      <c r="J55" s="71"/>
      <c r="K55" s="71"/>
      <c r="L55" s="71"/>
      <c r="M55" s="71"/>
      <c r="N55" s="72"/>
    </row>
    <row r="56" spans="1:16" ht="15.75" thickBot="1">
      <c r="B56" s="74"/>
      <c r="C56" s="67"/>
      <c r="D56" s="67"/>
      <c r="E56" s="67"/>
      <c r="F56" s="67"/>
      <c r="G56" s="67"/>
      <c r="H56" s="67"/>
      <c r="I56" s="67"/>
      <c r="J56" s="67"/>
      <c r="K56" s="67"/>
      <c r="L56" s="67"/>
      <c r="M56" s="67"/>
      <c r="N56" s="69"/>
    </row>
    <row r="57" spans="1:16" ht="25.5">
      <c r="B57" s="321" t="s">
        <v>1041</v>
      </c>
      <c r="C57" s="322"/>
      <c r="D57" s="322"/>
      <c r="E57" s="322"/>
      <c r="F57" s="322"/>
      <c r="G57" s="322"/>
      <c r="H57" s="79" t="s">
        <v>1029</v>
      </c>
      <c r="I57" s="80" t="s">
        <v>1042</v>
      </c>
      <c r="J57" s="81" t="s">
        <v>1043</v>
      </c>
      <c r="K57" s="79" t="s">
        <v>1044</v>
      </c>
      <c r="L57" s="823" t="s">
        <v>1045</v>
      </c>
      <c r="M57" s="796"/>
      <c r="N57" s="82" t="s">
        <v>1035</v>
      </c>
    </row>
    <row r="58" spans="1:16">
      <c r="A58" t="s">
        <v>1402</v>
      </c>
      <c r="B58" s="52" t="str">
        <f>VLOOKUP(A58,TRANSPORTE!A1:D117,3,FALSE)</f>
        <v>Transporte de tubería</v>
      </c>
      <c r="C58" s="325"/>
      <c r="D58" s="325"/>
      <c r="E58" s="325"/>
      <c r="F58" s="325"/>
      <c r="G58" s="325"/>
      <c r="H58" s="319" t="s">
        <v>1390</v>
      </c>
      <c r="I58" s="287">
        <v>1</v>
      </c>
      <c r="J58" s="294">
        <v>1</v>
      </c>
      <c r="K58" s="287">
        <f>I58*J58</f>
        <v>1</v>
      </c>
      <c r="L58" s="824">
        <f>VLOOKUP(A58,TRANSPORTE!A1:D117,4,FALSE)</f>
        <v>1080.8872673119879</v>
      </c>
      <c r="M58" s="825"/>
      <c r="N58" s="295">
        <f>K58*L58</f>
        <v>1080.8872673119879</v>
      </c>
    </row>
    <row r="59" spans="1:16">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824">
        <f>VLOOKUP(A59,TRANSPORTE!A1:D117,4,FALSE)</f>
        <v>1121.0689501116901</v>
      </c>
      <c r="M59" s="825"/>
      <c r="N59" s="295">
        <f>K59*L59</f>
        <v>650.21999106478017</v>
      </c>
    </row>
    <row r="60" spans="1:16">
      <c r="B60" s="52"/>
      <c r="C60" s="53"/>
      <c r="D60" s="53"/>
      <c r="E60" s="53"/>
      <c r="F60" s="53"/>
      <c r="G60" s="53"/>
      <c r="H60" s="319"/>
      <c r="I60" s="287"/>
      <c r="J60" s="294"/>
      <c r="K60" s="287"/>
      <c r="L60" s="824"/>
      <c r="M60" s="825"/>
      <c r="N60" s="295"/>
    </row>
    <row r="61" spans="1:16">
      <c r="B61" s="52"/>
      <c r="C61" s="53"/>
      <c r="D61" s="53"/>
      <c r="E61" s="53"/>
      <c r="F61" s="53"/>
      <c r="G61" s="53"/>
      <c r="H61" s="319"/>
      <c r="I61" s="287"/>
      <c r="J61" s="294"/>
      <c r="K61" s="287"/>
      <c r="L61" s="824"/>
      <c r="M61" s="825"/>
      <c r="N61" s="295"/>
    </row>
    <row r="62" spans="1:16">
      <c r="B62" s="52"/>
      <c r="C62" s="53"/>
      <c r="D62" s="53"/>
      <c r="E62" s="53"/>
      <c r="F62" s="53"/>
      <c r="G62" s="53"/>
      <c r="H62" s="296"/>
      <c r="I62" s="287"/>
      <c r="J62" s="287"/>
      <c r="K62" s="287"/>
      <c r="L62" s="297"/>
      <c r="M62" s="298"/>
      <c r="N62" s="299"/>
    </row>
    <row r="63" spans="1:16" ht="15.75" thickBot="1">
      <c r="B63" s="455"/>
      <c r="C63" s="456"/>
      <c r="D63" s="456"/>
      <c r="E63" s="456"/>
      <c r="F63" s="456"/>
      <c r="G63" s="456"/>
      <c r="H63" s="54"/>
      <c r="I63" s="132"/>
      <c r="J63" s="132"/>
      <c r="K63" s="132"/>
      <c r="L63" s="809"/>
      <c r="M63" s="810"/>
      <c r="N63" s="133"/>
    </row>
    <row r="64" spans="1:16" ht="15.75" thickBot="1">
      <c r="B64" s="826" t="s">
        <v>1037</v>
      </c>
      <c r="C64" s="827"/>
      <c r="D64" s="827"/>
      <c r="E64" s="827"/>
      <c r="F64" s="827"/>
      <c r="G64" s="827"/>
      <c r="H64" s="827"/>
      <c r="I64" s="827"/>
      <c r="J64" s="827"/>
      <c r="K64" s="827"/>
      <c r="L64" s="827"/>
      <c r="M64" s="828"/>
      <c r="N64" s="110">
        <f>N58+N59</f>
        <v>1731.1072583767682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25533.60260305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332263.67238654068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66452.734477308142</v>
      </c>
      <c r="M82" s="855"/>
      <c r="N82" s="57"/>
    </row>
    <row r="83" spans="1:14">
      <c r="B83" s="95" t="s">
        <v>1057</v>
      </c>
      <c r="C83" s="96"/>
      <c r="D83" s="96"/>
      <c r="E83" s="96"/>
      <c r="F83" s="96"/>
      <c r="G83" s="96"/>
      <c r="H83" s="96"/>
      <c r="I83" s="93"/>
      <c r="J83" s="94"/>
      <c r="K83" s="312">
        <v>0.05</v>
      </c>
      <c r="L83" s="854">
        <f>N77*K83</f>
        <v>16613.183619327036</v>
      </c>
      <c r="M83" s="855"/>
      <c r="N83" s="57"/>
    </row>
    <row r="84" spans="1:14" ht="15.75" thickBot="1">
      <c r="B84" s="97" t="s">
        <v>1058</v>
      </c>
      <c r="C84" s="98"/>
      <c r="D84" s="98"/>
      <c r="E84" s="98"/>
      <c r="F84" s="98"/>
      <c r="G84" s="98"/>
      <c r="H84" s="98"/>
      <c r="I84" s="99"/>
      <c r="J84" s="100"/>
      <c r="K84" s="313">
        <v>0.05</v>
      </c>
      <c r="L84" s="856">
        <f>N77*K84</f>
        <v>16613.183619327036</v>
      </c>
      <c r="M84" s="857"/>
      <c r="N84" s="57"/>
    </row>
    <row r="85" spans="1:14" ht="15.75" thickBot="1">
      <c r="B85" s="820" t="s">
        <v>1037</v>
      </c>
      <c r="C85" s="821"/>
      <c r="D85" s="821"/>
      <c r="E85" s="821"/>
      <c r="F85" s="821"/>
      <c r="G85" s="821"/>
      <c r="H85" s="821"/>
      <c r="I85" s="821"/>
      <c r="J85" s="821"/>
      <c r="K85" s="821"/>
      <c r="L85" s="821"/>
      <c r="M85" s="822"/>
      <c r="N85" s="58">
        <f>L82+L83+L84</f>
        <v>99679.101715962199</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431942.77410250285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P118"/>
  <sheetViews>
    <sheetView topLeftCell="A37" zoomScale="75" zoomScaleNormal="75" workbookViewId="0">
      <selection activeCell="P50" sqref="P50"/>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8369.3997445721598</v>
      </c>
      <c r="L36" s="278"/>
      <c r="M36" s="344">
        <v>0.5</v>
      </c>
      <c r="N36" s="280">
        <f>K36/M36</f>
        <v>16738.79948914432</v>
      </c>
    </row>
    <row r="37" spans="1:14">
      <c r="A37" s="119" t="s">
        <v>303</v>
      </c>
      <c r="B37" s="833" t="str">
        <f>VLOOKUP(A37,EQUIPOS!A7:D154,3,FALSE)</f>
        <v>Retrocargador, pala de 1,1 m3 de capacidad, profundidad de excavación de 4.400 mm y una altura de 5.680 mm</v>
      </c>
      <c r="C37" s="834"/>
      <c r="D37" s="834"/>
      <c r="E37" s="834"/>
      <c r="F37" s="834"/>
      <c r="G37" s="834"/>
      <c r="H37" s="835"/>
      <c r="I37" s="429"/>
      <c r="J37" s="430"/>
      <c r="K37" s="277">
        <f>VLOOKUP(A37,EQUIPOS!A7:D164,4,FALSE)</f>
        <v>103578.37696892297</v>
      </c>
      <c r="L37" s="343"/>
      <c r="M37" s="344">
        <v>1.5</v>
      </c>
      <c r="N37" s="280">
        <f>K37/M37</f>
        <v>69052.251312615306</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N75*M41</f>
        <v>2553.3602603050003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88344.411062064624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562</v>
      </c>
      <c r="B48" s="49" t="str">
        <f>VLOOKUP(A48,MATERIALES!A5:D372,3,FALSE)</f>
        <v>Material para solado y atraque</v>
      </c>
      <c r="C48" s="289"/>
      <c r="D48" s="289"/>
      <c r="E48" s="289"/>
      <c r="F48" s="289"/>
      <c r="G48" s="289"/>
      <c r="H48" s="289"/>
      <c r="I48" s="289"/>
      <c r="J48" s="319" t="str">
        <f>VLOOKUP(A48,MATERIALES!A4:D639,2,FALSE)</f>
        <v>m3</v>
      </c>
      <c r="K48" s="290">
        <v>0.57999999999999996</v>
      </c>
      <c r="L48" s="275"/>
      <c r="M48" s="410">
        <f>VLOOKUP(A48,MATERIALES!A5:D395,4,FALSE)</f>
        <v>26141.726511179408</v>
      </c>
      <c r="N48" s="280">
        <f>K48*M48</f>
        <v>15162.201376484056</v>
      </c>
    </row>
    <row r="49" spans="1:16">
      <c r="A49" s="169" t="s">
        <v>788</v>
      </c>
      <c r="B49" s="49" t="str">
        <f>VLOOKUP(A49,MATERIALES!A6:D372,3,FALSE)</f>
        <v xml:space="preserve">Tubo corrugado de acero galvanizado MP-68
</v>
      </c>
      <c r="C49" s="433"/>
      <c r="D49" s="433"/>
      <c r="E49" s="433"/>
      <c r="F49" s="433"/>
      <c r="G49" s="433"/>
      <c r="H49" s="433"/>
      <c r="I49" s="433"/>
      <c r="J49" s="320" t="str">
        <f>VLOOKUP(A49,MATERIALES!A5:D640,2,FALSE)</f>
        <v>m</v>
      </c>
      <c r="K49" s="405">
        <v>1</v>
      </c>
      <c r="L49" s="429"/>
      <c r="M49" s="410">
        <f>VLOOKUP(A49,MATERIALES!A6:D396,4,FALSE)</f>
        <v>185153.34128849511</v>
      </c>
      <c r="N49" s="280">
        <f>K49*M49</f>
        <v>185153.34128849511</v>
      </c>
      <c r="O49">
        <v>190650</v>
      </c>
      <c r="P49">
        <f>+M49/O49</f>
        <v>0.97116885018880206</v>
      </c>
    </row>
    <row r="50" spans="1:16">
      <c r="A50" s="169"/>
      <c r="B50" s="49"/>
      <c r="C50" s="433"/>
      <c r="D50" s="433"/>
      <c r="E50" s="433"/>
      <c r="F50" s="433"/>
      <c r="G50" s="433"/>
      <c r="H50" s="433"/>
      <c r="I50" s="433"/>
      <c r="J50" s="319"/>
      <c r="K50" s="405"/>
      <c r="L50" s="429"/>
      <c r="M50" s="410"/>
      <c r="N50" s="280"/>
    </row>
    <row r="51" spans="1:16">
      <c r="A51" s="169"/>
      <c r="B51" s="49"/>
      <c r="C51" s="433"/>
      <c r="D51" s="433"/>
      <c r="E51" s="433"/>
      <c r="F51" s="433"/>
      <c r="G51" s="433"/>
      <c r="H51" s="433"/>
      <c r="I51" s="433"/>
      <c r="J51" s="319"/>
      <c r="K51" s="405"/>
      <c r="L51" s="429"/>
      <c r="M51" s="410"/>
      <c r="N51" s="280"/>
    </row>
    <row r="52" spans="1:16" ht="15.75" thickBot="1">
      <c r="B52" s="49"/>
      <c r="C52" s="318"/>
      <c r="D52" s="318"/>
      <c r="E52" s="318"/>
      <c r="F52" s="318"/>
      <c r="G52" s="318"/>
      <c r="H52" s="318"/>
      <c r="I52" s="318"/>
      <c r="J52" s="443"/>
      <c r="K52" s="132"/>
      <c r="L52" s="333"/>
      <c r="M52" s="410"/>
      <c r="N52" s="280"/>
    </row>
    <row r="53" spans="1:16" ht="15.75" thickBot="1">
      <c r="B53" s="820" t="s">
        <v>1037</v>
      </c>
      <c r="C53" s="821"/>
      <c r="D53" s="821"/>
      <c r="E53" s="821"/>
      <c r="F53" s="821"/>
      <c r="G53" s="821"/>
      <c r="H53" s="821"/>
      <c r="I53" s="821"/>
      <c r="J53" s="821"/>
      <c r="K53" s="821"/>
      <c r="L53" s="821"/>
      <c r="M53" s="822"/>
      <c r="N53" s="402">
        <f>SUM(N48:N52)</f>
        <v>200315.54266497918</v>
      </c>
    </row>
    <row r="54" spans="1:16">
      <c r="B54" s="39"/>
      <c r="C54" s="40"/>
      <c r="D54" s="40"/>
      <c r="E54" s="40"/>
      <c r="F54" s="40"/>
      <c r="G54" s="40"/>
      <c r="H54" s="40"/>
      <c r="I54" s="40"/>
      <c r="J54" s="40"/>
      <c r="K54" s="40"/>
      <c r="L54" s="40"/>
      <c r="M54" s="40"/>
      <c r="N54" s="41"/>
    </row>
    <row r="55" spans="1:16">
      <c r="B55" s="70" t="s">
        <v>1040</v>
      </c>
      <c r="C55" s="71"/>
      <c r="D55" s="71"/>
      <c r="E55" s="71"/>
      <c r="F55" s="71"/>
      <c r="G55" s="71"/>
      <c r="H55" s="71"/>
      <c r="I55" s="71"/>
      <c r="J55" s="71"/>
      <c r="K55" s="71"/>
      <c r="L55" s="71"/>
      <c r="M55" s="71"/>
      <c r="N55" s="72"/>
    </row>
    <row r="56" spans="1:16" ht="15.75" thickBot="1">
      <c r="B56" s="74"/>
      <c r="C56" s="67"/>
      <c r="D56" s="67"/>
      <c r="E56" s="67"/>
      <c r="F56" s="67"/>
      <c r="G56" s="67"/>
      <c r="H56" s="67"/>
      <c r="I56" s="67"/>
      <c r="J56" s="67"/>
      <c r="K56" s="67"/>
      <c r="L56" s="67"/>
      <c r="M56" s="67"/>
      <c r="N56" s="69"/>
    </row>
    <row r="57" spans="1:16" ht="25.5">
      <c r="B57" s="321" t="s">
        <v>1041</v>
      </c>
      <c r="C57" s="322"/>
      <c r="D57" s="322"/>
      <c r="E57" s="322"/>
      <c r="F57" s="322"/>
      <c r="G57" s="322"/>
      <c r="H57" s="79" t="s">
        <v>1029</v>
      </c>
      <c r="I57" s="80" t="s">
        <v>1042</v>
      </c>
      <c r="J57" s="81" t="s">
        <v>1043</v>
      </c>
      <c r="K57" s="79" t="s">
        <v>1044</v>
      </c>
      <c r="L57" s="823" t="s">
        <v>1045</v>
      </c>
      <c r="M57" s="796"/>
      <c r="N57" s="82" t="s">
        <v>1035</v>
      </c>
    </row>
    <row r="58" spans="1:16">
      <c r="A58" t="s">
        <v>1402</v>
      </c>
      <c r="B58" s="52" t="str">
        <f>VLOOKUP(A58,TRANSPORTE!A1:D117,3,FALSE)</f>
        <v>Transporte de tubería</v>
      </c>
      <c r="C58" s="325"/>
      <c r="D58" s="325"/>
      <c r="E58" s="325"/>
      <c r="F58" s="325"/>
      <c r="G58" s="325"/>
      <c r="H58" s="319" t="s">
        <v>1390</v>
      </c>
      <c r="I58" s="287">
        <v>1</v>
      </c>
      <c r="J58" s="294">
        <v>1</v>
      </c>
      <c r="K58" s="287">
        <f>I58*J58</f>
        <v>1</v>
      </c>
      <c r="L58" s="824">
        <f>VLOOKUP(A58,TRANSPORTE!A1:D117,4,FALSE)</f>
        <v>1080.8872673119879</v>
      </c>
      <c r="M58" s="825"/>
      <c r="N58" s="295">
        <f>K58*L58</f>
        <v>1080.8872673119879</v>
      </c>
    </row>
    <row r="59" spans="1:16">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824">
        <f>VLOOKUP(A59,TRANSPORTE!A1:D117,4,FALSE)</f>
        <v>1121.0689501116901</v>
      </c>
      <c r="M59" s="825"/>
      <c r="N59" s="295">
        <f>K59*L59</f>
        <v>650.21999106478017</v>
      </c>
    </row>
    <row r="60" spans="1:16">
      <c r="B60" s="52"/>
      <c r="C60" s="53"/>
      <c r="D60" s="53"/>
      <c r="E60" s="53"/>
      <c r="F60" s="53"/>
      <c r="G60" s="53"/>
      <c r="H60" s="319"/>
      <c r="I60" s="287"/>
      <c r="J60" s="294"/>
      <c r="K60" s="287"/>
      <c r="L60" s="824"/>
      <c r="M60" s="825"/>
      <c r="N60" s="295"/>
    </row>
    <row r="61" spans="1:16">
      <c r="B61" s="52"/>
      <c r="C61" s="53"/>
      <c r="D61" s="53"/>
      <c r="E61" s="53"/>
      <c r="F61" s="53"/>
      <c r="G61" s="53"/>
      <c r="H61" s="319"/>
      <c r="I61" s="287"/>
      <c r="J61" s="294"/>
      <c r="K61" s="287"/>
      <c r="L61" s="824"/>
      <c r="M61" s="825"/>
      <c r="N61" s="295"/>
    </row>
    <row r="62" spans="1:16">
      <c r="B62" s="52"/>
      <c r="C62" s="53"/>
      <c r="D62" s="53"/>
      <c r="E62" s="53"/>
      <c r="F62" s="53"/>
      <c r="G62" s="53"/>
      <c r="H62" s="296"/>
      <c r="I62" s="287"/>
      <c r="J62" s="287"/>
      <c r="K62" s="287"/>
      <c r="L62" s="297"/>
      <c r="M62" s="298"/>
      <c r="N62" s="299"/>
    </row>
    <row r="63" spans="1:16" ht="15.75" thickBot="1">
      <c r="B63" s="455"/>
      <c r="C63" s="456"/>
      <c r="D63" s="456"/>
      <c r="E63" s="456"/>
      <c r="F63" s="456"/>
      <c r="G63" s="456"/>
      <c r="H63" s="54"/>
      <c r="I63" s="132"/>
      <c r="J63" s="132"/>
      <c r="K63" s="132"/>
      <c r="L63" s="809"/>
      <c r="M63" s="810"/>
      <c r="N63" s="133"/>
    </row>
    <row r="64" spans="1:16" ht="15.75" thickBot="1">
      <c r="B64" s="826" t="s">
        <v>1037</v>
      </c>
      <c r="C64" s="827"/>
      <c r="D64" s="827"/>
      <c r="E64" s="827"/>
      <c r="F64" s="827"/>
      <c r="G64" s="827"/>
      <c r="H64" s="827"/>
      <c r="I64" s="827"/>
      <c r="J64" s="827"/>
      <c r="K64" s="827"/>
      <c r="L64" s="827"/>
      <c r="M64" s="828"/>
      <c r="N64" s="110">
        <f>N58+N59+N60+N61+N62</f>
        <v>1731.1072583767682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25533.60260305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315924.6635884706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63184.932717694122</v>
      </c>
      <c r="M82" s="855"/>
      <c r="N82" s="57"/>
    </row>
    <row r="83" spans="1:14">
      <c r="B83" s="95" t="s">
        <v>1057</v>
      </c>
      <c r="C83" s="96"/>
      <c r="D83" s="96"/>
      <c r="E83" s="96"/>
      <c r="F83" s="96"/>
      <c r="G83" s="96"/>
      <c r="H83" s="96"/>
      <c r="I83" s="93"/>
      <c r="J83" s="94"/>
      <c r="K83" s="312">
        <v>0.05</v>
      </c>
      <c r="L83" s="854">
        <f>N77*K83</f>
        <v>15796.233179423531</v>
      </c>
      <c r="M83" s="855"/>
      <c r="N83" s="57"/>
    </row>
    <row r="84" spans="1:14" ht="15.75" thickBot="1">
      <c r="B84" s="97" t="s">
        <v>1058</v>
      </c>
      <c r="C84" s="98"/>
      <c r="D84" s="98"/>
      <c r="E84" s="98"/>
      <c r="F84" s="98"/>
      <c r="G84" s="98"/>
      <c r="H84" s="98"/>
      <c r="I84" s="99"/>
      <c r="J84" s="100"/>
      <c r="K84" s="313">
        <v>0.05</v>
      </c>
      <c r="L84" s="856">
        <f>N77*K84</f>
        <v>15796.233179423531</v>
      </c>
      <c r="M84" s="857"/>
      <c r="N84" s="57"/>
    </row>
    <row r="85" spans="1:14" ht="15.75" thickBot="1">
      <c r="B85" s="820" t="s">
        <v>1037</v>
      </c>
      <c r="C85" s="821"/>
      <c r="D85" s="821"/>
      <c r="E85" s="821"/>
      <c r="F85" s="821"/>
      <c r="G85" s="821"/>
      <c r="H85" s="821"/>
      <c r="I85" s="821"/>
      <c r="J85" s="821"/>
      <c r="K85" s="821"/>
      <c r="L85" s="821"/>
      <c r="M85" s="822"/>
      <c r="N85" s="58">
        <f>L82+L83+L84</f>
        <v>94777.399076541187</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410702.06266501179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127.66801301525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773</v>
      </c>
      <c r="B48" s="49" t="str">
        <f>VLOOKUP(A48,MATERIALES!A5:D372,3,FALSE)</f>
        <v>Tubería de Plástico</v>
      </c>
      <c r="C48" s="289"/>
      <c r="D48" s="289"/>
      <c r="E48" s="289"/>
      <c r="F48" s="289"/>
      <c r="G48" s="289"/>
      <c r="H48" s="289"/>
      <c r="I48" s="276"/>
      <c r="J48" s="232" t="str">
        <f>VLOOKUP(A48,MATERIALES!A4:D639,2,FALSE)</f>
        <v>m</v>
      </c>
      <c r="K48" s="290">
        <v>1</v>
      </c>
      <c r="L48" s="275"/>
      <c r="M48" s="410">
        <f>VLOOKUP(A48,MATERIALES!A5:D395,4,FALSE)</f>
        <v>18254.110287470616</v>
      </c>
      <c r="N48" s="280">
        <f>K48*M48</f>
        <v>18254.110287470616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18254.110287470616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2553.3602603049999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20935.138560790863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4187.027712158173</v>
      </c>
      <c r="M82" s="855"/>
      <c r="N82" s="57"/>
    </row>
    <row r="83" spans="1:14">
      <c r="B83" s="95" t="s">
        <v>1057</v>
      </c>
      <c r="C83" s="96"/>
      <c r="D83" s="96"/>
      <c r="E83" s="96"/>
      <c r="F83" s="96"/>
      <c r="G83" s="96"/>
      <c r="H83" s="96"/>
      <c r="I83" s="93"/>
      <c r="J83" s="94"/>
      <c r="K83" s="312">
        <v>0.05</v>
      </c>
      <c r="L83" s="854">
        <f>N77*K83</f>
        <v>1046.7569280395433</v>
      </c>
      <c r="M83" s="855"/>
      <c r="N83" s="57"/>
    </row>
    <row r="84" spans="1:14" ht="15.75" thickBot="1">
      <c r="B84" s="97" t="s">
        <v>1058</v>
      </c>
      <c r="C84" s="98"/>
      <c r="D84" s="98"/>
      <c r="E84" s="98"/>
      <c r="F84" s="98"/>
      <c r="G84" s="98"/>
      <c r="H84" s="98"/>
      <c r="I84" s="99"/>
      <c r="J84" s="100"/>
      <c r="K84" s="313">
        <v>0.05</v>
      </c>
      <c r="L84" s="856">
        <f>N77*K84</f>
        <v>1046.7569280395433</v>
      </c>
      <c r="M84" s="857"/>
      <c r="N84" s="57"/>
    </row>
    <row r="85" spans="1:14" ht="15.75" thickBot="1">
      <c r="B85" s="820" t="s">
        <v>1037</v>
      </c>
      <c r="C85" s="821"/>
      <c r="D85" s="821"/>
      <c r="E85" s="821"/>
      <c r="F85" s="821"/>
      <c r="G85" s="821"/>
      <c r="H85" s="821"/>
      <c r="I85" s="821"/>
      <c r="J85" s="821"/>
      <c r="K85" s="821"/>
      <c r="L85" s="821"/>
      <c r="M85" s="822"/>
      <c r="N85" s="58">
        <f>L82+L83+L84</f>
        <v>6280.5415682372604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27215.680129028122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985" t="s">
        <v>1028</v>
      </c>
      <c r="D30" s="986"/>
      <c r="E30" s="986"/>
      <c r="F30" s="986"/>
      <c r="G30" s="986"/>
      <c r="H30" s="986"/>
      <c r="I30" s="986"/>
      <c r="J30" s="462"/>
      <c r="K30" s="315"/>
      <c r="L30" s="831" t="s">
        <v>1029</v>
      </c>
      <c r="M30" s="832"/>
      <c r="N30" s="77" t="s">
        <v>1030</v>
      </c>
    </row>
    <row r="31" spans="1:14" ht="30" customHeight="1" thickBot="1">
      <c r="A31" t="s">
        <v>1929</v>
      </c>
      <c r="B31" s="86" t="s">
        <v>1216</v>
      </c>
      <c r="C31" s="983" t="s">
        <v>2243</v>
      </c>
      <c r="D31" s="984"/>
      <c r="E31" s="984"/>
      <c r="F31" s="984"/>
      <c r="G31" s="984"/>
      <c r="H31" s="984"/>
      <c r="I31" s="984"/>
      <c r="J31" s="984"/>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1915.0201952287498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VLOOKUP(A48,MATERIALES!A5:D372,3,FALSE)</f>
        <v xml:space="preserve">Piedra para gavión
</v>
      </c>
      <c r="C48" s="289"/>
      <c r="D48" s="289"/>
      <c r="E48" s="289"/>
      <c r="F48" s="289"/>
      <c r="G48" s="289"/>
      <c r="H48" s="289"/>
      <c r="I48" s="289"/>
      <c r="J48" s="319" t="str">
        <f>VLOOKUP(A48,MATERIALES!A4:D639,2,FALSE)</f>
        <v>m3</v>
      </c>
      <c r="K48" s="290">
        <v>1.1000000000000001</v>
      </c>
      <c r="L48" s="275"/>
      <c r="M48" s="410">
        <f>VLOOKUP(A48,MATERIALES!A5:D395,4,FALSE)</f>
        <v>39178.486108600009</v>
      </c>
      <c r="N48" s="280">
        <f>K48*M48</f>
        <v>43096.334719460014</v>
      </c>
    </row>
    <row r="49" spans="1:14">
      <c r="A49" s="169" t="s">
        <v>853</v>
      </c>
      <c r="B49" s="49" t="str">
        <f>VLOOKUP(A49,MATERIALES!A6:D372,3,FALSE)</f>
        <v>Alambre galvanizado No. 12</v>
      </c>
      <c r="C49" s="433"/>
      <c r="D49" s="433"/>
      <c r="E49" s="433"/>
      <c r="F49" s="433"/>
      <c r="G49" s="433"/>
      <c r="H49" s="433"/>
      <c r="I49" s="433"/>
      <c r="J49" s="320" t="str">
        <f>VLOOKUP(A49,MATERIALES!A5:D640,2,FALSE)</f>
        <v>kg</v>
      </c>
      <c r="K49" s="405">
        <v>1.1499999999999999</v>
      </c>
      <c r="L49" s="429"/>
      <c r="M49" s="410">
        <f>VLOOKUP(A49,MATERIALES!A6:D396,4,FALSE)</f>
        <v>5808.8201048634955</v>
      </c>
      <c r="N49" s="280">
        <f>K49*M49</f>
        <v>6680.1431205930194</v>
      </c>
    </row>
    <row r="50" spans="1:14">
      <c r="A50" s="169" t="s">
        <v>608</v>
      </c>
      <c r="B50" s="49" t="str">
        <f>VLOOKUP(A50,MATERIALES!A6:D372,3,FALSE)</f>
        <v>Mortero 1:3 De recubrimiento</v>
      </c>
      <c r="C50" s="433"/>
      <c r="D50" s="433"/>
      <c r="E50" s="433"/>
      <c r="F50" s="433"/>
      <c r="G50" s="433"/>
      <c r="H50" s="433"/>
      <c r="I50" s="433"/>
      <c r="J50" s="320" t="str">
        <f>VLOOKUP(A50,MATERIALES!A6:D641,2,FALSE)</f>
        <v>m3</v>
      </c>
      <c r="K50" s="405">
        <v>0.12</v>
      </c>
      <c r="L50" s="429"/>
      <c r="M50" s="410">
        <f>VLOOKUP(A50,MATERIALES!A6:D397,4,FALSE)</f>
        <v>365287.84571807383</v>
      </c>
      <c r="N50" s="280">
        <f>K50*M50</f>
        <v>43834.541486168855</v>
      </c>
    </row>
    <row r="51" spans="1:14">
      <c r="A51" s="169" t="s">
        <v>941</v>
      </c>
      <c r="B51" s="49" t="str">
        <f>VLOOKUP(A51,MATERIALES!A6:D372,3,FALSE)</f>
        <v xml:space="preserve">Formaleta (gaviones, juntas de bordillos, juntas de cunetas, muros, concretos clase D,E, F y G)
</v>
      </c>
      <c r="C51" s="433"/>
      <c r="D51" s="433"/>
      <c r="E51" s="433"/>
      <c r="F51" s="433"/>
      <c r="G51" s="433"/>
      <c r="H51" s="433"/>
      <c r="I51" s="433"/>
      <c r="J51" s="320" t="str">
        <f>VLOOKUP(A51,MATERIALES!A6:D642,2,FALSE)</f>
        <v>m2</v>
      </c>
      <c r="K51" s="405">
        <v>2</v>
      </c>
      <c r="L51" s="429"/>
      <c r="M51" s="410">
        <f>VLOOKUP(A51,MATERIALES!A6:D398,4,FALSE)</f>
        <v>7768.5079250286253</v>
      </c>
      <c r="N51" s="280">
        <f>K51*M51</f>
        <v>15537.015850057251</v>
      </c>
    </row>
    <row r="52" spans="1:14" ht="15.75" thickBot="1">
      <c r="A52" t="s">
        <v>1005</v>
      </c>
      <c r="B52" s="49" t="str">
        <f>VLOOKUP(A52,MATERIALES!A7:D372,3,FALSE)</f>
        <v>Malla para gaviones (2M3)</v>
      </c>
      <c r="C52" s="318"/>
      <c r="D52" s="318"/>
      <c r="E52" s="318"/>
      <c r="F52" s="318"/>
      <c r="G52" s="318"/>
      <c r="H52" s="318"/>
      <c r="I52" s="318"/>
      <c r="J52" s="441" t="str">
        <f>VLOOKUP(A52,MATERIALES!A6:D643,2,FALSE)</f>
        <v>u</v>
      </c>
      <c r="K52" s="132">
        <v>0.5</v>
      </c>
      <c r="L52" s="333"/>
      <c r="M52" s="410">
        <f>VLOOKUP(A52,MATERIALES!A7:D399,4,FALSE)</f>
        <v>93979.501717591746</v>
      </c>
      <c r="N52" s="280">
        <f>K52*M52</f>
        <v>46989.750858795873</v>
      </c>
    </row>
    <row r="53" spans="1:14" ht="15.75" thickBot="1">
      <c r="B53" s="820" t="s">
        <v>1037</v>
      </c>
      <c r="C53" s="821"/>
      <c r="D53" s="821"/>
      <c r="E53" s="821"/>
      <c r="F53" s="821"/>
      <c r="G53" s="821"/>
      <c r="H53" s="821"/>
      <c r="I53" s="821"/>
      <c r="J53" s="821"/>
      <c r="K53" s="821"/>
      <c r="L53" s="821"/>
      <c r="M53" s="822"/>
      <c r="N53" s="402">
        <f>SUM(N48:N52)</f>
        <v>156137.78603507503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4">
        <f>VLOOKUP(A58,TRANSPORTE!A1:D117,4,FALSE)</f>
        <v>1121.0689501116901</v>
      </c>
      <c r="M58" s="825"/>
      <c r="N58" s="295">
        <f>K58*L58</f>
        <v>1233.1758451228593</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1233.1758451228593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8">
        <f>SUM(N69:N74)</f>
        <v>38300.403904574996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197586.38598000165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39517.27719600033</v>
      </c>
      <c r="M82" s="855"/>
      <c r="N82" s="57"/>
    </row>
    <row r="83" spans="1:14">
      <c r="B83" s="95" t="s">
        <v>1057</v>
      </c>
      <c r="C83" s="96"/>
      <c r="D83" s="96"/>
      <c r="E83" s="96"/>
      <c r="F83" s="96"/>
      <c r="G83" s="96"/>
      <c r="H83" s="96"/>
      <c r="I83" s="93"/>
      <c r="J83" s="94"/>
      <c r="K83" s="312">
        <v>0.05</v>
      </c>
      <c r="L83" s="854">
        <f>N77*K83</f>
        <v>9879.3192990000825</v>
      </c>
      <c r="M83" s="855"/>
      <c r="N83" s="57"/>
    </row>
    <row r="84" spans="1:14" ht="15.75" thickBot="1">
      <c r="B84" s="97" t="s">
        <v>1058</v>
      </c>
      <c r="C84" s="98"/>
      <c r="D84" s="98"/>
      <c r="E84" s="98"/>
      <c r="F84" s="98"/>
      <c r="G84" s="98"/>
      <c r="H84" s="98"/>
      <c r="I84" s="99"/>
      <c r="J84" s="100"/>
      <c r="K84" s="313">
        <v>0.05</v>
      </c>
      <c r="L84" s="856">
        <f>N77*K84</f>
        <v>9879.3192990000825</v>
      </c>
      <c r="M84" s="857"/>
      <c r="N84" s="57"/>
    </row>
    <row r="85" spans="1:14" ht="15.75" thickBot="1">
      <c r="B85" s="820" t="s">
        <v>1037</v>
      </c>
      <c r="C85" s="821"/>
      <c r="D85" s="821"/>
      <c r="E85" s="821"/>
      <c r="F85" s="821"/>
      <c r="G85" s="821"/>
      <c r="H85" s="821"/>
      <c r="I85" s="821"/>
      <c r="J85" s="821"/>
      <c r="K85" s="821"/>
      <c r="L85" s="821"/>
      <c r="M85" s="822"/>
      <c r="N85" s="58">
        <f>L82+L83+L84</f>
        <v>59275.915794000495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256862.30177400215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985" t="s">
        <v>1028</v>
      </c>
      <c r="D30" s="986"/>
      <c r="E30" s="986"/>
      <c r="F30" s="986"/>
      <c r="G30" s="986"/>
      <c r="H30" s="986"/>
      <c r="I30" s="986"/>
      <c r="J30" s="462"/>
      <c r="K30" s="315"/>
      <c r="L30" s="831" t="s">
        <v>1029</v>
      </c>
      <c r="M30" s="832"/>
      <c r="N30" s="77" t="s">
        <v>1030</v>
      </c>
    </row>
    <row r="31" spans="1:14" ht="27" customHeight="1" thickBot="1">
      <c r="A31" t="s">
        <v>1929</v>
      </c>
      <c r="B31" s="86" t="s">
        <v>1217</v>
      </c>
      <c r="C31" s="983" t="s">
        <v>2244</v>
      </c>
      <c r="D31" s="984"/>
      <c r="E31" s="984"/>
      <c r="F31" s="984"/>
      <c r="G31" s="984"/>
      <c r="H31" s="984"/>
      <c r="I31" s="984"/>
      <c r="J31" s="984"/>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1915.0201952287498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VLOOKUP(A48,MATERIALES!A5:D372,3,FALSE)</f>
        <v xml:space="preserve">Piedra para gavión
</v>
      </c>
      <c r="C48" s="289"/>
      <c r="D48" s="289"/>
      <c r="E48" s="289"/>
      <c r="F48" s="289"/>
      <c r="G48" s="289"/>
      <c r="H48" s="289"/>
      <c r="I48" s="289"/>
      <c r="J48" s="319" t="str">
        <f>VLOOKUP(A48,MATERIALES!A4:D639,2,FALSE)</f>
        <v>m3</v>
      </c>
      <c r="K48" s="290">
        <v>1.1000000000000001</v>
      </c>
      <c r="L48" s="275"/>
      <c r="M48" s="410">
        <f>VLOOKUP(A48,MATERIALES!A5:D395,4,FALSE)</f>
        <v>39178.486108600009</v>
      </c>
      <c r="N48" s="280">
        <f>K48*M48</f>
        <v>43096.334719460014</v>
      </c>
    </row>
    <row r="49" spans="1:14">
      <c r="A49" s="169" t="s">
        <v>853</v>
      </c>
      <c r="B49" s="49" t="str">
        <f>VLOOKUP(A49,MATERIALES!A6:D372,3,FALSE)</f>
        <v>Alambre galvanizado No. 12</v>
      </c>
      <c r="C49" s="433"/>
      <c r="D49" s="433"/>
      <c r="E49" s="433"/>
      <c r="F49" s="433"/>
      <c r="G49" s="433"/>
      <c r="H49" s="433"/>
      <c r="I49" s="433"/>
      <c r="J49" s="320" t="str">
        <f>VLOOKUP(A49,MATERIALES!A5:D640,2,FALSE)</f>
        <v>kg</v>
      </c>
      <c r="K49" s="405">
        <v>1.1499999999999999</v>
      </c>
      <c r="L49" s="429"/>
      <c r="M49" s="410">
        <f>VLOOKUP(A49,MATERIALES!A6:D396,4,FALSE)</f>
        <v>5808.8201048634955</v>
      </c>
      <c r="N49" s="280">
        <f>K49*M49</f>
        <v>6680.1431205930194</v>
      </c>
    </row>
    <row r="50" spans="1:14">
      <c r="A50" s="169" t="s">
        <v>608</v>
      </c>
      <c r="B50" s="49" t="str">
        <f>VLOOKUP(A50,MATERIALES!A6:D372,3,FALSE)</f>
        <v>Mortero 1:3 De recubrimiento</v>
      </c>
      <c r="C50" s="433"/>
      <c r="D50" s="433"/>
      <c r="E50" s="433"/>
      <c r="F50" s="433"/>
      <c r="G50" s="433"/>
      <c r="H50" s="433"/>
      <c r="I50" s="433"/>
      <c r="J50" s="320" t="str">
        <f>VLOOKUP(A50,MATERIALES!A6:D641,2,FALSE)</f>
        <v>m3</v>
      </c>
      <c r="K50" s="405">
        <v>0.12</v>
      </c>
      <c r="L50" s="429"/>
      <c r="M50" s="410">
        <f>VLOOKUP(A50,MATERIALES!A6:D397,4,FALSE)</f>
        <v>365287.84571807383</v>
      </c>
      <c r="N50" s="280">
        <f>K50*M50</f>
        <v>43834.541486168855</v>
      </c>
    </row>
    <row r="51" spans="1:14">
      <c r="A51" s="169" t="s">
        <v>941</v>
      </c>
      <c r="B51" s="49" t="str">
        <f>VLOOKUP(A51,MATERIALES!A6:D372,3,FALSE)</f>
        <v xml:space="preserve">Formaleta (gaviones, juntas de bordillos, juntas de cunetas, muros, concretos clase D,E, F y G)
</v>
      </c>
      <c r="C51" s="433"/>
      <c r="D51" s="433"/>
      <c r="E51" s="433"/>
      <c r="F51" s="433"/>
      <c r="G51" s="433"/>
      <c r="H51" s="433"/>
      <c r="I51" s="433"/>
      <c r="J51" s="320" t="str">
        <f>VLOOKUP(A51,MATERIALES!A6:D642,2,FALSE)</f>
        <v>m2</v>
      </c>
      <c r="K51" s="405">
        <v>2</v>
      </c>
      <c r="L51" s="429"/>
      <c r="M51" s="410">
        <f>VLOOKUP(A51,MATERIALES!A6:D398,4,FALSE)</f>
        <v>7768.5079250286253</v>
      </c>
      <c r="N51" s="280">
        <f>K51*M51</f>
        <v>15537.015850057251</v>
      </c>
    </row>
    <row r="52" spans="1:14" ht="15.75" thickBot="1">
      <c r="A52" t="s">
        <v>1009</v>
      </c>
      <c r="B52" s="49" t="str">
        <f>VLOOKUP(A52,MATERIALES!A7:D372,3,FALSE)</f>
        <v>Malla Ciclónica Para Gaviones Galvanizada Aleación Zn-5A1-Mm Cal 12 (2M3)</v>
      </c>
      <c r="C52" s="318"/>
      <c r="D52" s="318"/>
      <c r="E52" s="318"/>
      <c r="F52" s="318"/>
      <c r="G52" s="318"/>
      <c r="H52" s="318"/>
      <c r="I52" s="318"/>
      <c r="J52" s="441" t="str">
        <f>VLOOKUP(A52,MATERIALES!A6:D643,2,FALSE)</f>
        <v>u</v>
      </c>
      <c r="K52" s="132">
        <v>0.5</v>
      </c>
      <c r="L52" s="333"/>
      <c r="M52" s="410">
        <f>VLOOKUP(A52,MATERIALES!A7:D399,4,FALSE)</f>
        <v>148263.36334598926</v>
      </c>
      <c r="N52" s="280">
        <f>K52*M52</f>
        <v>74131.681672994629</v>
      </c>
    </row>
    <row r="53" spans="1:14" ht="15.75" thickBot="1">
      <c r="B53" s="820" t="s">
        <v>1037</v>
      </c>
      <c r="C53" s="821"/>
      <c r="D53" s="821"/>
      <c r="E53" s="821"/>
      <c r="F53" s="821"/>
      <c r="G53" s="821"/>
      <c r="H53" s="821"/>
      <c r="I53" s="821"/>
      <c r="J53" s="821"/>
      <c r="K53" s="821"/>
      <c r="L53" s="821"/>
      <c r="M53" s="822"/>
      <c r="N53" s="402">
        <f>SUM(N48:N52)</f>
        <v>183279.71684927377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4">
        <f>VLOOKUP(A58,TRANSPORTE!A1:D117,4,FALSE)</f>
        <v>1121.0689501116901</v>
      </c>
      <c r="M58" s="825"/>
      <c r="N58" s="295">
        <f>K58*L58</f>
        <v>1233.1758451228593</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1233.1758451228593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38300.403904574996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224728.31679420039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44945.66335884008</v>
      </c>
      <c r="M82" s="855"/>
      <c r="N82" s="57"/>
    </row>
    <row r="83" spans="1:14">
      <c r="B83" s="95" t="s">
        <v>1057</v>
      </c>
      <c r="C83" s="96"/>
      <c r="D83" s="96"/>
      <c r="E83" s="96"/>
      <c r="F83" s="96"/>
      <c r="G83" s="96"/>
      <c r="H83" s="96"/>
      <c r="I83" s="93"/>
      <c r="J83" s="94"/>
      <c r="K83" s="312">
        <v>0.05</v>
      </c>
      <c r="L83" s="854">
        <f>N77*K83</f>
        <v>11236.41583971002</v>
      </c>
      <c r="M83" s="855"/>
      <c r="N83" s="57"/>
    </row>
    <row r="84" spans="1:14" ht="15.75" thickBot="1">
      <c r="B84" s="97" t="s">
        <v>1058</v>
      </c>
      <c r="C84" s="98"/>
      <c r="D84" s="98"/>
      <c r="E84" s="98"/>
      <c r="F84" s="98"/>
      <c r="G84" s="98"/>
      <c r="H84" s="98"/>
      <c r="I84" s="99"/>
      <c r="J84" s="100"/>
      <c r="K84" s="313">
        <v>0.05</v>
      </c>
      <c r="L84" s="856">
        <f>N77*K84</f>
        <v>11236.41583971002</v>
      </c>
      <c r="M84" s="857"/>
      <c r="N84" s="57"/>
    </row>
    <row r="85" spans="1:14" ht="15.75" thickBot="1">
      <c r="B85" s="820" t="s">
        <v>1037</v>
      </c>
      <c r="C85" s="821"/>
      <c r="D85" s="821"/>
      <c r="E85" s="821"/>
      <c r="F85" s="821"/>
      <c r="G85" s="821"/>
      <c r="H85" s="821"/>
      <c r="I85" s="821"/>
      <c r="J85" s="821"/>
      <c r="K85" s="821"/>
      <c r="L85" s="821"/>
      <c r="M85" s="822"/>
      <c r="N85" s="58">
        <f>L82+L83+L84</f>
        <v>67418.495038260124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292146.81183246052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P118"/>
  <sheetViews>
    <sheetView topLeftCell="A28" zoomScale="75" zoomScaleNormal="75" workbookViewId="0">
      <selection activeCell="P53" sqref="P53"/>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985" t="s">
        <v>1028</v>
      </c>
      <c r="D30" s="986"/>
      <c r="E30" s="986"/>
      <c r="F30" s="986"/>
      <c r="G30" s="986"/>
      <c r="H30" s="986"/>
      <c r="I30" s="986"/>
      <c r="J30" s="462"/>
      <c r="K30" s="315"/>
      <c r="L30" s="831" t="s">
        <v>1029</v>
      </c>
      <c r="M30" s="832"/>
      <c r="N30" s="77" t="s">
        <v>1030</v>
      </c>
    </row>
    <row r="31" spans="1:14" ht="27" customHeight="1" thickBot="1">
      <c r="A31" t="s">
        <v>1929</v>
      </c>
      <c r="B31" s="86" t="s">
        <v>1764</v>
      </c>
      <c r="C31" s="983" t="s">
        <v>2245</v>
      </c>
      <c r="D31" s="984"/>
      <c r="E31" s="984"/>
      <c r="F31" s="984"/>
      <c r="G31" s="984"/>
      <c r="H31" s="984"/>
      <c r="I31" s="984"/>
      <c r="J31" s="984"/>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1915.0201952287498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VLOOKUP(A48,MATERIALES!A5:D372,3,FALSE)</f>
        <v xml:space="preserve">Piedra para gavión
</v>
      </c>
      <c r="C48" s="289"/>
      <c r="D48" s="289"/>
      <c r="E48" s="289"/>
      <c r="F48" s="289"/>
      <c r="G48" s="289"/>
      <c r="H48" s="289"/>
      <c r="I48" s="289"/>
      <c r="J48" s="319" t="str">
        <f>VLOOKUP(A48,MATERIALES!A4:D639,2,FALSE)</f>
        <v>m3</v>
      </c>
      <c r="K48" s="290">
        <v>1.1000000000000001</v>
      </c>
      <c r="L48" s="275"/>
      <c r="M48" s="410">
        <f>VLOOKUP(A48,MATERIALES!A5:D395,4,FALSE)</f>
        <v>39178.486108600009</v>
      </c>
      <c r="N48" s="280">
        <f>K48*M48</f>
        <v>43096.334719460014</v>
      </c>
    </row>
    <row r="49" spans="1:16">
      <c r="A49" s="169" t="s">
        <v>853</v>
      </c>
      <c r="B49" s="49" t="str">
        <f>VLOOKUP(A49,MATERIALES!A6:D372,3,FALSE)</f>
        <v>Alambre galvanizado No. 12</v>
      </c>
      <c r="C49" s="433"/>
      <c r="D49" s="433"/>
      <c r="E49" s="433"/>
      <c r="F49" s="433"/>
      <c r="G49" s="433"/>
      <c r="H49" s="433"/>
      <c r="I49" s="433"/>
      <c r="J49" s="320" t="str">
        <f>VLOOKUP(A49,MATERIALES!A5:D640,2,FALSE)</f>
        <v>kg</v>
      </c>
      <c r="K49" s="405">
        <v>1.1499999999999999</v>
      </c>
      <c r="L49" s="429"/>
      <c r="M49" s="410">
        <f>VLOOKUP(A49,MATERIALES!A6:D396,4,FALSE)</f>
        <v>5808.8201048634955</v>
      </c>
      <c r="N49" s="280">
        <f>K49*M49</f>
        <v>6680.1431205930194</v>
      </c>
    </row>
    <row r="50" spans="1:16">
      <c r="A50" s="169" t="s">
        <v>608</v>
      </c>
      <c r="B50" s="49" t="str">
        <f>VLOOKUP(A50,MATERIALES!A6:D372,3,FALSE)</f>
        <v>Mortero 1:3 De recubrimiento</v>
      </c>
      <c r="C50" s="433"/>
      <c r="D50" s="433"/>
      <c r="E50" s="433"/>
      <c r="F50" s="433"/>
      <c r="G50" s="433"/>
      <c r="H50" s="433"/>
      <c r="I50" s="433"/>
      <c r="J50" s="320" t="str">
        <f>VLOOKUP(A50,MATERIALES!A6:D641,2,FALSE)</f>
        <v>m3</v>
      </c>
      <c r="K50" s="405">
        <v>0.12</v>
      </c>
      <c r="L50" s="429"/>
      <c r="M50" s="410">
        <f>VLOOKUP(A50,MATERIALES!A6:D397,4,FALSE)</f>
        <v>365287.84571807383</v>
      </c>
      <c r="N50" s="280">
        <f>K50*M50</f>
        <v>43834.541486168855</v>
      </c>
    </row>
    <row r="51" spans="1:16">
      <c r="A51" s="169" t="s">
        <v>941</v>
      </c>
      <c r="B51" s="49" t="str">
        <f>VLOOKUP(A51,MATERIALES!A6:D372,3,FALSE)</f>
        <v xml:space="preserve">Formaleta (gaviones, juntas de bordillos, juntas de cunetas, muros, concretos clase D,E, F y G)
</v>
      </c>
      <c r="C51" s="433"/>
      <c r="D51" s="433"/>
      <c r="E51" s="433"/>
      <c r="F51" s="433"/>
      <c r="G51" s="433"/>
      <c r="H51" s="433"/>
      <c r="I51" s="433"/>
      <c r="J51" s="320" t="str">
        <f>VLOOKUP(A51,MATERIALES!A6:D642,2,FALSE)</f>
        <v>m2</v>
      </c>
      <c r="K51" s="405">
        <v>2</v>
      </c>
      <c r="L51" s="429"/>
      <c r="M51" s="410">
        <f>VLOOKUP(A51,MATERIALES!A6:D398,4,FALSE)</f>
        <v>7768.5079250286253</v>
      </c>
      <c r="N51" s="280">
        <f>K51*M51</f>
        <v>15537.015850057251</v>
      </c>
    </row>
    <row r="52" spans="1:16" ht="15.75" thickBot="1">
      <c r="A52" t="s">
        <v>1011</v>
      </c>
      <c r="B52" s="49" t="str">
        <f>VLOOKUP(A52,MATERIALES!A7:D372,3,FALSE)</f>
        <v>Malla Ciclónica Para Gaviones Galvanizada Y Plastificada Con Pvc Cal 12 (2M3)</v>
      </c>
      <c r="C52" s="318"/>
      <c r="D52" s="318"/>
      <c r="E52" s="318"/>
      <c r="F52" s="318"/>
      <c r="G52" s="318"/>
      <c r="H52" s="318"/>
      <c r="I52" s="318"/>
      <c r="J52" s="441" t="str">
        <f>VLOOKUP(A52,MATERIALES!A6:D643,2,FALSE)</f>
        <v>u</v>
      </c>
      <c r="K52" s="132">
        <v>0.5</v>
      </c>
      <c r="L52" s="333"/>
      <c r="M52" s="410">
        <f>VLOOKUP(A52,MATERIALES!A7:D399,4,FALSE)</f>
        <v>162068.7277767733</v>
      </c>
      <c r="N52" s="280">
        <f>K52*M52</f>
        <v>81034.363888386652</v>
      </c>
      <c r="O52">
        <v>134684.58208665877</v>
      </c>
      <c r="P52">
        <f>+M52/O52</f>
        <v>1.2033205676986474</v>
      </c>
    </row>
    <row r="53" spans="1:16" ht="15.75" thickBot="1">
      <c r="B53" s="820" t="s">
        <v>1037</v>
      </c>
      <c r="C53" s="821"/>
      <c r="D53" s="821"/>
      <c r="E53" s="821"/>
      <c r="F53" s="821"/>
      <c r="G53" s="821"/>
      <c r="H53" s="821"/>
      <c r="I53" s="821"/>
      <c r="J53" s="821"/>
      <c r="K53" s="821"/>
      <c r="L53" s="821"/>
      <c r="M53" s="822"/>
      <c r="N53" s="402">
        <f>SUM(N48:N52)</f>
        <v>190182.39906466578</v>
      </c>
      <c r="O53">
        <v>54621</v>
      </c>
      <c r="P53">
        <f>+O53*1.19</f>
        <v>64998.99</v>
      </c>
    </row>
    <row r="54" spans="1:16">
      <c r="B54" s="39"/>
      <c r="C54" s="40"/>
      <c r="D54" s="40"/>
      <c r="E54" s="40"/>
      <c r="F54" s="40"/>
      <c r="G54" s="40"/>
      <c r="H54" s="40"/>
      <c r="I54" s="40"/>
      <c r="J54" s="40"/>
      <c r="K54" s="40"/>
      <c r="L54" s="40"/>
      <c r="M54" s="40"/>
      <c r="N54" s="41"/>
    </row>
    <row r="55" spans="1:16">
      <c r="B55" s="70" t="s">
        <v>1040</v>
      </c>
      <c r="C55" s="71"/>
      <c r="D55" s="71"/>
      <c r="E55" s="71"/>
      <c r="F55" s="71"/>
      <c r="G55" s="71"/>
      <c r="H55" s="71"/>
      <c r="I55" s="71"/>
      <c r="J55" s="71"/>
      <c r="K55" s="71"/>
      <c r="L55" s="71"/>
      <c r="M55" s="71"/>
      <c r="N55" s="72"/>
    </row>
    <row r="56" spans="1:16" ht="15.75" thickBot="1">
      <c r="B56" s="74"/>
      <c r="C56" s="67"/>
      <c r="D56" s="67"/>
      <c r="E56" s="67"/>
      <c r="F56" s="67"/>
      <c r="G56" s="67"/>
      <c r="H56" s="67"/>
      <c r="I56" s="67"/>
      <c r="J56" s="67"/>
      <c r="K56" s="67"/>
      <c r="L56" s="67"/>
      <c r="M56" s="67"/>
      <c r="N56" s="69"/>
    </row>
    <row r="57" spans="1:16" ht="25.5">
      <c r="B57" s="321" t="s">
        <v>1041</v>
      </c>
      <c r="C57" s="322"/>
      <c r="D57" s="322"/>
      <c r="E57" s="322"/>
      <c r="F57" s="322"/>
      <c r="G57" s="322"/>
      <c r="H57" s="79" t="s">
        <v>1029</v>
      </c>
      <c r="I57" s="80" t="s">
        <v>1042</v>
      </c>
      <c r="J57" s="81" t="s">
        <v>1043</v>
      </c>
      <c r="K57" s="79" t="s">
        <v>1044</v>
      </c>
      <c r="L57" s="823" t="s">
        <v>1045</v>
      </c>
      <c r="M57" s="796"/>
      <c r="N57" s="82" t="s">
        <v>1035</v>
      </c>
    </row>
    <row r="58" spans="1:16">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4">
        <f>VLOOKUP(A58,TRANSPORTE!A1:D117,4,FALSE)</f>
        <v>1121.0689501116901</v>
      </c>
      <c r="M58" s="825"/>
      <c r="N58" s="295">
        <f>K58*L58</f>
        <v>1233.1758451228593</v>
      </c>
    </row>
    <row r="59" spans="1:16">
      <c r="B59" s="52"/>
      <c r="C59" s="53"/>
      <c r="D59" s="53"/>
      <c r="E59" s="53"/>
      <c r="F59" s="53"/>
      <c r="G59" s="53"/>
      <c r="H59" s="319"/>
      <c r="I59" s="287"/>
      <c r="J59" s="294"/>
      <c r="K59" s="287"/>
      <c r="L59" s="824"/>
      <c r="M59" s="825"/>
      <c r="N59" s="295"/>
    </row>
    <row r="60" spans="1:16">
      <c r="B60" s="52"/>
      <c r="C60" s="53"/>
      <c r="D60" s="53"/>
      <c r="E60" s="53"/>
      <c r="F60" s="53"/>
      <c r="G60" s="53"/>
      <c r="H60" s="319"/>
      <c r="I60" s="287"/>
      <c r="J60" s="294"/>
      <c r="K60" s="287"/>
      <c r="L60" s="824"/>
      <c r="M60" s="825"/>
      <c r="N60" s="295"/>
    </row>
    <row r="61" spans="1:16">
      <c r="B61" s="52"/>
      <c r="C61" s="53"/>
      <c r="D61" s="53"/>
      <c r="E61" s="53"/>
      <c r="F61" s="53"/>
      <c r="G61" s="53"/>
      <c r="H61" s="319"/>
      <c r="I61" s="287"/>
      <c r="J61" s="294"/>
      <c r="K61" s="287"/>
      <c r="L61" s="824"/>
      <c r="M61" s="825"/>
      <c r="N61" s="295"/>
    </row>
    <row r="62" spans="1:16">
      <c r="B62" s="52"/>
      <c r="C62" s="53"/>
      <c r="D62" s="53"/>
      <c r="E62" s="53"/>
      <c r="F62" s="53"/>
      <c r="G62" s="53"/>
      <c r="H62" s="296"/>
      <c r="I62" s="287"/>
      <c r="J62" s="287"/>
      <c r="K62" s="287"/>
      <c r="L62" s="297"/>
      <c r="M62" s="298"/>
      <c r="N62" s="299"/>
    </row>
    <row r="63" spans="1:16" ht="15.75" thickBot="1">
      <c r="B63" s="455"/>
      <c r="C63" s="456"/>
      <c r="D63" s="456"/>
      <c r="E63" s="456"/>
      <c r="F63" s="456"/>
      <c r="G63" s="456"/>
      <c r="H63" s="54"/>
      <c r="I63" s="132"/>
      <c r="J63" s="132"/>
      <c r="K63" s="132"/>
      <c r="L63" s="809"/>
      <c r="M63" s="810"/>
      <c r="N63" s="133"/>
    </row>
    <row r="64" spans="1:16" ht="15.75" thickBot="1">
      <c r="B64" s="826" t="s">
        <v>1037</v>
      </c>
      <c r="C64" s="827"/>
      <c r="D64" s="827"/>
      <c r="E64" s="827"/>
      <c r="F64" s="827"/>
      <c r="G64" s="827"/>
      <c r="H64" s="827"/>
      <c r="I64" s="827"/>
      <c r="J64" s="827"/>
      <c r="K64" s="827"/>
      <c r="L64" s="827"/>
      <c r="M64" s="828"/>
      <c r="N64" s="110">
        <f>N58+N59+N60+N61+N62</f>
        <v>1233.1758451228593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8">
        <f>SUM(N69:N74)</f>
        <v>38300.403904574996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231630.9990095924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46326.199801918483</v>
      </c>
      <c r="M82" s="855"/>
      <c r="N82" s="57"/>
    </row>
    <row r="83" spans="1:14">
      <c r="B83" s="95" t="s">
        <v>1057</v>
      </c>
      <c r="C83" s="96"/>
      <c r="D83" s="96"/>
      <c r="E83" s="96"/>
      <c r="F83" s="96"/>
      <c r="G83" s="96"/>
      <c r="H83" s="96"/>
      <c r="I83" s="93"/>
      <c r="J83" s="94"/>
      <c r="K83" s="312">
        <v>0.05</v>
      </c>
      <c r="L83" s="854">
        <f>N77*K83</f>
        <v>11581.549950479621</v>
      </c>
      <c r="M83" s="855"/>
      <c r="N83" s="57"/>
    </row>
    <row r="84" spans="1:14" ht="15.75" thickBot="1">
      <c r="B84" s="97" t="s">
        <v>1058</v>
      </c>
      <c r="C84" s="98"/>
      <c r="D84" s="98"/>
      <c r="E84" s="98"/>
      <c r="F84" s="98"/>
      <c r="G84" s="98"/>
      <c r="H84" s="98"/>
      <c r="I84" s="99"/>
      <c r="J84" s="100"/>
      <c r="K84" s="313">
        <v>0.05</v>
      </c>
      <c r="L84" s="856">
        <f>N77*K84</f>
        <v>11581.549950479621</v>
      </c>
      <c r="M84" s="857"/>
      <c r="N84" s="57"/>
    </row>
    <row r="85" spans="1:14" ht="15.75" thickBot="1">
      <c r="B85" s="820" t="s">
        <v>1037</v>
      </c>
      <c r="C85" s="821"/>
      <c r="D85" s="821"/>
      <c r="E85" s="821"/>
      <c r="F85" s="821"/>
      <c r="G85" s="821"/>
      <c r="H85" s="821"/>
      <c r="I85" s="821"/>
      <c r="J85" s="821"/>
      <c r="K85" s="821"/>
      <c r="L85" s="821"/>
      <c r="M85" s="822"/>
      <c r="N85" s="58">
        <f>L82+L83+L84</f>
        <v>69489.299702877717</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301120.2987124701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985" t="s">
        <v>1028</v>
      </c>
      <c r="D30" s="986"/>
      <c r="E30" s="986"/>
      <c r="F30" s="986"/>
      <c r="G30" s="986"/>
      <c r="H30" s="986"/>
      <c r="I30" s="986"/>
      <c r="J30" s="462"/>
      <c r="K30" s="315"/>
      <c r="L30" s="831" t="s">
        <v>1029</v>
      </c>
      <c r="M30" s="832"/>
      <c r="N30" s="77" t="s">
        <v>1030</v>
      </c>
    </row>
    <row r="31" spans="1:14" ht="28.5" customHeight="1" thickBot="1">
      <c r="A31" t="s">
        <v>1929</v>
      </c>
      <c r="B31" s="86" t="s">
        <v>1765</v>
      </c>
      <c r="C31" s="983" t="s">
        <v>2246</v>
      </c>
      <c r="D31" s="984"/>
      <c r="E31" s="984"/>
      <c r="F31" s="984"/>
      <c r="G31" s="984"/>
      <c r="H31" s="984"/>
      <c r="I31" s="984"/>
      <c r="J31" s="984"/>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1915.0201952287498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VLOOKUP(A48,MATERIALES!A5:D372,3,FALSE)</f>
        <v xml:space="preserve">Piedra para gavión
</v>
      </c>
      <c r="C48" s="289"/>
      <c r="D48" s="289"/>
      <c r="E48" s="289"/>
      <c r="F48" s="289"/>
      <c r="G48" s="289"/>
      <c r="H48" s="289"/>
      <c r="I48" s="289"/>
      <c r="J48" s="319" t="str">
        <f>VLOOKUP(A48,MATERIALES!A4:D639,2,FALSE)</f>
        <v>m3</v>
      </c>
      <c r="K48" s="290">
        <v>1.1000000000000001</v>
      </c>
      <c r="L48" s="275"/>
      <c r="M48" s="410">
        <f>VLOOKUP(A48,MATERIALES!A5:D395,4,FALSE)</f>
        <v>39178.486108600009</v>
      </c>
      <c r="N48" s="280">
        <f>K48*M48</f>
        <v>43096.334719460014</v>
      </c>
    </row>
    <row r="49" spans="1:14">
      <c r="A49" s="169" t="s">
        <v>853</v>
      </c>
      <c r="B49" s="49" t="str">
        <f>VLOOKUP(A49,MATERIALES!A6:D372,3,FALSE)</f>
        <v>Alambre galvanizado No. 12</v>
      </c>
      <c r="C49" s="433"/>
      <c r="D49" s="433"/>
      <c r="E49" s="433"/>
      <c r="F49" s="433"/>
      <c r="G49" s="433"/>
      <c r="H49" s="433"/>
      <c r="I49" s="433"/>
      <c r="J49" s="320" t="str">
        <f>VLOOKUP(A49,MATERIALES!A5:D640,2,FALSE)</f>
        <v>kg</v>
      </c>
      <c r="K49" s="405">
        <v>1.1499999999999999</v>
      </c>
      <c r="L49" s="429"/>
      <c r="M49" s="410">
        <f>VLOOKUP(A49,MATERIALES!A6:D396,4,FALSE)</f>
        <v>5808.8201048634955</v>
      </c>
      <c r="N49" s="280">
        <f>K49*M49</f>
        <v>6680.1431205930194</v>
      </c>
    </row>
    <row r="50" spans="1:14">
      <c r="A50" s="169" t="s">
        <v>608</v>
      </c>
      <c r="B50" s="49" t="str">
        <f>VLOOKUP(A50,MATERIALES!A6:D372,3,FALSE)</f>
        <v>Mortero 1:3 De recubrimiento</v>
      </c>
      <c r="C50" s="433"/>
      <c r="D50" s="433"/>
      <c r="E50" s="433"/>
      <c r="F50" s="433"/>
      <c r="G50" s="433"/>
      <c r="H50" s="433"/>
      <c r="I50" s="433"/>
      <c r="J50" s="320" t="str">
        <f>VLOOKUP(A50,MATERIALES!A6:D641,2,FALSE)</f>
        <v>m3</v>
      </c>
      <c r="K50" s="405">
        <v>0.12</v>
      </c>
      <c r="L50" s="429"/>
      <c r="M50" s="410">
        <f>VLOOKUP(A50,MATERIALES!A6:D397,4,FALSE)</f>
        <v>365287.84571807383</v>
      </c>
      <c r="N50" s="280">
        <f>K50*M50</f>
        <v>43834.541486168855</v>
      </c>
    </row>
    <row r="51" spans="1:14">
      <c r="A51" s="169" t="s">
        <v>941</v>
      </c>
      <c r="B51" s="49" t="str">
        <f>VLOOKUP(A51,MATERIALES!A6:D372,3,FALSE)</f>
        <v xml:space="preserve">Formaleta (gaviones, juntas de bordillos, juntas de cunetas, muros, concretos clase D,E, F y G)
</v>
      </c>
      <c r="C51" s="433"/>
      <c r="D51" s="433"/>
      <c r="E51" s="433"/>
      <c r="F51" s="433"/>
      <c r="G51" s="433"/>
      <c r="H51" s="433"/>
      <c r="I51" s="433"/>
      <c r="J51" s="320" t="str">
        <f>VLOOKUP(A51,MATERIALES!A6:D642,2,FALSE)</f>
        <v>m2</v>
      </c>
      <c r="K51" s="405">
        <v>2</v>
      </c>
      <c r="L51" s="429"/>
      <c r="M51" s="410">
        <f>VLOOKUP(A51,MATERIALES!A6:D398,4,FALSE)</f>
        <v>7768.5079250286253</v>
      </c>
      <c r="N51" s="280">
        <f>K51*M51</f>
        <v>15537.015850057251</v>
      </c>
    </row>
    <row r="52" spans="1:14" ht="15.75" thickBot="1">
      <c r="A52" t="s">
        <v>1013</v>
      </c>
      <c r="B52" s="49" t="str">
        <f>VLOOKUP(A52,MATERIALES!A7:D372,3,FALSE)</f>
        <v>Malla Ciclónica Para Gaviones Galvanizada Aleación Zn-5A1-Mm Y Plastificada Pvc Cal 12 (2M3)</v>
      </c>
      <c r="C52" s="318"/>
      <c r="D52" s="318"/>
      <c r="E52" s="318"/>
      <c r="F52" s="318"/>
      <c r="G52" s="318"/>
      <c r="H52" s="318"/>
      <c r="I52" s="318"/>
      <c r="J52" s="441" t="str">
        <f>VLOOKUP(A52,MATERIALES!A6:D643,2,FALSE)</f>
        <v>u</v>
      </c>
      <c r="K52" s="132">
        <v>0.5</v>
      </c>
      <c r="L52" s="333"/>
      <c r="M52" s="410">
        <f>VLOOKUP(A52,MATERIALES!A7:D399,4,FALSE)</f>
        <v>164064.04628457781</v>
      </c>
      <c r="N52" s="280">
        <f>K52*M52</f>
        <v>82032.023142288905</v>
      </c>
    </row>
    <row r="53" spans="1:14" ht="15.75" thickBot="1">
      <c r="B53" s="820" t="s">
        <v>1037</v>
      </c>
      <c r="C53" s="821"/>
      <c r="D53" s="821"/>
      <c r="E53" s="821"/>
      <c r="F53" s="821"/>
      <c r="G53" s="821"/>
      <c r="H53" s="821"/>
      <c r="I53" s="821"/>
      <c r="J53" s="821"/>
      <c r="K53" s="821"/>
      <c r="L53" s="821"/>
      <c r="M53" s="822"/>
      <c r="N53" s="402">
        <f>SUM(N48:N52)</f>
        <v>191180.05831856804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4">
        <f>VLOOKUP(A58,TRANSPORTE!A1:D117,4,FALSE)</f>
        <v>1121.0689501116901</v>
      </c>
      <c r="M58" s="825"/>
      <c r="N58" s="295">
        <f>K58*L58</f>
        <v>1233.1758451228593</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1233.1758451228593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8">
        <f>SUM(N69:N74)</f>
        <v>38300.403904574996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232628.65826349467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46525.731652698938</v>
      </c>
      <c r="M82" s="855"/>
      <c r="N82" s="57"/>
    </row>
    <row r="83" spans="1:14">
      <c r="B83" s="95" t="s">
        <v>1057</v>
      </c>
      <c r="C83" s="96"/>
      <c r="D83" s="96"/>
      <c r="E83" s="96"/>
      <c r="F83" s="96"/>
      <c r="G83" s="96"/>
      <c r="H83" s="96"/>
      <c r="I83" s="93"/>
      <c r="J83" s="94"/>
      <c r="K83" s="312">
        <v>0.05</v>
      </c>
      <c r="L83" s="854">
        <f>N77*K83</f>
        <v>11631.432913174734</v>
      </c>
      <c r="M83" s="855"/>
      <c r="N83" s="57"/>
    </row>
    <row r="84" spans="1:14" ht="15.75" thickBot="1">
      <c r="B84" s="97" t="s">
        <v>1058</v>
      </c>
      <c r="C84" s="98"/>
      <c r="D84" s="98"/>
      <c r="E84" s="98"/>
      <c r="F84" s="98"/>
      <c r="G84" s="98"/>
      <c r="H84" s="98"/>
      <c r="I84" s="99"/>
      <c r="J84" s="100"/>
      <c r="K84" s="313">
        <v>0.05</v>
      </c>
      <c r="L84" s="856">
        <f>N77*K84</f>
        <v>11631.432913174734</v>
      </c>
      <c r="M84" s="857"/>
      <c r="N84" s="57"/>
    </row>
    <row r="85" spans="1:14" ht="15.75" thickBot="1">
      <c r="B85" s="820" t="s">
        <v>1037</v>
      </c>
      <c r="C85" s="821"/>
      <c r="D85" s="821"/>
      <c r="E85" s="821"/>
      <c r="F85" s="821"/>
      <c r="G85" s="821"/>
      <c r="H85" s="821"/>
      <c r="I85" s="821"/>
      <c r="J85" s="821"/>
      <c r="K85" s="821"/>
      <c r="L85" s="821"/>
      <c r="M85" s="822"/>
      <c r="N85" s="58">
        <f>L82+L83+L84</f>
        <v>69788.597479048403</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302417.25574254309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5"/>
      <c r="J36" s="276"/>
      <c r="K36" s="277">
        <f>VLOOKUP(A36,EQUIPOS!A6:D163,4,FALSE)</f>
        <v>20051.686888037468</v>
      </c>
      <c r="L36" s="278"/>
      <c r="M36" s="344">
        <v>1</v>
      </c>
      <c r="N36" s="280">
        <f>K36*M36</f>
        <v>20051.686888037468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3191.7003253812504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23243.387213418719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824</v>
      </c>
      <c r="B48" s="49" t="str">
        <f>VLOOKUP(A48,MATERIALES!A5:D372,3,FALSE)</f>
        <v>Agregado para concreto hidráulico</v>
      </c>
      <c r="C48" s="289"/>
      <c r="D48" s="289"/>
      <c r="E48" s="289"/>
      <c r="F48" s="289"/>
      <c r="G48" s="289"/>
      <c r="H48" s="289"/>
      <c r="I48" s="289"/>
      <c r="J48" s="319" t="str">
        <f>VLOOKUP(A48,MATERIALES!A4:D639,2,FALSE)</f>
        <v>m3</v>
      </c>
      <c r="K48" s="290">
        <v>0.504</v>
      </c>
      <c r="L48" s="275"/>
      <c r="M48" s="410">
        <f>VLOOKUP(A48,MATERIALES!A5:D395,4,FALSE)</f>
        <v>66000</v>
      </c>
      <c r="N48" s="280">
        <f t="shared" ref="N48:N53" si="0">K48*M48</f>
        <v>33264</v>
      </c>
    </row>
    <row r="49" spans="1:14">
      <c r="A49" s="169" t="s">
        <v>941</v>
      </c>
      <c r="B49" s="49" t="str">
        <f>VLOOKUP(A49,MATERIALES!A6:D372,3,FALSE)</f>
        <v xml:space="preserve">Formaleta (gaviones, juntas de bordillos, juntas de cunetas, muros, concretos clase D,E, F y G)
</v>
      </c>
      <c r="C49" s="433"/>
      <c r="D49" s="433"/>
      <c r="E49" s="433"/>
      <c r="F49" s="433"/>
      <c r="G49" s="433"/>
      <c r="H49" s="433"/>
      <c r="I49" s="433"/>
      <c r="J49" s="320" t="str">
        <f>VLOOKUP(A49,MATERIALES!A5:D640,2,FALSE)</f>
        <v>m2</v>
      </c>
      <c r="K49" s="405">
        <v>2</v>
      </c>
      <c r="L49" s="429"/>
      <c r="M49" s="410">
        <f>VLOOKUP(A49,MATERIALES!A6:D396,4,FALSE)</f>
        <v>7768.5079250286253</v>
      </c>
      <c r="N49" s="280">
        <f t="shared" si="0"/>
        <v>15537.015850057251</v>
      </c>
    </row>
    <row r="50" spans="1:14">
      <c r="A50" s="169" t="s">
        <v>845</v>
      </c>
      <c r="B50" s="49" t="str">
        <f>VLOOKUP(A50,MATERIALES!A6:D372,3,FALSE)</f>
        <v>Agua</v>
      </c>
      <c r="C50" s="433"/>
      <c r="D50" s="433"/>
      <c r="E50" s="433"/>
      <c r="F50" s="433"/>
      <c r="G50" s="433"/>
      <c r="H50" s="433"/>
      <c r="I50" s="433"/>
      <c r="J50" s="320" t="str">
        <f>VLOOKUP(A50,MATERIALES!A6:D641,2,FALSE)</f>
        <v>lt</v>
      </c>
      <c r="K50" s="405">
        <v>111</v>
      </c>
      <c r="L50" s="429"/>
      <c r="M50" s="410">
        <f>VLOOKUP(A50,MATERIALES!A6:D397,4,FALSE)</f>
        <v>66.171277044536836</v>
      </c>
      <c r="N50" s="280">
        <f t="shared" si="0"/>
        <v>7345.0117519435889</v>
      </c>
    </row>
    <row r="51" spans="1:14">
      <c r="A51" s="169" t="s">
        <v>625</v>
      </c>
      <c r="B51" s="49" t="str">
        <f>VLOOKUP(A51,MATERIALES!A6:D372,3,FALSE)</f>
        <v xml:space="preserve">Piedra para concreto ciclópeo (rajón o canto rodado)
</v>
      </c>
      <c r="C51" s="433"/>
      <c r="D51" s="433"/>
      <c r="E51" s="433"/>
      <c r="F51" s="433"/>
      <c r="G51" s="433"/>
      <c r="H51" s="433"/>
      <c r="I51" s="433"/>
      <c r="J51" s="320" t="str">
        <f>VLOOKUP(A51,MATERIALES!A6:D642,2,FALSE)</f>
        <v>m3</v>
      </c>
      <c r="K51" s="405">
        <v>0.4</v>
      </c>
      <c r="L51" s="429"/>
      <c r="M51" s="410">
        <f>VLOOKUP(A51,MATERIALES!A6:D398,4,FALSE)</f>
        <v>33154.863858253477</v>
      </c>
      <c r="N51" s="280">
        <f t="shared" si="0"/>
        <v>13261.945543301392</v>
      </c>
    </row>
    <row r="52" spans="1:14">
      <c r="A52" t="s">
        <v>873</v>
      </c>
      <c r="B52" s="328" t="str">
        <f>VLOOKUP(A52,MATERIALES!A7:D372,3,FALSE)</f>
        <v>Arena lavada</v>
      </c>
      <c r="C52" s="53"/>
      <c r="D52" s="53"/>
      <c r="E52" s="53"/>
      <c r="F52" s="53"/>
      <c r="G52" s="53"/>
      <c r="H52" s="53"/>
      <c r="I52" s="53"/>
      <c r="J52" s="320" t="str">
        <f>VLOOKUP(A52,MATERIALES!A6:D643,2,FALSE)</f>
        <v>m3</v>
      </c>
      <c r="K52" s="175">
        <v>0.378</v>
      </c>
      <c r="L52" s="326"/>
      <c r="M52" s="434">
        <f>VLOOKUP(A52,MATERIALES!A7:D399,4,FALSE)</f>
        <v>46800</v>
      </c>
      <c r="N52" s="281">
        <f t="shared" si="0"/>
        <v>17690.400000000001</v>
      </c>
    </row>
    <row r="53" spans="1:14">
      <c r="A53" t="s">
        <v>875</v>
      </c>
      <c r="B53" s="174" t="str">
        <f>VLOOKUP(A53,MATERIALES!A8:D372,3,FALSE)</f>
        <v xml:space="preserve">Cemento gris
</v>
      </c>
      <c r="C53" s="325"/>
      <c r="D53" s="325"/>
      <c r="E53" s="325"/>
      <c r="F53" s="325"/>
      <c r="G53" s="325"/>
      <c r="H53" s="325"/>
      <c r="I53" s="325"/>
      <c r="J53" s="320" t="str">
        <f>VLOOKUP(A53,MATERIALES!A7:D644,2,FALSE)</f>
        <v>kg</v>
      </c>
      <c r="K53" s="50">
        <v>156</v>
      </c>
      <c r="L53" s="326"/>
      <c r="M53" s="434">
        <f>VLOOKUP(A53,MATERIALES!A8:D400,4,FALSE)</f>
        <v>448</v>
      </c>
      <c r="N53" s="281">
        <f t="shared" si="0"/>
        <v>69888</v>
      </c>
    </row>
    <row r="54" spans="1:14">
      <c r="B54" s="328"/>
      <c r="C54" s="325"/>
      <c r="D54" s="325"/>
      <c r="E54" s="325"/>
      <c r="F54" s="325"/>
      <c r="G54" s="325"/>
      <c r="H54" s="325"/>
      <c r="I54" s="325"/>
      <c r="J54" s="319"/>
      <c r="K54" s="50"/>
      <c r="L54" s="326"/>
      <c r="M54" s="434"/>
      <c r="N54" s="281"/>
    </row>
    <row r="55" spans="1:14" ht="15.75" thickBot="1">
      <c r="B55" s="826" t="s">
        <v>1037</v>
      </c>
      <c r="C55" s="827"/>
      <c r="D55" s="827"/>
      <c r="E55" s="827"/>
      <c r="F55" s="827"/>
      <c r="G55" s="827"/>
      <c r="H55" s="827"/>
      <c r="I55" s="827"/>
      <c r="J55" s="827"/>
      <c r="K55" s="827"/>
      <c r="L55" s="827"/>
      <c r="M55" s="828"/>
      <c r="N55" s="110">
        <f>SUM(N48:N54)</f>
        <v>156986.37314530223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824">
        <f>VLOOKUP(A60,TRANSPORTE!A1:D117,4,FALSE)</f>
        <v>1121.0689501116901</v>
      </c>
      <c r="M60" s="825"/>
      <c r="N60" s="295">
        <f>K60*L60</f>
        <v>448.42758004467606</v>
      </c>
    </row>
    <row r="61" spans="1:14">
      <c r="A61" t="s">
        <v>1313</v>
      </c>
      <c r="B61" s="52" t="str">
        <f>VLOOKUP(A61,TRANSPORTE!A1:D117,3,FALSE)</f>
        <v>Transporte de arena</v>
      </c>
      <c r="C61" s="53"/>
      <c r="D61" s="53"/>
      <c r="E61" s="53"/>
      <c r="F61" s="53"/>
      <c r="G61" s="53"/>
      <c r="H61" s="319" t="s">
        <v>339</v>
      </c>
      <c r="I61" s="287">
        <v>0.378</v>
      </c>
      <c r="J61" s="294">
        <v>1</v>
      </c>
      <c r="K61" s="287">
        <f>I61*J61</f>
        <v>0.378</v>
      </c>
      <c r="L61" s="824">
        <f>VLOOKUP(A61,TRANSPORTE!A1:D117,4,FALSE)</f>
        <v>1121.0689501116901</v>
      </c>
      <c r="M61" s="825"/>
      <c r="N61" s="295">
        <f t="shared" ref="N61:N62" si="1">K61*L61</f>
        <v>423.76406314221884</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824">
        <f>VLOOKUP(A62,TRANSPORTE!A1:D117,4,FALSE)</f>
        <v>1121.0689501116901</v>
      </c>
      <c r="M62" s="825"/>
      <c r="N62" s="295">
        <f t="shared" si="1"/>
        <v>565.01875085629183</v>
      </c>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1437.2103940431866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0"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8</v>
      </c>
      <c r="N71" s="403">
        <f>K71/M71</f>
        <v>51067.205206099999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63834.006507625003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245500.97726038913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49100.195452077831</v>
      </c>
      <c r="M84" s="855"/>
      <c r="N84" s="57"/>
    </row>
    <row r="85" spans="1:14">
      <c r="B85" s="95" t="s">
        <v>1057</v>
      </c>
      <c r="C85" s="96"/>
      <c r="D85" s="96"/>
      <c r="E85" s="96"/>
      <c r="F85" s="96"/>
      <c r="G85" s="96"/>
      <c r="H85" s="96"/>
      <c r="I85" s="93"/>
      <c r="J85" s="94"/>
      <c r="K85" s="312">
        <v>0.05</v>
      </c>
      <c r="L85" s="854">
        <f>N79*K85</f>
        <v>12275.048863019458</v>
      </c>
      <c r="M85" s="855"/>
      <c r="N85" s="57"/>
    </row>
    <row r="86" spans="1:14" ht="15.75" thickBot="1">
      <c r="B86" s="97" t="s">
        <v>1058</v>
      </c>
      <c r="C86" s="98"/>
      <c r="D86" s="98"/>
      <c r="E86" s="98"/>
      <c r="F86" s="98"/>
      <c r="G86" s="98"/>
      <c r="H86" s="98"/>
      <c r="I86" s="99"/>
      <c r="J86" s="100"/>
      <c r="K86" s="313">
        <v>0.05</v>
      </c>
      <c r="L86" s="856">
        <f>N79*K86</f>
        <v>12275.048863019458</v>
      </c>
      <c r="M86" s="857"/>
      <c r="N86" s="57"/>
    </row>
    <row r="87" spans="1:14" ht="15.75" thickBot="1">
      <c r="B87" s="820" t="s">
        <v>1037</v>
      </c>
      <c r="C87" s="821"/>
      <c r="D87" s="821"/>
      <c r="E87" s="821"/>
      <c r="F87" s="821"/>
      <c r="G87" s="821"/>
      <c r="H87" s="821"/>
      <c r="I87" s="821"/>
      <c r="J87" s="821"/>
      <c r="K87" s="821"/>
      <c r="L87" s="821"/>
      <c r="M87" s="822"/>
      <c r="N87" s="58">
        <f>L84+L85+L86</f>
        <v>73650.293178116743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319151.27043850586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1276.6801301525002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1276.6801301525002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877</v>
      </c>
      <c r="B48" s="49" t="str">
        <f>VLOOKUP(A48,MATERIALES!A5:D372,3,FALSE)</f>
        <v>Cemento Asfaltico 60-70</v>
      </c>
      <c r="C48" s="289"/>
      <c r="D48" s="289"/>
      <c r="E48" s="289"/>
      <c r="F48" s="289"/>
      <c r="G48" s="289"/>
      <c r="H48" s="289"/>
      <c r="I48" s="289"/>
      <c r="J48" s="319" t="str">
        <f>VLOOKUP(A48,MATERIALES!A4:D639,2,FALSE)</f>
        <v>kg</v>
      </c>
      <c r="K48" s="290">
        <v>0.5</v>
      </c>
      <c r="L48" s="275"/>
      <c r="M48" s="410">
        <f>VLOOKUP(A48,MATERIALES!A5:D395,4,FALSE)</f>
        <v>1492.4168022660156</v>
      </c>
      <c r="N48" s="280">
        <f>K48*M48</f>
        <v>746.20840113300778</v>
      </c>
    </row>
    <row r="49" spans="1:14">
      <c r="A49" s="169" t="s">
        <v>905</v>
      </c>
      <c r="B49" s="49" t="str">
        <f>VLOOKUP(A49,MATERIALES!A6:D372,3,FALSE)</f>
        <v>Concreto Resistencia  14 (Mpa)</v>
      </c>
      <c r="C49" s="433"/>
      <c r="D49" s="433"/>
      <c r="E49" s="433"/>
      <c r="F49" s="433"/>
      <c r="G49" s="433"/>
      <c r="H49" s="433"/>
      <c r="I49" s="433"/>
      <c r="J49" s="320" t="str">
        <f>VLOOKUP(A49,MATERIALES!A5:D640,2,FALSE)</f>
        <v>m3</v>
      </c>
      <c r="K49" s="405">
        <v>1.01</v>
      </c>
      <c r="L49" s="429"/>
      <c r="M49" s="410">
        <f>VLOOKUP(A49,MATERIALES!A6:D396,4,FALSE)</f>
        <v>350818.73247755074</v>
      </c>
      <c r="N49" s="280">
        <f>K49*M49</f>
        <v>354326.91980232624</v>
      </c>
    </row>
    <row r="50" spans="1:14">
      <c r="A50" s="169" t="s">
        <v>941</v>
      </c>
      <c r="B50" s="49" t="str">
        <f>VLOOKUP(A50,MATERIALES!A6:D372,3,FALSE)</f>
        <v xml:space="preserve">Formaleta (gaviones, juntas de bordillos, juntas de cunetas, muros, concretos clase D,E, F y G)
</v>
      </c>
      <c r="C50" s="433"/>
      <c r="D50" s="433"/>
      <c r="E50" s="433"/>
      <c r="F50" s="433"/>
      <c r="G50" s="433"/>
      <c r="H50" s="433"/>
      <c r="I50" s="433"/>
      <c r="J50" s="320" t="str">
        <f>VLOOKUP(A50,MATERIALES!A6:D641,2,FALSE)</f>
        <v>m2</v>
      </c>
      <c r="K50" s="405">
        <v>0.3</v>
      </c>
      <c r="L50" s="429"/>
      <c r="M50" s="410">
        <f>VLOOKUP(A50,MATERIALES!A6:D397,4,FALSE)</f>
        <v>7768.5079250286253</v>
      </c>
      <c r="N50" s="280">
        <f>K50*M50</f>
        <v>2330.5523775085876</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75" thickBot="1">
      <c r="B55" s="826" t="s">
        <v>1037</v>
      </c>
      <c r="C55" s="827"/>
      <c r="D55" s="827"/>
      <c r="E55" s="827"/>
      <c r="F55" s="827"/>
      <c r="G55" s="827"/>
      <c r="H55" s="827"/>
      <c r="I55" s="827"/>
      <c r="J55" s="827"/>
      <c r="K55" s="827"/>
      <c r="L55" s="827"/>
      <c r="M55" s="828"/>
      <c r="N55" s="110">
        <f>SUM(N48:N54)</f>
        <v>357403.68058096786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824">
        <f>VLOOKUP(A60,TRANSPORTE!A1:D117,4,FALSE)</f>
        <v>1121.0689501116901</v>
      </c>
      <c r="M60" s="825"/>
      <c r="N60" s="295">
        <f>K60*L60</f>
        <v>1132.2796396128069</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1132.2796396128069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0"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385346.24295378319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77069.248590756644</v>
      </c>
      <c r="M84" s="855"/>
      <c r="N84" s="57"/>
    </row>
    <row r="85" spans="1:14">
      <c r="B85" s="95" t="s">
        <v>1057</v>
      </c>
      <c r="C85" s="96"/>
      <c r="D85" s="96"/>
      <c r="E85" s="96"/>
      <c r="F85" s="96"/>
      <c r="G85" s="96"/>
      <c r="H85" s="96"/>
      <c r="I85" s="93"/>
      <c r="J85" s="94"/>
      <c r="K85" s="312">
        <v>0.05</v>
      </c>
      <c r="L85" s="854">
        <f>N79*K85</f>
        <v>19267.312147689161</v>
      </c>
      <c r="M85" s="855"/>
      <c r="N85" s="57"/>
    </row>
    <row r="86" spans="1:14" ht="15.75" thickBot="1">
      <c r="B86" s="97" t="s">
        <v>1058</v>
      </c>
      <c r="C86" s="98"/>
      <c r="D86" s="98"/>
      <c r="E86" s="98"/>
      <c r="F86" s="98"/>
      <c r="G86" s="98"/>
      <c r="H86" s="98"/>
      <c r="I86" s="99"/>
      <c r="J86" s="100"/>
      <c r="K86" s="313">
        <v>0.05</v>
      </c>
      <c r="L86" s="856">
        <f>N79*K86</f>
        <v>19267.312147689161</v>
      </c>
      <c r="M86" s="857"/>
      <c r="N86" s="57"/>
    </row>
    <row r="87" spans="1:14" ht="15.75" thickBot="1">
      <c r="B87" s="820" t="s">
        <v>1037</v>
      </c>
      <c r="C87" s="821"/>
      <c r="D87" s="821"/>
      <c r="E87" s="821"/>
      <c r="F87" s="821"/>
      <c r="G87" s="821"/>
      <c r="H87" s="821"/>
      <c r="I87" s="821"/>
      <c r="J87" s="821"/>
      <c r="K87" s="821"/>
      <c r="L87" s="821"/>
      <c r="M87" s="822"/>
      <c r="N87" s="58">
        <f>L84+L85+L86</f>
        <v>115603.87288613498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500950.11583991814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9.25" customHeight="1" thickBot="1">
      <c r="A31" t="s">
        <v>1929</v>
      </c>
      <c r="B31" s="86" t="s">
        <v>1219</v>
      </c>
      <c r="C31" s="960" t="s">
        <v>2249</v>
      </c>
      <c r="D31" s="961"/>
      <c r="E31" s="961"/>
      <c r="F31" s="961"/>
      <c r="G31" s="961"/>
      <c r="H31" s="961"/>
      <c r="I31" s="961"/>
      <c r="J31" s="987"/>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68.08960694146667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877</v>
      </c>
      <c r="B48" s="49" t="str">
        <f>VLOOKUP(A48,MATERIALES!A5:D372,3,FALSE)</f>
        <v>Cemento Asfaltico 60-70</v>
      </c>
      <c r="C48" s="289"/>
      <c r="D48" s="289"/>
      <c r="E48" s="289"/>
      <c r="F48" s="289"/>
      <c r="G48" s="289"/>
      <c r="H48" s="289"/>
      <c r="I48" s="289"/>
      <c r="J48" s="319" t="str">
        <f>VLOOKUP(A48,MATERIALES!A4:D639,2,FALSE)</f>
        <v>kg</v>
      </c>
      <c r="K48" s="290">
        <v>0.05</v>
      </c>
      <c r="L48" s="275"/>
      <c r="M48" s="410">
        <f>VLOOKUP(A48,MATERIALES!A5:D395,4,FALSE)</f>
        <v>1492.4168022660156</v>
      </c>
      <c r="N48" s="280">
        <f>K48*M48</f>
        <v>74.620840113300787</v>
      </c>
    </row>
    <row r="49" spans="1:14">
      <c r="A49" s="169" t="s">
        <v>433</v>
      </c>
      <c r="B49" s="49" t="str">
        <f>VLOOKUP(A49,MATERIALES!A6:D372,3,FALSE)</f>
        <v xml:space="preserve">Cuneta prefabricada de concreto tipo V de (0,8*0,3*0,22)
</v>
      </c>
      <c r="C49" s="433"/>
      <c r="D49" s="433"/>
      <c r="E49" s="433"/>
      <c r="F49" s="433"/>
      <c r="G49" s="433"/>
      <c r="H49" s="433"/>
      <c r="I49" s="433"/>
      <c r="J49" s="320" t="str">
        <f>VLOOKUP(A49,MATERIALES!A5:D640,2,FALSE)</f>
        <v>m</v>
      </c>
      <c r="K49" s="405">
        <v>1</v>
      </c>
      <c r="L49" s="429"/>
      <c r="M49" s="410">
        <f>VLOOKUP(A49,MATERIALES!A6:D396,4,FALSE)</f>
        <v>35239.768094979809</v>
      </c>
      <c r="N49" s="280">
        <f>K49*M49</f>
        <v>35239.768094979809</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35314.388935093106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150</v>
      </c>
      <c r="N72" s="403">
        <f>K72/M72</f>
        <v>680.89606941466661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1361.7921388293332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36744.270680863905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7348.8541361727812</v>
      </c>
      <c r="M84" s="855"/>
      <c r="N84" s="57"/>
    </row>
    <row r="85" spans="1:14">
      <c r="B85" s="95" t="s">
        <v>1057</v>
      </c>
      <c r="C85" s="96"/>
      <c r="D85" s="96"/>
      <c r="E85" s="96"/>
      <c r="F85" s="96"/>
      <c r="G85" s="96"/>
      <c r="H85" s="96"/>
      <c r="I85" s="93"/>
      <c r="J85" s="94"/>
      <c r="K85" s="312">
        <v>0.05</v>
      </c>
      <c r="L85" s="854">
        <f>N79*K85</f>
        <v>1837.2135340431953</v>
      </c>
      <c r="M85" s="855"/>
      <c r="N85" s="57"/>
    </row>
    <row r="86" spans="1:14" ht="15.75" thickBot="1">
      <c r="B86" s="97" t="s">
        <v>1058</v>
      </c>
      <c r="C86" s="98"/>
      <c r="D86" s="98"/>
      <c r="E86" s="98"/>
      <c r="F86" s="98"/>
      <c r="G86" s="98"/>
      <c r="H86" s="98"/>
      <c r="I86" s="99"/>
      <c r="J86" s="100"/>
      <c r="K86" s="313">
        <v>0.05</v>
      </c>
      <c r="L86" s="856">
        <f>N79*K86</f>
        <v>1837.2135340431953</v>
      </c>
      <c r="M86" s="857"/>
      <c r="N86" s="57"/>
    </row>
    <row r="87" spans="1:14" ht="15.75" thickBot="1">
      <c r="B87" s="820" t="s">
        <v>1037</v>
      </c>
      <c r="C87" s="821"/>
      <c r="D87" s="821"/>
      <c r="E87" s="821"/>
      <c r="F87" s="821"/>
      <c r="G87" s="821"/>
      <c r="H87" s="821"/>
      <c r="I87" s="821"/>
      <c r="J87" s="821"/>
      <c r="K87" s="821"/>
      <c r="L87" s="821"/>
      <c r="M87" s="822"/>
      <c r="N87" s="58">
        <f>L84+L85+L86</f>
        <v>11023.281204259172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47767.551885123074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1767</v>
      </c>
      <c r="C31" s="960" t="s">
        <v>2250</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8369.3997445721598</v>
      </c>
      <c r="L36" s="278"/>
      <c r="M36" s="344">
        <v>1.25</v>
      </c>
      <c r="N36" s="280">
        <f>K36/M36</f>
        <v>6695.5197956577276</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1787.3521822135001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8482.8719778712275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564</v>
      </c>
      <c r="B48" s="49" t="str">
        <f>VLOOKUP(A48,MATERIALES!A5:D372,3,FALSE)</f>
        <v xml:space="preserve">Material seleccionado para Relleno
</v>
      </c>
      <c r="C48" s="289"/>
      <c r="D48" s="289"/>
      <c r="E48" s="289"/>
      <c r="F48" s="289"/>
      <c r="G48" s="289"/>
      <c r="H48" s="289"/>
      <c r="I48" s="289"/>
      <c r="J48" s="319" t="str">
        <f>VLOOKUP(A48,MATERIALES!A4:D639,2,FALSE)</f>
        <v>m3</v>
      </c>
      <c r="K48" s="290">
        <v>0.5</v>
      </c>
      <c r="L48" s="275"/>
      <c r="M48" s="410">
        <f>VLOOKUP(A48,MATERIALES!A5:D395,4,FALSE)</f>
        <v>20000</v>
      </c>
      <c r="N48" s="280">
        <f>K48*M48</f>
        <v>10000</v>
      </c>
    </row>
    <row r="49" spans="1:14">
      <c r="A49" s="169" t="s">
        <v>877</v>
      </c>
      <c r="B49" s="49" t="str">
        <f>VLOOKUP(A49,MATERIALES!A6:D372,3,FALSE)</f>
        <v>Cemento Asfaltico 60-70</v>
      </c>
      <c r="C49" s="433"/>
      <c r="D49" s="433"/>
      <c r="E49" s="433"/>
      <c r="F49" s="433"/>
      <c r="G49" s="433"/>
      <c r="H49" s="433"/>
      <c r="I49" s="433"/>
      <c r="J49" s="320" t="str">
        <f>VLOOKUP(A49,MATERIALES!A5:D640,2,FALSE)</f>
        <v>kg</v>
      </c>
      <c r="K49" s="405">
        <v>0.5</v>
      </c>
      <c r="L49" s="429"/>
      <c r="M49" s="410">
        <f>VLOOKUP(A49,MATERIALES!A6:D396,4,FALSE)</f>
        <v>1492.4168022660156</v>
      </c>
      <c r="N49" s="280">
        <f>K49*M49</f>
        <v>746.20840113300778</v>
      </c>
    </row>
    <row r="50" spans="1:14">
      <c r="A50" s="169" t="s">
        <v>905</v>
      </c>
      <c r="B50" s="49" t="str">
        <f>VLOOKUP(A50,MATERIALES!A6:D372,3,FALSE)</f>
        <v>Concreto Resistencia  14 (Mpa)</v>
      </c>
      <c r="C50" s="433"/>
      <c r="D50" s="433"/>
      <c r="E50" s="433"/>
      <c r="F50" s="433"/>
      <c r="G50" s="433"/>
      <c r="H50" s="433"/>
      <c r="I50" s="433"/>
      <c r="J50" s="320" t="str">
        <f>VLOOKUP(A50,MATERIALES!A6:D641,2,FALSE)</f>
        <v>m3</v>
      </c>
      <c r="K50" s="405">
        <v>1.01</v>
      </c>
      <c r="L50" s="429"/>
      <c r="M50" s="410">
        <f>VLOOKUP(A50,MATERIALES!A6:D397,4,FALSE)</f>
        <v>350818.73247755074</v>
      </c>
      <c r="N50" s="280">
        <f>K50*M50</f>
        <v>354326.91980232624</v>
      </c>
    </row>
    <row r="51" spans="1:14">
      <c r="A51" s="169" t="s">
        <v>941</v>
      </c>
      <c r="B51" s="49" t="str">
        <f>VLOOKUP(A51,MATERIALES!A6:D372,3,FALSE)</f>
        <v xml:space="preserve">Formaleta (gaviones, juntas de bordillos, juntas de cunetas, muros, concretos clase D,E, F y G)
</v>
      </c>
      <c r="C51" s="433"/>
      <c r="D51" s="433"/>
      <c r="E51" s="433"/>
      <c r="F51" s="433"/>
      <c r="G51" s="433"/>
      <c r="H51" s="433"/>
      <c r="I51" s="433"/>
      <c r="J51" s="320" t="str">
        <f>VLOOKUP(A51,MATERIALES!A6:D642,2,FALSE)</f>
        <v>m2</v>
      </c>
      <c r="K51" s="405">
        <v>0.3</v>
      </c>
      <c r="L51" s="429"/>
      <c r="M51" s="410">
        <f>VLOOKUP(A51,MATERIALES!A6:D398,4,FALSE)</f>
        <v>7768.5079250286253</v>
      </c>
      <c r="N51" s="280">
        <f>K51*M51</f>
        <v>2330.5523775085876</v>
      </c>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367403.68058096786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824">
        <f>VLOOKUP(A58,TRANSPORTE!A1:D117,4,FALSE)</f>
        <v>1121.0689501116901</v>
      </c>
      <c r="M58" s="825"/>
      <c r="N58" s="295">
        <f>K58*L58</f>
        <v>1132.2796396128069</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824">
        <f>VLOOKUP(A59,TRANSPORTE!A1:D117,4,FALSE)</f>
        <v>1121.0689501116901</v>
      </c>
      <c r="M59" s="825"/>
      <c r="N59" s="295">
        <f>K59*L59</f>
        <v>560.53447505584506</v>
      </c>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1692.8141146686521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13</v>
      </c>
      <c r="B69" s="55" t="str">
        <f>VLOOKUP(A69,'MANO DE OBRA'!A8:D68,3,FALSE)</f>
        <v>Obrero (5)</v>
      </c>
      <c r="C69" s="53"/>
      <c r="D69" s="53"/>
      <c r="E69" s="53"/>
      <c r="F69" s="53"/>
      <c r="G69" s="53"/>
      <c r="H69" s="53"/>
      <c r="I69" s="300">
        <f>K69/J69*100</f>
        <v>138019.47352999999</v>
      </c>
      <c r="J69" s="301">
        <v>185</v>
      </c>
      <c r="K69" s="302">
        <f>VLOOKUP(A69,'MANO DE OBRA'!A8:D99,4,FALSE)</f>
        <v>255336.02603049998</v>
      </c>
      <c r="L69" s="56"/>
      <c r="M69" s="442">
        <v>10</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8">
        <f>SUM(N69:N74)</f>
        <v>35747.043644270001</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413326.41031777771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82665.282063555554</v>
      </c>
      <c r="M82" s="855"/>
      <c r="N82" s="57"/>
    </row>
    <row r="83" spans="1:14">
      <c r="B83" s="95" t="s">
        <v>1057</v>
      </c>
      <c r="C83" s="96"/>
      <c r="D83" s="96"/>
      <c r="E83" s="96"/>
      <c r="F83" s="96"/>
      <c r="G83" s="96"/>
      <c r="H83" s="96"/>
      <c r="I83" s="93"/>
      <c r="J83" s="94"/>
      <c r="K83" s="312">
        <v>0.05</v>
      </c>
      <c r="L83" s="854">
        <f>N77*K83</f>
        <v>20666.320515888889</v>
      </c>
      <c r="M83" s="855"/>
      <c r="N83" s="57"/>
    </row>
    <row r="84" spans="1:14" ht="15.75" thickBot="1">
      <c r="B84" s="97" t="s">
        <v>1058</v>
      </c>
      <c r="C84" s="98"/>
      <c r="D84" s="98"/>
      <c r="E84" s="98"/>
      <c r="F84" s="98"/>
      <c r="G84" s="98"/>
      <c r="H84" s="98"/>
      <c r="I84" s="99"/>
      <c r="J84" s="100"/>
      <c r="K84" s="313">
        <v>0.05</v>
      </c>
      <c r="L84" s="856">
        <f>N77*K84</f>
        <v>20666.320515888889</v>
      </c>
      <c r="M84" s="857"/>
      <c r="N84" s="57"/>
    </row>
    <row r="85" spans="1:14" ht="15.75" thickBot="1">
      <c r="B85" s="820" t="s">
        <v>1037</v>
      </c>
      <c r="C85" s="821"/>
      <c r="D85" s="821"/>
      <c r="E85" s="821"/>
      <c r="F85" s="821"/>
      <c r="G85" s="821"/>
      <c r="H85" s="821"/>
      <c r="I85" s="821"/>
      <c r="J85" s="821"/>
      <c r="K85" s="821"/>
      <c r="L85" s="821"/>
      <c r="M85" s="822"/>
      <c r="N85" s="58">
        <f>L82+L83+L84</f>
        <v>123997.92309533333</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537324.33341311105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1.5" customHeight="1" thickBot="1">
      <c r="A31" t="s">
        <v>1929</v>
      </c>
      <c r="B31" s="86" t="s">
        <v>1768</v>
      </c>
      <c r="C31" s="960" t="s">
        <v>2251</v>
      </c>
      <c r="D31" s="961"/>
      <c r="E31" s="961"/>
      <c r="F31" s="961"/>
      <c r="G31" s="961"/>
      <c r="H31" s="961"/>
      <c r="I31" s="961"/>
      <c r="J31" s="987"/>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8369.3997445721598</v>
      </c>
      <c r="L36" s="278"/>
      <c r="M36" s="344">
        <v>18.75</v>
      </c>
      <c r="N36" s="280">
        <f>K36/M36</f>
        <v>446.36798637718186</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102.1344104122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548.50239678938192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564</v>
      </c>
      <c r="B48" s="49" t="str">
        <f>VLOOKUP(A48,MATERIALES!A5:D372,3,FALSE)</f>
        <v xml:space="preserve">Material seleccionado para Relleno
</v>
      </c>
      <c r="C48" s="289"/>
      <c r="D48" s="289"/>
      <c r="E48" s="289"/>
      <c r="F48" s="289"/>
      <c r="G48" s="289"/>
      <c r="H48" s="289"/>
      <c r="I48" s="289"/>
      <c r="J48" s="319" t="str">
        <f>VLOOKUP(A48,MATERIALES!A4:D639,2,FALSE)</f>
        <v>m3</v>
      </c>
      <c r="K48" s="290">
        <v>0.05</v>
      </c>
      <c r="L48" s="275"/>
      <c r="M48" s="410">
        <f>VLOOKUP(A48,MATERIALES!A5:D395,4,FALSE)</f>
        <v>20000</v>
      </c>
      <c r="N48" s="280">
        <f>K48*M48</f>
        <v>1000</v>
      </c>
    </row>
    <row r="49" spans="1:14">
      <c r="A49" s="169" t="s">
        <v>877</v>
      </c>
      <c r="B49" s="49" t="str">
        <f>VLOOKUP(A49,MATERIALES!A6:D372,3,FALSE)</f>
        <v>Cemento Asfaltico 60-70</v>
      </c>
      <c r="C49" s="433"/>
      <c r="D49" s="433"/>
      <c r="E49" s="433"/>
      <c r="F49" s="433"/>
      <c r="G49" s="433"/>
      <c r="H49" s="433"/>
      <c r="I49" s="433"/>
      <c r="J49" s="320" t="str">
        <f>VLOOKUP(A49,MATERIALES!A5:D640,2,FALSE)</f>
        <v>kg</v>
      </c>
      <c r="K49" s="405">
        <v>0.05</v>
      </c>
      <c r="L49" s="429"/>
      <c r="M49" s="410">
        <f>VLOOKUP(A49,MATERIALES!A6:D396,4,FALSE)</f>
        <v>1492.4168022660156</v>
      </c>
      <c r="N49" s="280">
        <f>K49*M49</f>
        <v>74.620840113300787</v>
      </c>
    </row>
    <row r="50" spans="1:14">
      <c r="A50" s="169" t="s">
        <v>433</v>
      </c>
      <c r="B50" s="49" t="str">
        <f>VLOOKUP(A50,MATERIALES!A6:D372,3,FALSE)</f>
        <v xml:space="preserve">Cuneta prefabricada de concreto tipo V de (0,8*0,3*0,22)
</v>
      </c>
      <c r="C50" s="433"/>
      <c r="D50" s="433"/>
      <c r="E50" s="433"/>
      <c r="F50" s="433"/>
      <c r="G50" s="433"/>
      <c r="H50" s="433"/>
      <c r="I50" s="433"/>
      <c r="J50" s="320" t="str">
        <f>VLOOKUP(A50,MATERIALES!A6:D641,2,FALSE)</f>
        <v>m</v>
      </c>
      <c r="K50" s="405">
        <v>1</v>
      </c>
      <c r="L50" s="429"/>
      <c r="M50" s="410">
        <f>VLOOKUP(A50,MATERIALES!A6:D397,4,FALSE)</f>
        <v>35239.768094979809</v>
      </c>
      <c r="N50" s="280">
        <f>K50*M50</f>
        <v>35239.768094979809</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36314.388935093113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824">
        <f>VLOOKUP(A58,TRANSPORTE!A1:D117,4,FALSE)</f>
        <v>1121.0689501116901</v>
      </c>
      <c r="M58" s="825"/>
      <c r="N58" s="295">
        <f>K58*L58</f>
        <v>56.053447505584508</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56.053447505584508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150</v>
      </c>
      <c r="N69" s="403">
        <f>K69/M69</f>
        <v>1361.7921388293332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8">
        <f>SUM(N69:N74)</f>
        <v>2042.6882082439997</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38961.632987632074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7792.3265975264148</v>
      </c>
      <c r="M82" s="855"/>
      <c r="N82" s="57"/>
    </row>
    <row r="83" spans="1:14">
      <c r="B83" s="95" t="s">
        <v>1057</v>
      </c>
      <c r="C83" s="96"/>
      <c r="D83" s="96"/>
      <c r="E83" s="96"/>
      <c r="F83" s="96"/>
      <c r="G83" s="96"/>
      <c r="H83" s="96"/>
      <c r="I83" s="93"/>
      <c r="J83" s="94"/>
      <c r="K83" s="312">
        <v>0.05</v>
      </c>
      <c r="L83" s="854">
        <f>N77*K83</f>
        <v>1948.0816493816037</v>
      </c>
      <c r="M83" s="855"/>
      <c r="N83" s="57"/>
    </row>
    <row r="84" spans="1:14" ht="15.75" thickBot="1">
      <c r="B84" s="97" t="s">
        <v>1058</v>
      </c>
      <c r="C84" s="98"/>
      <c r="D84" s="98"/>
      <c r="E84" s="98"/>
      <c r="F84" s="98"/>
      <c r="G84" s="98"/>
      <c r="H84" s="98"/>
      <c r="I84" s="99"/>
      <c r="J84" s="100"/>
      <c r="K84" s="313">
        <v>0.05</v>
      </c>
      <c r="L84" s="856">
        <f>N77*K84</f>
        <v>1948.0816493816037</v>
      </c>
      <c r="M84" s="857"/>
      <c r="N84" s="57"/>
    </row>
    <row r="85" spans="1:14" ht="15.75" thickBot="1">
      <c r="B85" s="820" t="s">
        <v>1037</v>
      </c>
      <c r="C85" s="821"/>
      <c r="D85" s="821"/>
      <c r="E85" s="821"/>
      <c r="F85" s="821"/>
      <c r="G85" s="821"/>
      <c r="H85" s="821"/>
      <c r="I85" s="821"/>
      <c r="J85" s="821"/>
      <c r="K85" s="821"/>
      <c r="L85" s="821"/>
      <c r="M85" s="822"/>
      <c r="N85" s="58">
        <f>L82+L83+L84</f>
        <v>11688.489896289622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50650.122883921693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127.66801301525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905</v>
      </c>
      <c r="B48" s="49" t="str">
        <f>VLOOKUP(A48,MATERIALES!A5:D372,3,FALSE)</f>
        <v>Concreto Resistencia  14 (Mpa)</v>
      </c>
      <c r="C48" s="289"/>
      <c r="D48" s="289"/>
      <c r="E48" s="289"/>
      <c r="F48" s="289"/>
      <c r="G48" s="289"/>
      <c r="H48" s="289"/>
      <c r="I48" s="276"/>
      <c r="J48" s="232" t="str">
        <f>VLOOKUP(A48,MATERIALES!A4:D639,2,FALSE)</f>
        <v>m3</v>
      </c>
      <c r="K48" s="290">
        <v>7.0000000000000007E-2</v>
      </c>
      <c r="L48" s="275"/>
      <c r="M48" s="410">
        <f>VLOOKUP(A48,MATERIALES!A5:D395,4,FALSE)</f>
        <v>350818.73247755074</v>
      </c>
      <c r="N48" s="280">
        <f>K48*M48</f>
        <v>24557.311273428553</v>
      </c>
    </row>
    <row r="49" spans="1:14">
      <c r="A49" s="169" t="s">
        <v>941</v>
      </c>
      <c r="B49" s="49" t="str">
        <f>VLOOKUP(A49,MATERIALES!A6:D372,3,FALSE)</f>
        <v xml:space="preserve">Formaleta (gaviones, juntas de bordillos, juntas de cunetas, muros, concretos clase D,E, F y G)
</v>
      </c>
      <c r="C49" s="433"/>
      <c r="D49" s="433"/>
      <c r="E49" s="433"/>
      <c r="F49" s="433"/>
      <c r="G49" s="433"/>
      <c r="H49" s="433"/>
      <c r="I49" s="433"/>
      <c r="J49" s="319" t="str">
        <f>VLOOKUP(A49,MATERIALES!A5:D640,2,FALSE)</f>
        <v>m2</v>
      </c>
      <c r="K49" s="405">
        <v>0.3</v>
      </c>
      <c r="L49" s="429"/>
      <c r="M49" s="410">
        <f>VLOOKUP(A49,MATERIALES!A6:D396,4,FALSE)</f>
        <v>7768.5079250286253</v>
      </c>
      <c r="N49" s="280">
        <f>K49*M49</f>
        <v>2330.5523775085876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26887.863650937143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824">
        <f>VLOOKUP(A58,TRANSPORTE!A1:D117,4,FALSE)</f>
        <v>1121.0689501116901</v>
      </c>
      <c r="M58" s="825"/>
      <c r="N58" s="295">
        <f>K58*L58</f>
        <v>78.474826507818321</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78.474826507818321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39">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8">
        <f>SUM(N69:N74)</f>
        <v>2553.3602603049999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29647.36675076521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5929.4733501530427</v>
      </c>
      <c r="M82" s="855"/>
      <c r="N82" s="57"/>
    </row>
    <row r="83" spans="1:14">
      <c r="B83" s="95" t="s">
        <v>1057</v>
      </c>
      <c r="C83" s="96"/>
      <c r="D83" s="96"/>
      <c r="E83" s="96"/>
      <c r="F83" s="96"/>
      <c r="G83" s="96"/>
      <c r="H83" s="96"/>
      <c r="I83" s="93"/>
      <c r="J83" s="94"/>
      <c r="K83" s="312">
        <v>0.05</v>
      </c>
      <c r="L83" s="854">
        <f>N77*K83</f>
        <v>1482.3683375382607</v>
      </c>
      <c r="M83" s="855"/>
      <c r="N83" s="57"/>
    </row>
    <row r="84" spans="1:14" ht="15.75" thickBot="1">
      <c r="B84" s="97" t="s">
        <v>1058</v>
      </c>
      <c r="C84" s="98"/>
      <c r="D84" s="98"/>
      <c r="E84" s="98"/>
      <c r="F84" s="98"/>
      <c r="G84" s="98"/>
      <c r="H84" s="98"/>
      <c r="I84" s="99"/>
      <c r="J84" s="100"/>
      <c r="K84" s="313">
        <v>0.05</v>
      </c>
      <c r="L84" s="856">
        <f>N77*K84</f>
        <v>1482.3683375382607</v>
      </c>
      <c r="M84" s="857"/>
      <c r="N84" s="57"/>
    </row>
    <row r="85" spans="1:14" ht="15.75" thickBot="1">
      <c r="B85" s="820" t="s">
        <v>1037</v>
      </c>
      <c r="C85" s="821"/>
      <c r="D85" s="821"/>
      <c r="E85" s="821"/>
      <c r="F85" s="821"/>
      <c r="G85" s="821"/>
      <c r="H85" s="821"/>
      <c r="I85" s="821"/>
      <c r="J85" s="821"/>
      <c r="K85" s="821"/>
      <c r="L85" s="821"/>
      <c r="M85" s="822"/>
      <c r="N85" s="58">
        <f>L82+L83+L84</f>
        <v>8894.2100252295641</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38541.576775994778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68.08960694146667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402</v>
      </c>
      <c r="B48" s="49" t="str">
        <f>VLOOKUP(A48,MATERIALES!A5:D372,3,FALSE)</f>
        <v>Bordillo Prefabricado En Concreto Ref.A85 Ntc-4109, 0,20 X 0,35 X 0.80 M</v>
      </c>
      <c r="C48" s="289"/>
      <c r="D48" s="289"/>
      <c r="E48" s="289"/>
      <c r="F48" s="289"/>
      <c r="G48" s="289"/>
      <c r="H48" s="289"/>
      <c r="I48" s="276"/>
      <c r="J48" s="232" t="str">
        <f>VLOOKUP(A48,MATERIALES!A4:D639,2,FALSE)</f>
        <v>u</v>
      </c>
      <c r="K48" s="290">
        <v>1.25</v>
      </c>
      <c r="L48" s="275"/>
      <c r="M48" s="410">
        <f>VLOOKUP(A48,MATERIALES!A5:D395,4,FALSE)</f>
        <v>27082.376664858672</v>
      </c>
      <c r="N48" s="280">
        <f>K48*M48</f>
        <v>33852.97083107334</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33852.97083107334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150</v>
      </c>
      <c r="N69" s="403">
        <f>K69/M69</f>
        <v>680.89606941466661</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1361.7921388293332</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35282.85257684414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7056.5705153688286</v>
      </c>
      <c r="M82" s="855"/>
      <c r="N82" s="57"/>
    </row>
    <row r="83" spans="1:14">
      <c r="B83" s="95" t="s">
        <v>1057</v>
      </c>
      <c r="C83" s="96"/>
      <c r="D83" s="96"/>
      <c r="E83" s="96"/>
      <c r="F83" s="96"/>
      <c r="G83" s="96"/>
      <c r="H83" s="96"/>
      <c r="I83" s="93"/>
      <c r="J83" s="94"/>
      <c r="K83" s="312">
        <v>0.05</v>
      </c>
      <c r="L83" s="854">
        <f>N77*K83</f>
        <v>1764.1426288422072</v>
      </c>
      <c r="M83" s="855"/>
      <c r="N83" s="57"/>
    </row>
    <row r="84" spans="1:14" ht="15.75" thickBot="1">
      <c r="B84" s="97" t="s">
        <v>1058</v>
      </c>
      <c r="C84" s="98"/>
      <c r="D84" s="98"/>
      <c r="E84" s="98"/>
      <c r="F84" s="98"/>
      <c r="G84" s="98"/>
      <c r="H84" s="98"/>
      <c r="I84" s="99"/>
      <c r="J84" s="100"/>
      <c r="K84" s="313">
        <v>0.05</v>
      </c>
      <c r="L84" s="856">
        <f>N77*K84</f>
        <v>1764.1426288422072</v>
      </c>
      <c r="M84" s="857"/>
      <c r="N84" s="57"/>
    </row>
    <row r="85" spans="1:14" ht="15.75" thickBot="1">
      <c r="B85" s="820" t="s">
        <v>1037</v>
      </c>
      <c r="C85" s="821"/>
      <c r="D85" s="821"/>
      <c r="E85" s="821"/>
      <c r="F85" s="821"/>
      <c r="G85" s="821"/>
      <c r="H85" s="821"/>
      <c r="I85" s="821"/>
      <c r="J85" s="821"/>
      <c r="K85" s="821"/>
      <c r="L85" s="821"/>
      <c r="M85" s="822"/>
      <c r="N85" s="58">
        <f>L82+L83+L84</f>
        <v>10584.855773053245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45867.708349897381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153.2016156183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153.2016156183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507</v>
      </c>
      <c r="B48" s="49" t="str">
        <f>VLOOKUP(A48,MATERIALES!A5:D372,3,FALSE)</f>
        <v>Mortero 1:3 Para Anillos</v>
      </c>
      <c r="C48" s="289"/>
      <c r="D48" s="289"/>
      <c r="E48" s="289"/>
      <c r="F48" s="289"/>
      <c r="G48" s="289"/>
      <c r="H48" s="289"/>
      <c r="I48" s="289"/>
      <c r="J48" s="319" t="str">
        <f>VLOOKUP(A48,MATERIALES!A4:D639,2,FALSE)</f>
        <v>m3</v>
      </c>
      <c r="K48" s="290">
        <v>2E-3</v>
      </c>
      <c r="L48" s="275"/>
      <c r="M48" s="410">
        <f>VLOOKUP(A48,MATERIALES!A5:D395,4,FALSE)</f>
        <v>394753.40637618268</v>
      </c>
      <c r="N48" s="280">
        <f>K48*M48</f>
        <v>789.50681275236536</v>
      </c>
    </row>
    <row r="49" spans="1:14">
      <c r="A49" s="169" t="s">
        <v>905</v>
      </c>
      <c r="B49" s="49" t="str">
        <f>VLOOKUP(A49,MATERIALES!A6:D372,3,FALSE)</f>
        <v>Concreto Resistencia  14 (Mpa)</v>
      </c>
      <c r="C49" s="433"/>
      <c r="D49" s="433"/>
      <c r="E49" s="433"/>
      <c r="F49" s="433"/>
      <c r="G49" s="433"/>
      <c r="H49" s="433"/>
      <c r="I49" s="433"/>
      <c r="J49" s="320" t="str">
        <f>VLOOKUP(A49,MATERIALES!A5:D640,2,FALSE)</f>
        <v>m3</v>
      </c>
      <c r="K49" s="405">
        <v>7.0000000000000007E-2</v>
      </c>
      <c r="L49" s="429"/>
      <c r="M49" s="410">
        <f>VLOOKUP(A49,MATERIALES!A6:D396,4,FALSE)</f>
        <v>350818.73247755074</v>
      </c>
      <c r="N49" s="280">
        <f>K49*M49</f>
        <v>24557.311273428553</v>
      </c>
    </row>
    <row r="50" spans="1:14">
      <c r="A50" s="169" t="s">
        <v>941</v>
      </c>
      <c r="B50" s="49" t="str">
        <f>VLOOKUP(A50,MATERIALES!A6:D372,3,FALSE)</f>
        <v xml:space="preserve">Formaleta (gaviones, juntas de bordillos, juntas de cunetas, muros, concretos clase D,E, F y G)
</v>
      </c>
      <c r="C50" s="433"/>
      <c r="D50" s="433"/>
      <c r="E50" s="433"/>
      <c r="F50" s="433"/>
      <c r="G50" s="433"/>
      <c r="H50" s="433"/>
      <c r="I50" s="433"/>
      <c r="J50" s="320" t="str">
        <f>VLOOKUP(A50,MATERIALES!A6:D641,2,FALSE)</f>
        <v>m2</v>
      </c>
      <c r="K50" s="405">
        <v>0.3</v>
      </c>
      <c r="L50" s="429"/>
      <c r="M50" s="410">
        <f>VLOOKUP(A50,MATERIALES!A6:D397,4,FALSE)</f>
        <v>7768.5079250286253</v>
      </c>
      <c r="N50" s="280">
        <f>K50*M50</f>
        <v>2330.5523775085876</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27677.370463689505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824">
        <f>VLOOKUP(A58,TRANSPORTE!A1:D117,4,FALSE)</f>
        <v>1121.0689501116901</v>
      </c>
      <c r="M58" s="825"/>
      <c r="N58" s="295">
        <f>K58*L58</f>
        <v>80.716964408041704</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80.716964408041704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100</v>
      </c>
      <c r="N69" s="403">
        <f>K69/M69</f>
        <v>2042.688208244</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8">
        <f>SUM(N69:N74)</f>
        <v>3064.032312366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30975.321356081848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6195.0642712163699</v>
      </c>
      <c r="M82" s="855"/>
      <c r="N82" s="57"/>
    </row>
    <row r="83" spans="1:14">
      <c r="B83" s="95" t="s">
        <v>1057</v>
      </c>
      <c r="C83" s="96"/>
      <c r="D83" s="96"/>
      <c r="E83" s="96"/>
      <c r="F83" s="96"/>
      <c r="G83" s="96"/>
      <c r="H83" s="96"/>
      <c r="I83" s="93"/>
      <c r="J83" s="94"/>
      <c r="K83" s="312">
        <v>0.05</v>
      </c>
      <c r="L83" s="854">
        <f>N77*K83</f>
        <v>1548.7660678040925</v>
      </c>
      <c r="M83" s="855"/>
      <c r="N83" s="57"/>
    </row>
    <row r="84" spans="1:14" ht="15.75" thickBot="1">
      <c r="B84" s="97" t="s">
        <v>1058</v>
      </c>
      <c r="C84" s="98"/>
      <c r="D84" s="98"/>
      <c r="E84" s="98"/>
      <c r="F84" s="98"/>
      <c r="G84" s="98"/>
      <c r="H84" s="98"/>
      <c r="I84" s="99"/>
      <c r="J84" s="100"/>
      <c r="K84" s="313">
        <v>0.05</v>
      </c>
      <c r="L84" s="856">
        <f>N77*K84</f>
        <v>1548.7660678040925</v>
      </c>
      <c r="M84" s="857"/>
      <c r="N84" s="57"/>
    </row>
    <row r="85" spans="1:14" ht="15.75" thickBot="1">
      <c r="B85" s="820" t="s">
        <v>1037</v>
      </c>
      <c r="C85" s="821"/>
      <c r="D85" s="821"/>
      <c r="E85" s="821"/>
      <c r="F85" s="821"/>
      <c r="G85" s="821"/>
      <c r="H85" s="821"/>
      <c r="I85" s="821"/>
      <c r="J85" s="821"/>
      <c r="K85" s="821"/>
      <c r="L85" s="821"/>
      <c r="M85" s="822"/>
      <c r="N85" s="58">
        <f>L82+L83+L84</f>
        <v>9292.5964068245539</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40267.9177629064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85.112008676833341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85.112008676833341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507</v>
      </c>
      <c r="B48" s="49" t="str">
        <f>VLOOKUP(A48,MATERIALES!A5:D372,3,FALSE)</f>
        <v>Mortero 1:3 Para Anillos</v>
      </c>
      <c r="C48" s="289"/>
      <c r="D48" s="289"/>
      <c r="E48" s="289"/>
      <c r="F48" s="289"/>
      <c r="G48" s="289"/>
      <c r="H48" s="289"/>
      <c r="I48" s="289"/>
      <c r="J48" s="319" t="str">
        <f>VLOOKUP(A48,MATERIALES!A4:D639,2,FALSE)</f>
        <v>m3</v>
      </c>
      <c r="K48" s="290">
        <v>2E-3</v>
      </c>
      <c r="L48" s="275"/>
      <c r="M48" s="410">
        <f>VLOOKUP(A48,MATERIALES!A5:D395,4,FALSE)</f>
        <v>394753.40637618268</v>
      </c>
      <c r="N48" s="280">
        <f>K48*M48</f>
        <v>789.50681275236536</v>
      </c>
    </row>
    <row r="49" spans="1:14">
      <c r="A49" s="169" t="s">
        <v>402</v>
      </c>
      <c r="B49" s="49" t="str">
        <f>VLOOKUP(A49,MATERIALES!A6:D372,3,FALSE)</f>
        <v>Bordillo Prefabricado En Concreto Ref.A85 Ntc-4109, 0,20 X 0,35 X 0.80 M</v>
      </c>
      <c r="C49" s="433"/>
      <c r="D49" s="433"/>
      <c r="E49" s="433"/>
      <c r="F49" s="433"/>
      <c r="G49" s="433"/>
      <c r="H49" s="433"/>
      <c r="I49" s="433"/>
      <c r="J49" s="320" t="str">
        <f>VLOOKUP(A49,MATERIALES!A5:D640,2,FALSE)</f>
        <v>u</v>
      </c>
      <c r="K49" s="405">
        <v>1.25</v>
      </c>
      <c r="L49" s="429"/>
      <c r="M49" s="410">
        <f>VLOOKUP(A49,MATERIALES!A6:D396,4,FALSE)</f>
        <v>27082.376664858672</v>
      </c>
      <c r="N49" s="280">
        <f>K49*M49</f>
        <v>33852.97083107334</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34642.477643825703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824">
        <f>VLOOKUP(A58,TRANSPORTE!A1:D117,4,FALSE)</f>
        <v>1121.0689501116901</v>
      </c>
      <c r="M58" s="825"/>
      <c r="N58" s="295">
        <f>K58*L58</f>
        <v>2.2421379002233803</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2.2421379002233803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150</v>
      </c>
      <c r="N69" s="403">
        <f>K69/M69</f>
        <v>1021.3441041219999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1702.2401735366666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36432.07196393943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7286.4143927878868</v>
      </c>
      <c r="M82" s="855"/>
      <c r="N82" s="57"/>
    </row>
    <row r="83" spans="1:14">
      <c r="B83" s="95" t="s">
        <v>1057</v>
      </c>
      <c r="C83" s="96"/>
      <c r="D83" s="96"/>
      <c r="E83" s="96"/>
      <c r="F83" s="96"/>
      <c r="G83" s="96"/>
      <c r="H83" s="96"/>
      <c r="I83" s="93"/>
      <c r="J83" s="94"/>
      <c r="K83" s="312">
        <v>0.05</v>
      </c>
      <c r="L83" s="854">
        <f>N77*K83</f>
        <v>1821.6035981969717</v>
      </c>
      <c r="M83" s="855"/>
      <c r="N83" s="57"/>
    </row>
    <row r="84" spans="1:14" ht="15.75" thickBot="1">
      <c r="B84" s="97" t="s">
        <v>1058</v>
      </c>
      <c r="C84" s="98"/>
      <c r="D84" s="98"/>
      <c r="E84" s="98"/>
      <c r="F84" s="98"/>
      <c r="G84" s="98"/>
      <c r="H84" s="98"/>
      <c r="I84" s="99"/>
      <c r="J84" s="100"/>
      <c r="K84" s="313">
        <v>0.05</v>
      </c>
      <c r="L84" s="856">
        <f>N77*K84</f>
        <v>1821.6035981969717</v>
      </c>
      <c r="M84" s="857"/>
      <c r="N84" s="57"/>
    </row>
    <row r="85" spans="1:14" ht="15.75" thickBot="1">
      <c r="B85" s="820" t="s">
        <v>1037</v>
      </c>
      <c r="C85" s="821"/>
      <c r="D85" s="821"/>
      <c r="E85" s="821"/>
      <c r="F85" s="821"/>
      <c r="G85" s="821"/>
      <c r="H85" s="821"/>
      <c r="I85" s="821"/>
      <c r="J85" s="821"/>
      <c r="K85" s="821"/>
      <c r="L85" s="821"/>
      <c r="M85" s="822"/>
      <c r="N85" s="58">
        <f>L82+L83+L84</f>
        <v>10929.621589181832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47361.693553121266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21.278002169208335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961</v>
      </c>
      <c r="B48" s="49" t="str">
        <f>VLOOKUP(A48,MATERIALES!A5:D372,3,FALSE)</f>
        <v>Geotextil Nt-2500 O Similar (Proveedores, Pavco, Geomatrix, Tensar, Omnes U Otros)</v>
      </c>
      <c r="C48" s="289"/>
      <c r="D48" s="289"/>
      <c r="E48" s="289"/>
      <c r="F48" s="289"/>
      <c r="G48" s="289"/>
      <c r="H48" s="289"/>
      <c r="I48" s="276"/>
      <c r="J48" s="232" t="str">
        <f>VLOOKUP(A48,MATERIALES!A4:D639,2,FALSE)</f>
        <v>m2</v>
      </c>
      <c r="K48" s="290">
        <v>1.1000000000000001</v>
      </c>
      <c r="L48" s="275"/>
      <c r="M48" s="410">
        <f>VLOOKUP(A48,MATERIALES!A5:D395,4,FALSE)</f>
        <v>4371.3763635267878</v>
      </c>
      <c r="N48" s="280">
        <f>K48*M48</f>
        <v>4808.5139998794666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4808.5139998794666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425.56004338416665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5255.3520454328418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1051.0704090865684</v>
      </c>
      <c r="M82" s="855"/>
      <c r="N82" s="57"/>
    </row>
    <row r="83" spans="1:14">
      <c r="B83" s="95" t="s">
        <v>1057</v>
      </c>
      <c r="C83" s="96"/>
      <c r="D83" s="96"/>
      <c r="E83" s="96"/>
      <c r="F83" s="96"/>
      <c r="G83" s="96"/>
      <c r="H83" s="96"/>
      <c r="I83" s="93"/>
      <c r="J83" s="94"/>
      <c r="K83" s="312">
        <v>0.05</v>
      </c>
      <c r="L83" s="854">
        <f>N77*K83</f>
        <v>262.76760227164209</v>
      </c>
      <c r="M83" s="855"/>
      <c r="N83" s="57"/>
    </row>
    <row r="84" spans="1:14" ht="15.75" thickBot="1">
      <c r="B84" s="97" t="s">
        <v>1058</v>
      </c>
      <c r="C84" s="98"/>
      <c r="D84" s="98"/>
      <c r="E84" s="98"/>
      <c r="F84" s="98"/>
      <c r="G84" s="98"/>
      <c r="H84" s="98"/>
      <c r="I84" s="99"/>
      <c r="J84" s="100"/>
      <c r="K84" s="313">
        <v>0.05</v>
      </c>
      <c r="L84" s="856">
        <f>N77*K84</f>
        <v>262.76760227164209</v>
      </c>
      <c r="M84" s="857"/>
      <c r="N84" s="57"/>
    </row>
    <row r="85" spans="1:14" ht="15.75" thickBot="1">
      <c r="B85" s="820" t="s">
        <v>1037</v>
      </c>
      <c r="C85" s="821"/>
      <c r="D85" s="821"/>
      <c r="E85" s="821"/>
      <c r="F85" s="821"/>
      <c r="G85" s="821"/>
      <c r="H85" s="821"/>
      <c r="I85" s="821"/>
      <c r="J85" s="821"/>
      <c r="K85" s="821"/>
      <c r="L85" s="821"/>
      <c r="M85" s="822"/>
      <c r="N85" s="58">
        <f>L82+L83+L84</f>
        <v>1576.6056136298525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6831.9576590626948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21.278002169208335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954</v>
      </c>
      <c r="B48" s="49" t="str">
        <f>VLOOKUP(A48,MATERIALES!A5:D372,3,FALSE)</f>
        <v>Geotextil T-2400 O Similar (Proveedores Lafayet, Pavco, Geomatrix, Tensar, Omnes U Otros)</v>
      </c>
      <c r="C48" s="289"/>
      <c r="D48" s="289"/>
      <c r="E48" s="289"/>
      <c r="F48" s="289"/>
      <c r="G48" s="289"/>
      <c r="H48" s="289"/>
      <c r="I48" s="276"/>
      <c r="J48" s="232" t="str">
        <f>VLOOKUP(A48,MATERIALES!A4:D639,2,FALSE)</f>
        <v>m2</v>
      </c>
      <c r="K48" s="290">
        <v>1.1000000000000001</v>
      </c>
      <c r="L48" s="275"/>
      <c r="M48" s="410">
        <f>VLOOKUP(A48,MATERIALES!A5:D395,4,FALSE)</f>
        <v>4951.6475622250337</v>
      </c>
      <c r="N48" s="280">
        <f>K48*M48</f>
        <v>5446.8123184475371</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5446.8123184475371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425.56004338416665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5893.6503640009123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1178.7300728001826</v>
      </c>
      <c r="M82" s="855"/>
      <c r="N82" s="57"/>
    </row>
    <row r="83" spans="1:14">
      <c r="B83" s="95" t="s">
        <v>1057</v>
      </c>
      <c r="C83" s="96"/>
      <c r="D83" s="96"/>
      <c r="E83" s="96"/>
      <c r="F83" s="96"/>
      <c r="G83" s="96"/>
      <c r="H83" s="96"/>
      <c r="I83" s="93"/>
      <c r="J83" s="94"/>
      <c r="K83" s="312">
        <v>0.05</v>
      </c>
      <c r="L83" s="854">
        <f>N77*K83</f>
        <v>294.68251820004565</v>
      </c>
      <c r="M83" s="855"/>
      <c r="N83" s="57"/>
    </row>
    <row r="84" spans="1:14" ht="15.75" thickBot="1">
      <c r="B84" s="97" t="s">
        <v>1058</v>
      </c>
      <c r="C84" s="98"/>
      <c r="D84" s="98"/>
      <c r="E84" s="98"/>
      <c r="F84" s="98"/>
      <c r="G84" s="98"/>
      <c r="H84" s="98"/>
      <c r="I84" s="99"/>
      <c r="J84" s="100"/>
      <c r="K84" s="313">
        <v>0.05</v>
      </c>
      <c r="L84" s="856">
        <f>N77*K84</f>
        <v>294.68251820004565</v>
      </c>
      <c r="M84" s="857"/>
      <c r="N84" s="57"/>
    </row>
    <row r="85" spans="1:14" ht="15.75" thickBot="1">
      <c r="B85" s="820" t="s">
        <v>1037</v>
      </c>
      <c r="C85" s="821"/>
      <c r="D85" s="821"/>
      <c r="E85" s="821"/>
      <c r="F85" s="821"/>
      <c r="G85" s="821"/>
      <c r="H85" s="821"/>
      <c r="I85" s="821"/>
      <c r="J85" s="821"/>
      <c r="K85" s="821"/>
      <c r="L85" s="821"/>
      <c r="M85" s="822"/>
      <c r="N85" s="58">
        <f>L82+L83+L84</f>
        <v>1768.095109200274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7661.7454732011865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306.40323123659999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306.40323123659999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556</v>
      </c>
      <c r="B48" s="49" t="str">
        <f>VLOOKUP(A48,MATERIALES!A5:D372,3,FALSE)</f>
        <v>Material drenante (3´´)</v>
      </c>
      <c r="C48" s="289"/>
      <c r="D48" s="289"/>
      <c r="E48" s="289"/>
      <c r="F48" s="289"/>
      <c r="G48" s="289"/>
      <c r="H48" s="289"/>
      <c r="I48" s="276"/>
      <c r="J48" s="232" t="str">
        <f>VLOOKUP(A48,MATERIALES!A4:D639,2,FALSE)</f>
        <v>m3</v>
      </c>
      <c r="K48" s="290">
        <v>1.1000000000000001</v>
      </c>
      <c r="L48" s="275"/>
      <c r="M48" s="410">
        <f>VLOOKUP(A48,MATERIALES!A5:D395,4,FALSE)</f>
        <v>41645.147712890968</v>
      </c>
      <c r="N48" s="280">
        <f>K48*M48</f>
        <v>45809.662484180066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45809.662484180066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824">
        <f>VLOOKUP(A58,TRANSPORTE!A1:D117,4,FALSE)</f>
        <v>1121.0689501116901</v>
      </c>
      <c r="M58" s="825"/>
      <c r="N58" s="295">
        <f>K58*L58</f>
        <v>1233.1758451228593</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1233.1758451228593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25</v>
      </c>
      <c r="N69" s="403">
        <f>K69/M69</f>
        <v>6128.0646247319992</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6128.0646247319992</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53477.306185271525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10695.461237054305</v>
      </c>
      <c r="M82" s="855"/>
      <c r="N82" s="57"/>
    </row>
    <row r="83" spans="1:14">
      <c r="B83" s="95" t="s">
        <v>1057</v>
      </c>
      <c r="C83" s="96"/>
      <c r="D83" s="96"/>
      <c r="E83" s="96"/>
      <c r="F83" s="96"/>
      <c r="G83" s="96"/>
      <c r="H83" s="96"/>
      <c r="I83" s="93"/>
      <c r="J83" s="94"/>
      <c r="K83" s="312">
        <v>0.05</v>
      </c>
      <c r="L83" s="854">
        <f>N77*K83</f>
        <v>2673.8653092635764</v>
      </c>
      <c r="M83" s="855"/>
      <c r="N83" s="57"/>
    </row>
    <row r="84" spans="1:14" ht="15.75" thickBot="1">
      <c r="B84" s="97" t="s">
        <v>1058</v>
      </c>
      <c r="C84" s="98"/>
      <c r="D84" s="98"/>
      <c r="E84" s="98"/>
      <c r="F84" s="98"/>
      <c r="G84" s="98"/>
      <c r="H84" s="98"/>
      <c r="I84" s="99"/>
      <c r="J84" s="100"/>
      <c r="K84" s="313">
        <v>0.05</v>
      </c>
      <c r="L84" s="856">
        <f>N77*K84</f>
        <v>2673.8653092635764</v>
      </c>
      <c r="M84" s="857"/>
      <c r="N84" s="57"/>
    </row>
    <row r="85" spans="1:14" ht="15.75" thickBot="1">
      <c r="B85" s="820" t="s">
        <v>1037</v>
      </c>
      <c r="C85" s="821"/>
      <c r="D85" s="821"/>
      <c r="E85" s="821"/>
      <c r="F85" s="821"/>
      <c r="G85" s="821"/>
      <c r="H85" s="821"/>
      <c r="I85" s="821"/>
      <c r="J85" s="821"/>
      <c r="K85" s="821"/>
      <c r="L85" s="821"/>
      <c r="M85" s="822"/>
      <c r="N85" s="58">
        <f>L82+L83+L84</f>
        <v>16043.191855581457</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69520.498040852981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5"/>
      <c r="J36" s="276"/>
      <c r="K36" s="277">
        <f>VLOOKUP(A36,EQUIPOS!A6:D163,4,FALSE)</f>
        <v>8369.3997445721598</v>
      </c>
      <c r="L36" s="278"/>
      <c r="M36" s="344">
        <v>3</v>
      </c>
      <c r="N36" s="280">
        <f>K36/M36</f>
        <v>2789.7999148573867</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425.5600433841667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3215.3599582415536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545</v>
      </c>
      <c r="B48" s="49" t="str">
        <f>VLOOKUP(A48,MATERIALES!A5:D372,3,FALSE)</f>
        <v xml:space="preserve">Material de Sub- Base CBR=20%
</v>
      </c>
      <c r="C48" s="289"/>
      <c r="D48" s="289"/>
      <c r="E48" s="289"/>
      <c r="F48" s="289"/>
      <c r="G48" s="289"/>
      <c r="H48" s="289"/>
      <c r="I48" s="276"/>
      <c r="J48" s="232" t="str">
        <f>VLOOKUP(A48,MATERIALES!A4:D639,2,FALSE)</f>
        <v>m3</v>
      </c>
      <c r="K48" s="290">
        <v>1.25</v>
      </c>
      <c r="L48" s="275"/>
      <c r="M48" s="410">
        <f>VLOOKUP(A48,MATERIALES!A5:D395,4,FALSE)</f>
        <v>26000</v>
      </c>
      <c r="N48" s="280">
        <f>K48*M48</f>
        <v>32500</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32500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824">
        <f>VLOOKUP(A60,TRANSPORTE!A1:D117,4,FALSE)</f>
        <v>1121.0689501116901</v>
      </c>
      <c r="M60" s="825"/>
      <c r="N60" s="295">
        <f>K60*L60</f>
        <v>1401.3361876396127</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317"/>
      <c r="C65" s="318"/>
      <c r="D65" s="318"/>
      <c r="E65" s="318"/>
      <c r="F65" s="318"/>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1401.3361876396127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4255.6004338416669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41372.296579722839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8274.4593159445685</v>
      </c>
      <c r="M84" s="855"/>
      <c r="N84" s="57"/>
    </row>
    <row r="85" spans="1:14">
      <c r="B85" s="95" t="s">
        <v>1057</v>
      </c>
      <c r="C85" s="96"/>
      <c r="D85" s="96"/>
      <c r="E85" s="96"/>
      <c r="F85" s="96"/>
      <c r="G85" s="96"/>
      <c r="H85" s="96"/>
      <c r="I85" s="93"/>
      <c r="J85" s="94"/>
      <c r="K85" s="312">
        <v>0.05</v>
      </c>
      <c r="L85" s="854">
        <f>N79*K85</f>
        <v>2068.6148289861421</v>
      </c>
      <c r="M85" s="855"/>
      <c r="N85" s="57"/>
    </row>
    <row r="86" spans="1:14" ht="15.75" thickBot="1">
      <c r="B86" s="97" t="s">
        <v>1058</v>
      </c>
      <c r="C86" s="98"/>
      <c r="D86" s="98"/>
      <c r="E86" s="98"/>
      <c r="F86" s="98"/>
      <c r="G86" s="98"/>
      <c r="H86" s="98"/>
      <c r="I86" s="99"/>
      <c r="J86" s="100"/>
      <c r="K86" s="313">
        <v>0.05</v>
      </c>
      <c r="L86" s="856">
        <f>N79*K86</f>
        <v>2068.6148289861421</v>
      </c>
      <c r="M86" s="857"/>
      <c r="N86" s="57"/>
    </row>
    <row r="87" spans="1:14" ht="15.75" thickBot="1">
      <c r="B87" s="820" t="s">
        <v>1037</v>
      </c>
      <c r="C87" s="821"/>
      <c r="D87" s="821"/>
      <c r="E87" s="821"/>
      <c r="F87" s="821"/>
      <c r="G87" s="821"/>
      <c r="H87" s="821"/>
      <c r="I87" s="821"/>
      <c r="J87" s="821"/>
      <c r="K87" s="821"/>
      <c r="L87" s="821"/>
      <c r="M87" s="822"/>
      <c r="N87" s="58">
        <f>L84+L85+L86</f>
        <v>12411.688973916851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53783.985553639694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197</v>
      </c>
      <c r="B36" s="833" t="str">
        <f>VLOOKUP(A36,EQUIPOS!A6:D154,3,FALSE)</f>
        <v>Equipo de perforación (TRACKDRILL), potencia 40 HP, 2100 golpes / minuto</v>
      </c>
      <c r="C36" s="834"/>
      <c r="D36" s="834"/>
      <c r="E36" s="834"/>
      <c r="F36" s="834"/>
      <c r="G36" s="834"/>
      <c r="H36" s="835"/>
      <c r="I36" s="275"/>
      <c r="J36" s="276"/>
      <c r="K36" s="277">
        <f>VLOOKUP(A36,EQUIPOS!A6:D163,4,FALSE)</f>
        <v>125486.57088122607</v>
      </c>
      <c r="L36" s="278"/>
      <c r="M36" s="344">
        <v>2.5</v>
      </c>
      <c r="N36" s="280">
        <f>K36/M36</f>
        <v>50194.628352490428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383.00403904575001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50577.632391536179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765</v>
      </c>
      <c r="B48" s="49" t="str">
        <f>VLOOKUP(A48,MATERIALES!A5:D372,3,FALSE)</f>
        <v xml:space="preserve">Tubería Perforada en PVC de 2´´
</v>
      </c>
      <c r="C48" s="289"/>
      <c r="D48" s="289"/>
      <c r="E48" s="289"/>
      <c r="F48" s="289"/>
      <c r="G48" s="289"/>
      <c r="H48" s="289"/>
      <c r="I48" s="276"/>
      <c r="J48" s="232" t="str">
        <f>VLOOKUP(A48,MATERIALES!A4:D639,2,FALSE)</f>
        <v>m</v>
      </c>
      <c r="K48" s="290">
        <v>1.01</v>
      </c>
      <c r="L48" s="275"/>
      <c r="M48" s="410">
        <f>VLOOKUP(A48,MATERIALES!A5:D395,4,FALSE)</f>
        <v>15600.133068161271</v>
      </c>
      <c r="N48" s="280">
        <f>K48*M48</f>
        <v>15756.134398842883</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15756.134398842883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0"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20</v>
      </c>
      <c r="N71" s="403">
        <f>K71/M71</f>
        <v>2553.3602603049999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73993.847571294056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14798.769514258813</v>
      </c>
      <c r="M84" s="855"/>
      <c r="N84" s="57"/>
    </row>
    <row r="85" spans="1:14">
      <c r="B85" s="95" t="s">
        <v>1057</v>
      </c>
      <c r="C85" s="96"/>
      <c r="D85" s="96"/>
      <c r="E85" s="96"/>
      <c r="F85" s="96"/>
      <c r="G85" s="96"/>
      <c r="H85" s="96"/>
      <c r="I85" s="93"/>
      <c r="J85" s="94"/>
      <c r="K85" s="312">
        <v>0.05</v>
      </c>
      <c r="L85" s="854">
        <f>N79*K85</f>
        <v>3699.6923785647032</v>
      </c>
      <c r="M85" s="855"/>
      <c r="N85" s="57"/>
    </row>
    <row r="86" spans="1:14" ht="15.75" thickBot="1">
      <c r="B86" s="97" t="s">
        <v>1058</v>
      </c>
      <c r="C86" s="98"/>
      <c r="D86" s="98"/>
      <c r="E86" s="98"/>
      <c r="F86" s="98"/>
      <c r="G86" s="98"/>
      <c r="H86" s="98"/>
      <c r="I86" s="99"/>
      <c r="J86" s="100"/>
      <c r="K86" s="313">
        <v>0.05</v>
      </c>
      <c r="L86" s="856">
        <f>N79*K86</f>
        <v>3699.6923785647032</v>
      </c>
      <c r="M86" s="857"/>
      <c r="N86" s="57"/>
    </row>
    <row r="87" spans="1:14" ht="15.75" thickBot="1">
      <c r="B87" s="820" t="s">
        <v>1037</v>
      </c>
      <c r="C87" s="821"/>
      <c r="D87" s="821"/>
      <c r="E87" s="821"/>
      <c r="F87" s="821"/>
      <c r="G87" s="821"/>
      <c r="H87" s="821"/>
      <c r="I87" s="821"/>
      <c r="J87" s="821"/>
      <c r="K87" s="821"/>
      <c r="L87" s="821"/>
      <c r="M87" s="822"/>
      <c r="N87" s="58">
        <f>L84+L85+L86</f>
        <v>22198.154271388215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96192.001842682279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197</v>
      </c>
      <c r="B36" s="833" t="str">
        <f>VLOOKUP(A36,EQUIPOS!A6:D154,3,FALSE)</f>
        <v>Equipo de perforación (TRACKDRILL), potencia 40 HP, 2100 golpes / minuto</v>
      </c>
      <c r="C36" s="834"/>
      <c r="D36" s="834"/>
      <c r="E36" s="834"/>
      <c r="F36" s="834"/>
      <c r="G36" s="834"/>
      <c r="H36" s="835"/>
      <c r="I36" s="275"/>
      <c r="J36" s="276"/>
      <c r="K36" s="277">
        <f>VLOOKUP(A36,EQUIPOS!A6:D163,4,FALSE)</f>
        <v>125486.57088122607</v>
      </c>
      <c r="L36" s="278"/>
      <c r="M36" s="344">
        <v>1.25</v>
      </c>
      <c r="N36" s="280">
        <f>K36/M36</f>
        <v>100389.25670498086</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1021.344104122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101410.60080910286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765</v>
      </c>
      <c r="B48" s="49" t="str">
        <f>VLOOKUP(A48,MATERIALES!A5:D372,3,FALSE)</f>
        <v xml:space="preserve">Tubería Perforada en PVC de 2´´
</v>
      </c>
      <c r="C48" s="289"/>
      <c r="D48" s="289"/>
      <c r="E48" s="289"/>
      <c r="F48" s="289"/>
      <c r="G48" s="289"/>
      <c r="H48" s="289"/>
      <c r="I48" s="276"/>
      <c r="J48" s="232" t="str">
        <f>VLOOKUP(A48,MATERIALES!A4:D639,2,FALSE)</f>
        <v>m</v>
      </c>
      <c r="K48" s="290">
        <v>1.01</v>
      </c>
      <c r="L48" s="275"/>
      <c r="M48" s="410">
        <f>VLOOKUP(A48,MATERIALES!A5:D395,4,FALSE)</f>
        <v>15600.133068161271</v>
      </c>
      <c r="N48" s="280">
        <f>K48*M48</f>
        <v>15756.134398842883</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15756.134398842883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20426.882082439999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137593.61729038574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27518.723458077147</v>
      </c>
      <c r="M84" s="855"/>
      <c r="N84" s="57"/>
    </row>
    <row r="85" spans="1:14">
      <c r="B85" s="95" t="s">
        <v>1057</v>
      </c>
      <c r="C85" s="96"/>
      <c r="D85" s="96"/>
      <c r="E85" s="96"/>
      <c r="F85" s="96"/>
      <c r="G85" s="96"/>
      <c r="H85" s="96"/>
      <c r="I85" s="93"/>
      <c r="J85" s="94"/>
      <c r="K85" s="312">
        <v>0.05</v>
      </c>
      <c r="L85" s="854">
        <f>N79*K85</f>
        <v>6879.6808645192868</v>
      </c>
      <c r="M85" s="855"/>
      <c r="N85" s="57"/>
    </row>
    <row r="86" spans="1:14" ht="15.75" thickBot="1">
      <c r="B86" s="97" t="s">
        <v>1058</v>
      </c>
      <c r="C86" s="98"/>
      <c r="D86" s="98"/>
      <c r="E86" s="98"/>
      <c r="F86" s="98"/>
      <c r="G86" s="98"/>
      <c r="H86" s="98"/>
      <c r="I86" s="99"/>
      <c r="J86" s="100"/>
      <c r="K86" s="313">
        <v>0.05</v>
      </c>
      <c r="L86" s="856">
        <f>N79*K86</f>
        <v>6879.6808645192868</v>
      </c>
      <c r="M86" s="857"/>
      <c r="N86" s="57"/>
    </row>
    <row r="87" spans="1:14" ht="15.75" thickBot="1">
      <c r="B87" s="820" t="s">
        <v>1037</v>
      </c>
      <c r="C87" s="821"/>
      <c r="D87" s="821"/>
      <c r="E87" s="821"/>
      <c r="F87" s="821"/>
      <c r="G87" s="821"/>
      <c r="H87" s="821"/>
      <c r="I87" s="821"/>
      <c r="J87" s="821"/>
      <c r="K87" s="821"/>
      <c r="L87" s="821"/>
      <c r="M87" s="822"/>
      <c r="N87" s="58">
        <f>L84+L85+L86</f>
        <v>41278.085187115721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178871.70247750147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314</v>
      </c>
      <c r="B36" s="833" t="str">
        <f>VLOOKUP(A36,EQUIPOS!A6:D154,3,FALSE)</f>
        <v xml:space="preserve">Retroexcavadora E-200 sobre orugas
</v>
      </c>
      <c r="C36" s="834"/>
      <c r="D36" s="834"/>
      <c r="E36" s="834"/>
      <c r="F36" s="834"/>
      <c r="G36" s="834"/>
      <c r="H36" s="835"/>
      <c r="I36" s="275"/>
      <c r="J36" s="276"/>
      <c r="K36" s="277">
        <f>VLOOKUP(A36,EQUIPOS!A6:D163,4,FALSE)</f>
        <v>179485.5268199234</v>
      </c>
      <c r="L36" s="278"/>
      <c r="M36" s="344">
        <v>23</v>
      </c>
      <c r="N36" s="280">
        <f>K36/M36</f>
        <v>7803.7185573879742</v>
      </c>
    </row>
    <row r="37" spans="1:14">
      <c r="A37" s="119" t="s">
        <v>328</v>
      </c>
      <c r="B37" s="833" t="str">
        <f>VLOOKUP(A37,EQUIPOS!A7:D154,3,FALSE)</f>
        <v xml:space="preserve">Taco metálico o puntal (escamas en concreto)
</v>
      </c>
      <c r="C37" s="834"/>
      <c r="D37" s="834"/>
      <c r="E37" s="834"/>
      <c r="F37" s="834"/>
      <c r="G37" s="834"/>
      <c r="H37" s="835"/>
      <c r="I37" s="429"/>
      <c r="J37" s="430"/>
      <c r="K37" s="277">
        <f>VLOOKUP(A37,EQUIPOS!A7:D164,4,FALSE)</f>
        <v>81.637931034482776</v>
      </c>
      <c r="L37" s="343"/>
      <c r="M37" s="344">
        <v>1</v>
      </c>
      <c r="N37" s="280">
        <f>K37/M37</f>
        <v>81.637931034482776</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N75*M41</f>
        <v>1021.344104122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8906.7005925444573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766</v>
      </c>
      <c r="B48" s="49" t="str">
        <f>VLOOKUP(A48,MATERIALES!A5:D372,3,FALSE)</f>
        <v>Tubería PVC RD21 de 1´´ (para anclajes)</v>
      </c>
      <c r="C48" s="289"/>
      <c r="D48" s="289"/>
      <c r="E48" s="289"/>
      <c r="F48" s="289"/>
      <c r="G48" s="289"/>
      <c r="H48" s="289"/>
      <c r="I48" s="289"/>
      <c r="J48" s="319" t="str">
        <f>VLOOKUP(A48,MATERIALES!A4:D639,2,FALSE)</f>
        <v>m</v>
      </c>
      <c r="K48" s="290">
        <v>0.35</v>
      </c>
      <c r="L48" s="275"/>
      <c r="M48" s="410">
        <f>VLOOKUP(A48,MATERIALES!A5:D395,4,FALSE)</f>
        <v>7712.5168444524788</v>
      </c>
      <c r="N48" s="280">
        <f>K48*M48</f>
        <v>2699.3808955583672</v>
      </c>
    </row>
    <row r="49" spans="1:14">
      <c r="A49" s="169" t="s">
        <v>1775</v>
      </c>
      <c r="B49" s="49" t="str">
        <f>VLOOKUP(A49,MATERIALES!A6:D372,3,FALSE)</f>
        <v>Formaleta Metálica</v>
      </c>
      <c r="C49" s="433"/>
      <c r="D49" s="433"/>
      <c r="E49" s="433"/>
      <c r="F49" s="433"/>
      <c r="G49" s="433"/>
      <c r="H49" s="433"/>
      <c r="I49" s="433"/>
      <c r="J49" s="320" t="str">
        <f>VLOOKUP(A49,MATERIALES!A5:D640,2,FALSE)</f>
        <v>m2</v>
      </c>
      <c r="K49" s="405">
        <v>1</v>
      </c>
      <c r="L49" s="429"/>
      <c r="M49" s="410">
        <f>VLOOKUP(A49,MATERIALES!A6:D396,4,FALSE)</f>
        <v>13884.769963237508</v>
      </c>
      <c r="N49" s="280">
        <f>K49*M49</f>
        <v>13884.769963237508</v>
      </c>
    </row>
    <row r="50" spans="1:14">
      <c r="A50" s="169" t="s">
        <v>812</v>
      </c>
      <c r="B50" s="49" t="str">
        <f>VLOOKUP(A50,MATERIALES!A6:D372,3,FALSE)</f>
        <v>Acero PDR-60</v>
      </c>
      <c r="C50" s="433"/>
      <c r="D50" s="433"/>
      <c r="E50" s="433"/>
      <c r="F50" s="433"/>
      <c r="G50" s="433"/>
      <c r="H50" s="433"/>
      <c r="I50" s="433"/>
      <c r="J50" s="320" t="str">
        <f>VLOOKUP(A50,MATERIALES!A6:D641,2,FALSE)</f>
        <v>kg</v>
      </c>
      <c r="K50" s="405">
        <v>3.8</v>
      </c>
      <c r="L50" s="429"/>
      <c r="M50" s="410">
        <f>VLOOKUP(A50,MATERIALES!A6:D397,4,FALSE)</f>
        <v>3118.1941782679437</v>
      </c>
      <c r="N50" s="280">
        <f>K50*M50</f>
        <v>11849.137877418185</v>
      </c>
    </row>
    <row r="51" spans="1:14">
      <c r="A51" s="169" t="s">
        <v>904</v>
      </c>
      <c r="B51" s="49" t="str">
        <f>VLOOKUP(A51,MATERIALES!A6:D372,3,FALSE)</f>
        <v>Concreto Resistencia  21 (Mpa)</v>
      </c>
      <c r="C51" s="433"/>
      <c r="D51" s="433"/>
      <c r="E51" s="433"/>
      <c r="F51" s="433"/>
      <c r="G51" s="433"/>
      <c r="H51" s="433"/>
      <c r="I51" s="433"/>
      <c r="J51" s="320" t="str">
        <f>VLOOKUP(A51,MATERIALES!A6:D642,2,FALSE)</f>
        <v>m3</v>
      </c>
      <c r="K51" s="405">
        <v>0.18</v>
      </c>
      <c r="L51" s="429"/>
      <c r="M51" s="410">
        <f>VLOOKUP(A51,MATERIALES!A6:D398,4,FALSE)</f>
        <v>381600.59253902244</v>
      </c>
      <c r="N51" s="280">
        <f>K51*M51</f>
        <v>68688.106657024036</v>
      </c>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97121.395393238097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824">
        <f>VLOOKUP(A58,TRANSPORTE!A1:D117,4,FALSE)</f>
        <v>1121.0689501116901</v>
      </c>
      <c r="M58" s="825"/>
      <c r="N58" s="295">
        <f>K58*L58</f>
        <v>201.79241102010423</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201.79241102010423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10</v>
      </c>
      <c r="N69" s="403">
        <f>K69/M69</f>
        <v>10213.44104122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8">
        <f>SUM(N69:N74)</f>
        <v>20426.882082439999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126656.77047924265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25331.354095848532</v>
      </c>
      <c r="M82" s="855"/>
      <c r="N82" s="57"/>
    </row>
    <row r="83" spans="1:14">
      <c r="B83" s="95" t="s">
        <v>1057</v>
      </c>
      <c r="C83" s="96"/>
      <c r="D83" s="96"/>
      <c r="E83" s="96"/>
      <c r="F83" s="96"/>
      <c r="G83" s="96"/>
      <c r="H83" s="96"/>
      <c r="I83" s="93"/>
      <c r="J83" s="94"/>
      <c r="K83" s="312">
        <v>0.05</v>
      </c>
      <c r="L83" s="854">
        <f>N77*K83</f>
        <v>6332.838523962133</v>
      </c>
      <c r="M83" s="855"/>
      <c r="N83" s="57"/>
    </row>
    <row r="84" spans="1:14" ht="15.75" thickBot="1">
      <c r="B84" s="97" t="s">
        <v>1058</v>
      </c>
      <c r="C84" s="98"/>
      <c r="D84" s="98"/>
      <c r="E84" s="98"/>
      <c r="F84" s="98"/>
      <c r="G84" s="98"/>
      <c r="H84" s="98"/>
      <c r="I84" s="99"/>
      <c r="J84" s="100"/>
      <c r="K84" s="313">
        <v>0.05</v>
      </c>
      <c r="L84" s="856">
        <f>N77*K84</f>
        <v>6332.838523962133</v>
      </c>
      <c r="M84" s="857"/>
      <c r="N84" s="57"/>
    </row>
    <row r="85" spans="1:14" ht="15.75" thickBot="1">
      <c r="B85" s="820" t="s">
        <v>1037</v>
      </c>
      <c r="C85" s="821"/>
      <c r="D85" s="821"/>
      <c r="E85" s="821"/>
      <c r="F85" s="821"/>
      <c r="G85" s="821"/>
      <c r="H85" s="821"/>
      <c r="I85" s="821"/>
      <c r="J85" s="821"/>
      <c r="K85" s="821"/>
      <c r="L85" s="821"/>
      <c r="M85" s="822"/>
      <c r="N85" s="58">
        <f>L82+L83+L84</f>
        <v>37997.031143772801</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164653.80162301546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N75*M41</f>
        <v>51.067205206099999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381</v>
      </c>
      <c r="B48" s="49" t="str">
        <f>VLOOKUP(A48,MATERIALES!A5:D372,3,FALSE)</f>
        <v>Armadura de Acero</v>
      </c>
      <c r="C48" s="289"/>
      <c r="D48" s="289"/>
      <c r="E48" s="289"/>
      <c r="F48" s="289"/>
      <c r="G48" s="289"/>
      <c r="H48" s="289"/>
      <c r="I48" s="289"/>
      <c r="J48" s="319" t="str">
        <f>VLOOKUP(A48,MATERIALES!A4:D639,2,FALSE)</f>
        <v>m</v>
      </c>
      <c r="K48" s="290">
        <v>1</v>
      </c>
      <c r="L48" s="275"/>
      <c r="M48" s="410">
        <f>VLOOKUP(A48,MATERIALES!A5:D395,4,FALSE)</f>
        <v>5125.7289218345077</v>
      </c>
      <c r="N48" s="280">
        <f>K48*M48</f>
        <v>5125.7289218345077</v>
      </c>
    </row>
    <row r="49" spans="1:14">
      <c r="A49" s="169" t="s">
        <v>747</v>
      </c>
      <c r="B49" s="49" t="str">
        <f>VLOOKUP(A49,MATERIALES!A6:D372,3,FALSE)</f>
        <v>Tornillos de Unión de D= 12 mm</v>
      </c>
      <c r="C49" s="433"/>
      <c r="D49" s="433"/>
      <c r="E49" s="433"/>
      <c r="F49" s="433"/>
      <c r="G49" s="433"/>
      <c r="H49" s="433"/>
      <c r="I49" s="433"/>
      <c r="J49" s="320" t="str">
        <f>VLOOKUP(A49,MATERIALES!A5:D640,2,FALSE)</f>
        <v>u</v>
      </c>
      <c r="K49" s="405">
        <v>4</v>
      </c>
      <c r="L49" s="429"/>
      <c r="M49" s="410">
        <f>VLOOKUP(A49,MATERIALES!A6:D396,4,FALSE)</f>
        <v>1051.6142951847162</v>
      </c>
      <c r="N49" s="280">
        <f>K49*M49</f>
        <v>4206.4571807388647</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0" t="s">
        <v>1037</v>
      </c>
      <c r="C53" s="821"/>
      <c r="D53" s="821"/>
      <c r="E53" s="821"/>
      <c r="F53" s="821"/>
      <c r="G53" s="821"/>
      <c r="H53" s="821"/>
      <c r="I53" s="821"/>
      <c r="J53" s="821"/>
      <c r="K53" s="821"/>
      <c r="L53" s="821"/>
      <c r="M53" s="822"/>
      <c r="N53" s="402">
        <f>SUM(N48:N52)</f>
        <v>9332.1861025733724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B58" s="52"/>
      <c r="C58" s="325"/>
      <c r="D58" s="325"/>
      <c r="E58" s="325"/>
      <c r="F58" s="325"/>
      <c r="G58" s="325"/>
      <c r="H58" s="319"/>
      <c r="I58" s="287"/>
      <c r="J58" s="294"/>
      <c r="K58" s="287"/>
      <c r="L58" s="824"/>
      <c r="M58" s="825"/>
      <c r="N58" s="295"/>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400</v>
      </c>
      <c r="N69" s="403">
        <f>K69/M69</f>
        <v>255.33602603049999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400</v>
      </c>
      <c r="N70" s="403">
        <f>K70/M70</f>
        <v>255.33602603049999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8">
        <f>SUM(N69:N74)</f>
        <v>510.67205206099999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9893.9253598404721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1978.7850719680946</v>
      </c>
      <c r="M82" s="855"/>
      <c r="N82" s="57"/>
    </row>
    <row r="83" spans="1:14">
      <c r="B83" s="95" t="s">
        <v>1057</v>
      </c>
      <c r="C83" s="96"/>
      <c r="D83" s="96"/>
      <c r="E83" s="96"/>
      <c r="F83" s="96"/>
      <c r="G83" s="96"/>
      <c r="H83" s="96"/>
      <c r="I83" s="93"/>
      <c r="J83" s="94"/>
      <c r="K83" s="312">
        <v>0.05</v>
      </c>
      <c r="L83" s="854">
        <f>N77*K83</f>
        <v>494.69626799202365</v>
      </c>
      <c r="M83" s="855"/>
      <c r="N83" s="57"/>
    </row>
    <row r="84" spans="1:14" ht="15.75" thickBot="1">
      <c r="B84" s="97" t="s">
        <v>1058</v>
      </c>
      <c r="C84" s="98"/>
      <c r="D84" s="98"/>
      <c r="E84" s="98"/>
      <c r="F84" s="98"/>
      <c r="G84" s="98"/>
      <c r="H84" s="98"/>
      <c r="I84" s="99"/>
      <c r="J84" s="100"/>
      <c r="K84" s="313">
        <v>0.05</v>
      </c>
      <c r="L84" s="856">
        <f>N77*K84</f>
        <v>494.69626799202365</v>
      </c>
      <c r="M84" s="857"/>
      <c r="N84" s="57"/>
    </row>
    <row r="85" spans="1:14" ht="15.75" thickBot="1">
      <c r="B85" s="820" t="s">
        <v>1037</v>
      </c>
      <c r="C85" s="821"/>
      <c r="D85" s="821"/>
      <c r="E85" s="821"/>
      <c r="F85" s="821"/>
      <c r="G85" s="821"/>
      <c r="H85" s="821"/>
      <c r="I85" s="821"/>
      <c r="J85" s="821"/>
      <c r="K85" s="821"/>
      <c r="L85" s="821"/>
      <c r="M85" s="822"/>
      <c r="N85" s="58">
        <f>L82+L83+L84</f>
        <v>2968.1776079521414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12862.102967792613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269</v>
      </c>
      <c r="B36" s="833" t="str">
        <f>VLOOKUP(A36,EQUIPOS!A6:D154,3,FALSE)</f>
        <v>Motoniveladora  potencia 215 HP, ancho de cuchilla 4,27 m, peso 18 ton.</v>
      </c>
      <c r="C36" s="834"/>
      <c r="D36" s="834"/>
      <c r="E36" s="834"/>
      <c r="F36" s="834"/>
      <c r="G36" s="834"/>
      <c r="H36" s="835"/>
      <c r="I36" s="275"/>
      <c r="J36" s="276"/>
      <c r="K36" s="277">
        <f>VLOOKUP(A36,EQUIPOS!A6:D163,4,FALSE)</f>
        <v>190057.13495104303</v>
      </c>
      <c r="L36" s="278"/>
      <c r="M36" s="344">
        <v>15</v>
      </c>
      <c r="N36" s="280">
        <f>K36/M36</f>
        <v>12670.475663402869</v>
      </c>
    </row>
    <row r="37" spans="1:14">
      <c r="A37" s="119" t="s">
        <v>365</v>
      </c>
      <c r="B37" s="833" t="str">
        <f>VLOOKUP(A37,EQUIPOS!A7:D154,3,FALSE)</f>
        <v xml:space="preserve">Vibrocompatador, potencia 153 HP, peso 10 Ton. </v>
      </c>
      <c r="C37" s="834"/>
      <c r="D37" s="834"/>
      <c r="E37" s="834"/>
      <c r="F37" s="834"/>
      <c r="G37" s="834"/>
      <c r="H37" s="835"/>
      <c r="I37" s="429"/>
      <c r="J37" s="430"/>
      <c r="K37" s="277">
        <f>VLOOKUP(A37,EQUIPOS!A7:D164,4,FALSE)</f>
        <v>123288.39399744575</v>
      </c>
      <c r="L37" s="343"/>
      <c r="M37" s="344">
        <v>15</v>
      </c>
      <c r="N37" s="280">
        <f>K37/M37</f>
        <v>8219.2262664963837</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106.39001084604166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20996.091940745293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564</v>
      </c>
      <c r="B48" s="49" t="str">
        <f>VLOOKUP(A48,MATERIALES!A5:D372,3,FALSE)</f>
        <v xml:space="preserve">Material seleccionado para Relleno
</v>
      </c>
      <c r="C48" s="289"/>
      <c r="D48" s="289"/>
      <c r="E48" s="289"/>
      <c r="F48" s="289"/>
      <c r="G48" s="289"/>
      <c r="H48" s="289"/>
      <c r="I48" s="276"/>
      <c r="J48" s="232" t="str">
        <f>VLOOKUP(A48,MATERIALES!A4:D639,2,FALSE)</f>
        <v>m3</v>
      </c>
      <c r="K48" s="290">
        <v>1.05</v>
      </c>
      <c r="L48" s="275"/>
      <c r="M48" s="410">
        <f>VLOOKUP(A48,MATERIALES!A5:D395,4,FALSE)</f>
        <v>20000</v>
      </c>
      <c r="N48" s="280">
        <f>K48*M48</f>
        <v>21000</v>
      </c>
    </row>
    <row r="49" spans="1:14">
      <c r="A49" s="169" t="s">
        <v>845</v>
      </c>
      <c r="B49" s="49" t="str">
        <f>VLOOKUP(A49,MATERIALES!A6:D372,3,FALSE)</f>
        <v>Agua</v>
      </c>
      <c r="C49" s="433"/>
      <c r="D49" s="433"/>
      <c r="E49" s="433"/>
      <c r="F49" s="433"/>
      <c r="G49" s="433"/>
      <c r="H49" s="433"/>
      <c r="I49" s="433"/>
      <c r="J49" s="319" t="str">
        <f>VLOOKUP(A49,MATERIALES!A5:D640,2,FALSE)</f>
        <v>lt</v>
      </c>
      <c r="K49" s="405">
        <v>30</v>
      </c>
      <c r="L49" s="429"/>
      <c r="M49" s="410">
        <f>VLOOKUP(A49,MATERIALES!A6:D396,4,FALSE)</f>
        <v>66.171277044536836</v>
      </c>
      <c r="N49" s="280">
        <f>K49*M49</f>
        <v>1985.1383113361051</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22985.138311336104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824">
        <f>VLOOKUP(A60,TRANSPORTE!A1:D117,4,FALSE)</f>
        <v>1121.0689501116901</v>
      </c>
      <c r="M60" s="825"/>
      <c r="N60" s="295">
        <f>K60*L60</f>
        <v>1177.1223976172746</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1177.1223976172746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0"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120</v>
      </c>
      <c r="N71" s="403">
        <f>K71/M71</f>
        <v>851.12008676833329</v>
      </c>
      <c r="O71" s="112"/>
    </row>
    <row r="72" spans="1:15">
      <c r="A72" s="170"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120</v>
      </c>
      <c r="N72" s="403">
        <f>K72/M72</f>
        <v>1276.6801301524999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2127.800216920833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47286.152866619508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9457.2305733239027</v>
      </c>
      <c r="M84" s="855"/>
      <c r="N84" s="57"/>
    </row>
    <row r="85" spans="1:14">
      <c r="B85" s="95" t="s">
        <v>1057</v>
      </c>
      <c r="C85" s="96"/>
      <c r="D85" s="96"/>
      <c r="E85" s="96"/>
      <c r="F85" s="96"/>
      <c r="G85" s="96"/>
      <c r="H85" s="96"/>
      <c r="I85" s="93"/>
      <c r="J85" s="94"/>
      <c r="K85" s="312">
        <v>0.05</v>
      </c>
      <c r="L85" s="854">
        <f>N79*K85</f>
        <v>2364.3076433309757</v>
      </c>
      <c r="M85" s="855"/>
      <c r="N85" s="57"/>
    </row>
    <row r="86" spans="1:14" ht="15.75" thickBot="1">
      <c r="B86" s="97" t="s">
        <v>1058</v>
      </c>
      <c r="C86" s="98"/>
      <c r="D86" s="98"/>
      <c r="E86" s="98"/>
      <c r="F86" s="98"/>
      <c r="G86" s="98"/>
      <c r="H86" s="98"/>
      <c r="I86" s="99"/>
      <c r="J86" s="100"/>
      <c r="K86" s="313">
        <v>0.05</v>
      </c>
      <c r="L86" s="856">
        <f>N79*K86</f>
        <v>2364.3076433309757</v>
      </c>
      <c r="M86" s="857"/>
      <c r="N86" s="57"/>
    </row>
    <row r="87" spans="1:14" ht="15.75" thickBot="1">
      <c r="B87" s="820" t="s">
        <v>1037</v>
      </c>
      <c r="C87" s="821"/>
      <c r="D87" s="821"/>
      <c r="E87" s="821"/>
      <c r="F87" s="821"/>
      <c r="G87" s="821"/>
      <c r="H87" s="821"/>
      <c r="I87" s="821"/>
      <c r="J87" s="821"/>
      <c r="K87" s="821"/>
      <c r="L87" s="821"/>
      <c r="M87" s="822"/>
      <c r="N87" s="58">
        <f>L84+L85+L86</f>
        <v>14185.845859985855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61471.998726605365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2.25" customHeight="1" thickBot="1">
      <c r="A31" t="s">
        <v>1929</v>
      </c>
      <c r="B31" s="86" t="s">
        <v>1228</v>
      </c>
      <c r="C31" s="960" t="s">
        <v>2261</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VLOOKUP(A48,MATERIALES!A5:D372,3,FALSE)</f>
        <v xml:space="preserve">Piedra para gavión
</v>
      </c>
      <c r="C48" s="289"/>
      <c r="D48" s="289"/>
      <c r="E48" s="289"/>
      <c r="F48" s="289"/>
      <c r="G48" s="289"/>
      <c r="H48" s="289"/>
      <c r="I48" s="289"/>
      <c r="J48" s="319" t="str">
        <f>VLOOKUP(A48,MATERIALES!A4:D639,2,FALSE)</f>
        <v>m3</v>
      </c>
      <c r="K48" s="290">
        <v>1.1000000000000001</v>
      </c>
      <c r="L48" s="275"/>
      <c r="M48" s="410">
        <f>VLOOKUP(A48,MATERIALES!A5:D395,4,FALSE)</f>
        <v>39178.486108600009</v>
      </c>
      <c r="N48" s="280">
        <f>K48*M48</f>
        <v>43096.334719460014</v>
      </c>
    </row>
    <row r="49" spans="1:14">
      <c r="A49" s="169" t="s">
        <v>853</v>
      </c>
      <c r="B49" s="49" t="str">
        <f>VLOOKUP(A49,MATERIALES!A6:D372,3,FALSE)</f>
        <v>Alambre galvanizado No. 12</v>
      </c>
      <c r="C49" s="433"/>
      <c r="D49" s="433"/>
      <c r="E49" s="433"/>
      <c r="F49" s="433"/>
      <c r="G49" s="433"/>
      <c r="H49" s="433"/>
      <c r="I49" s="433"/>
      <c r="J49" s="320" t="str">
        <f>VLOOKUP(A49,MATERIALES!A5:D640,2,FALSE)</f>
        <v>kg</v>
      </c>
      <c r="K49" s="405">
        <v>1.1499999999999999</v>
      </c>
      <c r="L49" s="429"/>
      <c r="M49" s="410">
        <f>VLOOKUP(A49,MATERIALES!A6:D396,4,FALSE)</f>
        <v>5808.8201048634955</v>
      </c>
      <c r="N49" s="280">
        <f>K49*M49</f>
        <v>6680.1431205930194</v>
      </c>
    </row>
    <row r="50" spans="1:14">
      <c r="A50" s="169" t="s">
        <v>941</v>
      </c>
      <c r="B50" s="49" t="str">
        <f>VLOOKUP(A50,MATERIALES!A6:D372,3,FALSE)</f>
        <v xml:space="preserve">Formaleta (gaviones, juntas de bordillos, juntas de cunetas, muros, concretos clase D,E, F y G)
</v>
      </c>
      <c r="C50" s="433"/>
      <c r="D50" s="433"/>
      <c r="E50" s="433"/>
      <c r="F50" s="433"/>
      <c r="G50" s="433"/>
      <c r="H50" s="433"/>
      <c r="I50" s="433"/>
      <c r="J50" s="320" t="str">
        <f>VLOOKUP(A50,MATERIALES!A6:D641,2,FALSE)</f>
        <v>m2</v>
      </c>
      <c r="K50" s="405">
        <v>2</v>
      </c>
      <c r="L50" s="429"/>
      <c r="M50" s="410">
        <f>VLOOKUP(A50,MATERIALES!A6:D397,4,FALSE)</f>
        <v>7768.5079250286253</v>
      </c>
      <c r="N50" s="280">
        <f>K50*M50</f>
        <v>15537.015850057251</v>
      </c>
    </row>
    <row r="51" spans="1:14">
      <c r="A51" s="169" t="s">
        <v>1005</v>
      </c>
      <c r="B51" s="49" t="str">
        <f>VLOOKUP(A51,MATERIALES!A6:D372,3,FALSE)</f>
        <v>Malla para gaviones (2M3)</v>
      </c>
      <c r="C51" s="433"/>
      <c r="D51" s="433"/>
      <c r="E51" s="433"/>
      <c r="F51" s="433"/>
      <c r="G51" s="433"/>
      <c r="H51" s="433"/>
      <c r="I51" s="433"/>
      <c r="J51" s="320" t="str">
        <f>VLOOKUP(A51,MATERIALES!A6:D642,2,FALSE)</f>
        <v>u</v>
      </c>
      <c r="K51" s="405">
        <v>0.5</v>
      </c>
      <c r="L51" s="429"/>
      <c r="M51" s="410">
        <f>VLOOKUP(A51,MATERIALES!A6:D398,4,FALSE)</f>
        <v>93979.501717591746</v>
      </c>
      <c r="N51" s="280">
        <f>K51*M51</f>
        <v>46989.750858795873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112303.24454890616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4">
        <f>VLOOKUP(A60,TRANSPORTE!A1:D117,4,FALSE)</f>
        <v>1121.0689501116901</v>
      </c>
      <c r="M60" s="825"/>
      <c r="N60" s="295">
        <f>K60*L60</f>
        <v>1233.1758451228593</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1233.1758451228593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129622.59003395052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25924.518006790106</v>
      </c>
      <c r="M84" s="855"/>
      <c r="N84" s="57"/>
    </row>
    <row r="85" spans="1:14">
      <c r="B85" s="95" t="s">
        <v>1057</v>
      </c>
      <c r="C85" s="96"/>
      <c r="D85" s="96"/>
      <c r="E85" s="96"/>
      <c r="F85" s="96"/>
      <c r="G85" s="96"/>
      <c r="H85" s="96"/>
      <c r="I85" s="93"/>
      <c r="J85" s="94"/>
      <c r="K85" s="312">
        <v>0.05</v>
      </c>
      <c r="L85" s="854">
        <f>N79*K85</f>
        <v>6481.1295016975264</v>
      </c>
      <c r="M85" s="855"/>
      <c r="N85" s="57"/>
    </row>
    <row r="86" spans="1:14" ht="15.75" thickBot="1">
      <c r="B86" s="97" t="s">
        <v>1058</v>
      </c>
      <c r="C86" s="98"/>
      <c r="D86" s="98"/>
      <c r="E86" s="98"/>
      <c r="F86" s="98"/>
      <c r="G86" s="98"/>
      <c r="H86" s="98"/>
      <c r="I86" s="99"/>
      <c r="J86" s="100"/>
      <c r="K86" s="313">
        <v>0.05</v>
      </c>
      <c r="L86" s="856">
        <f>N79*K86</f>
        <v>6481.1295016975264</v>
      </c>
      <c r="M86" s="857"/>
      <c r="N86" s="57"/>
    </row>
    <row r="87" spans="1:14" ht="15.75" thickBot="1">
      <c r="B87" s="820" t="s">
        <v>1037</v>
      </c>
      <c r="C87" s="821"/>
      <c r="D87" s="821"/>
      <c r="E87" s="821"/>
      <c r="F87" s="821"/>
      <c r="G87" s="821"/>
      <c r="H87" s="821"/>
      <c r="I87" s="821"/>
      <c r="J87" s="821"/>
      <c r="K87" s="821"/>
      <c r="L87" s="821"/>
      <c r="M87" s="822"/>
      <c r="N87" s="58">
        <f>L84+L85+L86</f>
        <v>38886.777010185157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168509.36704413567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P120"/>
  <sheetViews>
    <sheetView topLeftCell="A31" zoomScale="75" zoomScaleNormal="75" workbookViewId="0">
      <selection activeCell="P49" sqref="P49:P51"/>
    </sheetView>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1.5" customHeight="1" thickBot="1">
      <c r="A31" t="s">
        <v>1929</v>
      </c>
      <c r="B31" s="86" t="s">
        <v>1776</v>
      </c>
      <c r="C31" s="960" t="s">
        <v>2262</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5"/>
      <c r="J36" s="276"/>
      <c r="K36" s="277"/>
      <c r="L36" s="278"/>
      <c r="M36" s="344"/>
      <c r="N36" s="280"/>
    </row>
    <row r="37" spans="1:16">
      <c r="A37" s="119"/>
      <c r="B37" s="833"/>
      <c r="C37" s="834"/>
      <c r="D37" s="834"/>
      <c r="E37" s="834"/>
      <c r="F37" s="834"/>
      <c r="G37" s="834"/>
      <c r="H37" s="835"/>
      <c r="I37" s="429"/>
      <c r="J37" s="430"/>
      <c r="K37" s="277"/>
      <c r="L37" s="343"/>
      <c r="M37" s="344"/>
      <c r="N37" s="280"/>
    </row>
    <row r="38" spans="1:16">
      <c r="A38" s="119"/>
      <c r="B38" s="833"/>
      <c r="C38" s="834"/>
      <c r="D38" s="834"/>
      <c r="E38" s="834"/>
      <c r="F38" s="834"/>
      <c r="G38" s="834"/>
      <c r="H38" s="835"/>
      <c r="I38" s="336"/>
      <c r="J38" s="338"/>
      <c r="K38" s="277"/>
      <c r="L38" s="431"/>
      <c r="M38" s="432"/>
      <c r="N38" s="280"/>
    </row>
    <row r="39" spans="1:16">
      <c r="B39" s="833"/>
      <c r="C39" s="834"/>
      <c r="D39" s="834"/>
      <c r="E39" s="834"/>
      <c r="F39" s="834"/>
      <c r="G39" s="834"/>
      <c r="H39" s="835"/>
      <c r="I39" s="42"/>
      <c r="J39" s="43"/>
      <c r="K39" s="277"/>
      <c r="L39" s="284"/>
      <c r="M39" s="344"/>
      <c r="N39" s="280"/>
    </row>
    <row r="40" spans="1:16">
      <c r="B40" s="328"/>
      <c r="C40" s="329"/>
      <c r="D40" s="329"/>
      <c r="E40" s="329"/>
      <c r="F40" s="331"/>
      <c r="G40" s="331"/>
      <c r="H40" s="131"/>
      <c r="I40" s="42"/>
      <c r="J40" s="43"/>
      <c r="K40" s="277"/>
      <c r="L40" s="284"/>
      <c r="M40" s="285"/>
      <c r="N40" s="281"/>
    </row>
    <row r="41" spans="1:16">
      <c r="B41" s="840" t="s">
        <v>1036</v>
      </c>
      <c r="C41" s="841"/>
      <c r="D41" s="841"/>
      <c r="E41" s="44"/>
      <c r="F41" s="45"/>
      <c r="G41" s="45"/>
      <c r="H41" s="46"/>
      <c r="I41" s="42"/>
      <c r="J41" s="43"/>
      <c r="K41" s="287"/>
      <c r="L41" s="284"/>
      <c r="M41" s="409">
        <v>0.05</v>
      </c>
      <c r="N41" s="352">
        <f>N77*M41</f>
        <v>766.00807809150001</v>
      </c>
    </row>
    <row r="42" spans="1:16" ht="15.75" thickBot="1">
      <c r="B42" s="833"/>
      <c r="C42" s="834"/>
      <c r="D42" s="834"/>
      <c r="E42" s="834"/>
      <c r="F42" s="834"/>
      <c r="G42" s="834"/>
      <c r="H42" s="835"/>
      <c r="I42" s="842"/>
      <c r="J42" s="843"/>
      <c r="K42" s="47"/>
      <c r="L42" s="844"/>
      <c r="M42" s="845"/>
      <c r="N42" s="111"/>
    </row>
    <row r="43" spans="1:16" ht="15.75" thickBot="1">
      <c r="B43" s="820" t="s">
        <v>1037</v>
      </c>
      <c r="C43" s="821"/>
      <c r="D43" s="821"/>
      <c r="E43" s="821"/>
      <c r="F43" s="821"/>
      <c r="G43" s="821"/>
      <c r="H43" s="821"/>
      <c r="I43" s="821"/>
      <c r="J43" s="821"/>
      <c r="K43" s="821"/>
      <c r="L43" s="821"/>
      <c r="M43" s="822"/>
      <c r="N43" s="402">
        <f>SUM(N36:N41)</f>
        <v>766.00807809150001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3" t="s">
        <v>1029</v>
      </c>
      <c r="K47" s="91" t="s">
        <v>1030</v>
      </c>
      <c r="L47" s="814" t="s">
        <v>1039</v>
      </c>
      <c r="M47" s="813"/>
      <c r="N47" s="92" t="s">
        <v>1035</v>
      </c>
    </row>
    <row r="48" spans="1:16">
      <c r="A48" s="169" t="s">
        <v>630</v>
      </c>
      <c r="B48" s="49" t="str">
        <f>VLOOKUP(A48,MATERIALES!A5:D372,3,FALSE)</f>
        <v xml:space="preserve">Piedra para gavión
</v>
      </c>
      <c r="C48" s="289"/>
      <c r="D48" s="289"/>
      <c r="E48" s="289"/>
      <c r="F48" s="289"/>
      <c r="G48" s="289"/>
      <c r="H48" s="289"/>
      <c r="I48" s="289"/>
      <c r="J48" s="319" t="str">
        <f>VLOOKUP(A48,MATERIALES!A4:D639,2,FALSE)</f>
        <v>m3</v>
      </c>
      <c r="K48" s="290">
        <v>1.1000000000000001</v>
      </c>
      <c r="L48" s="275"/>
      <c r="M48" s="410">
        <f>VLOOKUP(A48,MATERIALES!A5:D395,4,FALSE)</f>
        <v>39178.486108600009</v>
      </c>
      <c r="N48" s="280">
        <f>K48*M48</f>
        <v>43096.334719460014</v>
      </c>
      <c r="O48">
        <v>35673</v>
      </c>
      <c r="P48">
        <f>+M48/O48</f>
        <v>1.098267207933171</v>
      </c>
    </row>
    <row r="49" spans="1:16">
      <c r="A49" s="169" t="s">
        <v>853</v>
      </c>
      <c r="B49" s="49" t="str">
        <f>VLOOKUP(A49,MATERIALES!A6:D372,3,FALSE)</f>
        <v>Alambre galvanizado No. 12</v>
      </c>
      <c r="C49" s="433"/>
      <c r="D49" s="433"/>
      <c r="E49" s="433"/>
      <c r="F49" s="433"/>
      <c r="G49" s="433"/>
      <c r="H49" s="433"/>
      <c r="I49" s="433"/>
      <c r="J49" s="320" t="str">
        <f>VLOOKUP(A49,MATERIALES!A5:D640,2,FALSE)</f>
        <v>kg</v>
      </c>
      <c r="K49" s="405">
        <v>1.1499999999999999</v>
      </c>
      <c r="L49" s="429"/>
      <c r="M49" s="410">
        <f>VLOOKUP(A49,MATERIALES!A6:D396,4,FALSE)</f>
        <v>5808.8201048634955</v>
      </c>
      <c r="N49" s="280">
        <f>K49*M49</f>
        <v>6680.1431205930194</v>
      </c>
      <c r="O49">
        <v>4631.1819999999998</v>
      </c>
      <c r="P49">
        <f t="shared" ref="P49:P51" si="0">+M49/O49</f>
        <v>1.2542845659841257</v>
      </c>
    </row>
    <row r="50" spans="1:16">
      <c r="A50" s="169" t="s">
        <v>941</v>
      </c>
      <c r="B50" s="49" t="str">
        <f>VLOOKUP(A50,MATERIALES!A6:D372,3,FALSE)</f>
        <v xml:space="preserve">Formaleta (gaviones, juntas de bordillos, juntas de cunetas, muros, concretos clase D,E, F y G)
</v>
      </c>
      <c r="C50" s="433"/>
      <c r="D50" s="433"/>
      <c r="E50" s="433"/>
      <c r="F50" s="433"/>
      <c r="G50" s="433"/>
      <c r="H50" s="433"/>
      <c r="I50" s="433"/>
      <c r="J50" s="320" t="str">
        <f>VLOOKUP(A50,MATERIALES!A6:D641,2,FALSE)</f>
        <v>m2</v>
      </c>
      <c r="K50" s="405">
        <v>2</v>
      </c>
      <c r="L50" s="429"/>
      <c r="M50" s="410">
        <f>VLOOKUP(A50,MATERIALES!A6:D397,4,FALSE)</f>
        <v>7768.5079250286253</v>
      </c>
      <c r="N50" s="280">
        <f>K50*M50</f>
        <v>15537.015850057251</v>
      </c>
      <c r="O50">
        <v>7850</v>
      </c>
      <c r="P50">
        <f t="shared" si="0"/>
        <v>0.98961884395269117</v>
      </c>
    </row>
    <row r="51" spans="1:16">
      <c r="A51" s="169" t="s">
        <v>1009</v>
      </c>
      <c r="B51" s="49" t="str">
        <f>VLOOKUP(A51,MATERIALES!A6:D372,3,FALSE)</f>
        <v>Malla Ciclónica Para Gaviones Galvanizada Aleación Zn-5A1-Mm Cal 12 (2M3)</v>
      </c>
      <c r="C51" s="433"/>
      <c r="D51" s="433"/>
      <c r="E51" s="433"/>
      <c r="F51" s="433"/>
      <c r="G51" s="433"/>
      <c r="H51" s="433"/>
      <c r="I51" s="433"/>
      <c r="J51" s="320" t="str">
        <f>VLOOKUP(A51,MATERIALES!A6:D642,2,FALSE)</f>
        <v>u</v>
      </c>
      <c r="K51" s="405">
        <v>0.5</v>
      </c>
      <c r="L51" s="429"/>
      <c r="M51" s="410">
        <f>VLOOKUP(A51,MATERIALES!A6:D398,4,FALSE)</f>
        <v>148263.36334598926</v>
      </c>
      <c r="N51" s="280">
        <f>K51*M51</f>
        <v>74131.681672994629</v>
      </c>
      <c r="O51">
        <v>120151.17723610339</v>
      </c>
      <c r="P51">
        <f t="shared" si="0"/>
        <v>1.2339734554131245</v>
      </c>
    </row>
    <row r="52" spans="1:16">
      <c r="B52" s="328"/>
      <c r="C52" s="53"/>
      <c r="D52" s="53"/>
      <c r="E52" s="53"/>
      <c r="F52" s="53"/>
      <c r="G52" s="53"/>
      <c r="H52" s="53"/>
      <c r="I52" s="53"/>
      <c r="J52" s="296"/>
      <c r="K52" s="175"/>
      <c r="L52" s="326"/>
      <c r="M52" s="434"/>
      <c r="N52" s="281"/>
    </row>
    <row r="53" spans="1:16">
      <c r="B53" s="174"/>
      <c r="C53" s="325"/>
      <c r="D53" s="325"/>
      <c r="E53" s="325"/>
      <c r="F53" s="325"/>
      <c r="G53" s="325"/>
      <c r="H53" s="325"/>
      <c r="I53" s="325"/>
      <c r="J53" s="319"/>
      <c r="K53" s="50"/>
      <c r="L53" s="326"/>
      <c r="M53" s="434"/>
      <c r="N53" s="281"/>
    </row>
    <row r="54" spans="1:16" ht="15.75" thickBot="1">
      <c r="B54" s="458"/>
      <c r="C54" s="456"/>
      <c r="D54" s="456"/>
      <c r="E54" s="456"/>
      <c r="F54" s="456"/>
      <c r="G54" s="456"/>
      <c r="H54" s="456"/>
      <c r="I54" s="456"/>
      <c r="J54" s="457"/>
      <c r="K54" s="132"/>
      <c r="L54" s="454"/>
      <c r="M54" s="490"/>
      <c r="N54" s="491"/>
    </row>
    <row r="55" spans="1:16" ht="15.75" thickBot="1">
      <c r="B55" s="826" t="s">
        <v>1037</v>
      </c>
      <c r="C55" s="827"/>
      <c r="D55" s="827"/>
      <c r="E55" s="827"/>
      <c r="F55" s="827"/>
      <c r="G55" s="827"/>
      <c r="H55" s="827"/>
      <c r="I55" s="827"/>
      <c r="J55" s="827"/>
      <c r="K55" s="827"/>
      <c r="L55" s="827"/>
      <c r="M55" s="828"/>
      <c r="N55" s="110">
        <f>SUM(N48:N54)</f>
        <v>139445.17536310491</v>
      </c>
    </row>
    <row r="56" spans="1:16">
      <c r="B56" s="39"/>
      <c r="C56" s="40"/>
      <c r="D56" s="40"/>
      <c r="E56" s="40"/>
      <c r="F56" s="40"/>
      <c r="G56" s="40"/>
      <c r="H56" s="40"/>
      <c r="I56" s="40"/>
      <c r="J56" s="40"/>
      <c r="K56" s="40"/>
      <c r="L56" s="40"/>
      <c r="M56" s="40"/>
      <c r="N56" s="41"/>
    </row>
    <row r="57" spans="1:16">
      <c r="B57" s="70" t="s">
        <v>1040</v>
      </c>
      <c r="C57" s="71"/>
      <c r="D57" s="71"/>
      <c r="E57" s="71"/>
      <c r="F57" s="71"/>
      <c r="G57" s="71"/>
      <c r="H57" s="71"/>
      <c r="I57" s="71"/>
      <c r="J57" s="71"/>
      <c r="K57" s="71"/>
      <c r="L57" s="71"/>
      <c r="M57" s="71"/>
      <c r="N57" s="72"/>
    </row>
    <row r="58" spans="1:16" ht="15.75" thickBot="1">
      <c r="B58" s="74"/>
      <c r="C58" s="67"/>
      <c r="D58" s="67"/>
      <c r="E58" s="67"/>
      <c r="F58" s="67"/>
      <c r="G58" s="67"/>
      <c r="H58" s="67"/>
      <c r="I58" s="67"/>
      <c r="J58" s="67"/>
      <c r="K58" s="67"/>
      <c r="L58" s="67"/>
      <c r="M58" s="67"/>
      <c r="N58" s="69"/>
    </row>
    <row r="59" spans="1:16" ht="25.5">
      <c r="B59" s="321" t="s">
        <v>1041</v>
      </c>
      <c r="C59" s="322"/>
      <c r="D59" s="322"/>
      <c r="E59" s="322"/>
      <c r="F59" s="322"/>
      <c r="G59" s="322"/>
      <c r="H59" s="79" t="s">
        <v>1029</v>
      </c>
      <c r="I59" s="80" t="s">
        <v>1042</v>
      </c>
      <c r="J59" s="81" t="s">
        <v>1043</v>
      </c>
      <c r="K59" s="79" t="s">
        <v>1044</v>
      </c>
      <c r="L59" s="823" t="s">
        <v>1045</v>
      </c>
      <c r="M59" s="796"/>
      <c r="N59" s="82" t="s">
        <v>1035</v>
      </c>
    </row>
    <row r="60" spans="1:16">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4">
        <f>VLOOKUP(A60,TRANSPORTE!A1:D117,4,FALSE)</f>
        <v>1121.0689501116901</v>
      </c>
      <c r="M60" s="825"/>
      <c r="N60" s="295">
        <f>K60*L60</f>
        <v>1233.1758451228593</v>
      </c>
    </row>
    <row r="61" spans="1:16">
      <c r="B61" s="52"/>
      <c r="C61" s="53"/>
      <c r="D61" s="53"/>
      <c r="E61" s="53"/>
      <c r="F61" s="53"/>
      <c r="G61" s="53"/>
      <c r="H61" s="319"/>
      <c r="I61" s="287"/>
      <c r="J61" s="294"/>
      <c r="K61" s="287"/>
      <c r="L61" s="824"/>
      <c r="M61" s="825"/>
      <c r="N61" s="295"/>
    </row>
    <row r="62" spans="1:16">
      <c r="B62" s="52"/>
      <c r="C62" s="53"/>
      <c r="D62" s="53"/>
      <c r="E62" s="53"/>
      <c r="F62" s="53"/>
      <c r="G62" s="53"/>
      <c r="H62" s="319"/>
      <c r="I62" s="287"/>
      <c r="J62" s="294"/>
      <c r="K62" s="287"/>
      <c r="L62" s="824"/>
      <c r="M62" s="825"/>
      <c r="N62" s="295"/>
    </row>
    <row r="63" spans="1:16">
      <c r="B63" s="52"/>
      <c r="C63" s="53"/>
      <c r="D63" s="53"/>
      <c r="E63" s="53"/>
      <c r="F63" s="53"/>
      <c r="G63" s="53"/>
      <c r="H63" s="319"/>
      <c r="I63" s="287"/>
      <c r="J63" s="294"/>
      <c r="K63" s="287"/>
      <c r="L63" s="824"/>
      <c r="M63" s="825"/>
      <c r="N63" s="295"/>
    </row>
    <row r="64" spans="1:16">
      <c r="B64" s="52"/>
      <c r="C64" s="53"/>
      <c r="D64" s="53"/>
      <c r="E64" s="53"/>
      <c r="F64" s="53"/>
      <c r="G64" s="53"/>
      <c r="H64" s="296"/>
      <c r="I64" s="287"/>
      <c r="J64" s="287"/>
      <c r="K64" s="287"/>
      <c r="L64" s="297"/>
      <c r="M64" s="298"/>
      <c r="N64" s="299"/>
    </row>
    <row r="65" spans="1:15" ht="15.75" thickBot="1">
      <c r="B65" s="317"/>
      <c r="C65" s="318"/>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1233.1758451228593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156764.52084814926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31352.904169629852</v>
      </c>
      <c r="M84" s="855"/>
      <c r="N84" s="57"/>
    </row>
    <row r="85" spans="1:14">
      <c r="B85" s="95" t="s">
        <v>1057</v>
      </c>
      <c r="C85" s="96"/>
      <c r="D85" s="96"/>
      <c r="E85" s="96"/>
      <c r="F85" s="96"/>
      <c r="G85" s="96"/>
      <c r="H85" s="96"/>
      <c r="I85" s="93"/>
      <c r="J85" s="94"/>
      <c r="K85" s="312">
        <v>0.05</v>
      </c>
      <c r="L85" s="854">
        <f>N79*K85</f>
        <v>7838.226042407463</v>
      </c>
      <c r="M85" s="855"/>
      <c r="N85" s="57"/>
    </row>
    <row r="86" spans="1:14" ht="15.75" thickBot="1">
      <c r="B86" s="97" t="s">
        <v>1058</v>
      </c>
      <c r="C86" s="98"/>
      <c r="D86" s="98"/>
      <c r="E86" s="98"/>
      <c r="F86" s="98"/>
      <c r="G86" s="98"/>
      <c r="H86" s="98"/>
      <c r="I86" s="99"/>
      <c r="J86" s="100"/>
      <c r="K86" s="313">
        <v>0.05</v>
      </c>
      <c r="L86" s="856">
        <f>N79*K86</f>
        <v>7838.226042407463</v>
      </c>
      <c r="M86" s="857"/>
      <c r="N86" s="57"/>
    </row>
    <row r="87" spans="1:14" ht="15.75" thickBot="1">
      <c r="B87" s="820" t="s">
        <v>1037</v>
      </c>
      <c r="C87" s="821"/>
      <c r="D87" s="821"/>
      <c r="E87" s="821"/>
      <c r="F87" s="821"/>
      <c r="G87" s="821"/>
      <c r="H87" s="821"/>
      <c r="I87" s="821"/>
      <c r="J87" s="821"/>
      <c r="K87" s="821"/>
      <c r="L87" s="821"/>
      <c r="M87" s="822"/>
      <c r="N87" s="58">
        <f>L84+L85+L86</f>
        <v>47029.356254444778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203793.87710259404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topLeftCell="A49"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75" customHeight="1" thickBot="1">
      <c r="A31" t="s">
        <v>1929</v>
      </c>
      <c r="B31" s="86" t="s">
        <v>1777</v>
      </c>
      <c r="C31" s="960" t="s">
        <v>2263</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69" t="s">
        <v>630</v>
      </c>
      <c r="B48" s="49" t="str">
        <f>VLOOKUP(A48,MATERIALES!A5:D372,3,FALSE)</f>
        <v xml:space="preserve">Piedra para gavión
</v>
      </c>
      <c r="C48" s="289"/>
      <c r="D48" s="289"/>
      <c r="E48" s="289"/>
      <c r="F48" s="289"/>
      <c r="G48" s="289"/>
      <c r="H48" s="289"/>
      <c r="I48" s="289"/>
      <c r="J48" s="319" t="str">
        <f>VLOOKUP(A48,MATERIALES!A4:D639,2,FALSE)</f>
        <v>m3</v>
      </c>
      <c r="K48" s="290">
        <v>1.1000000000000001</v>
      </c>
      <c r="L48" s="275"/>
      <c r="M48" s="410">
        <f>VLOOKUP(A48,MATERIALES!A5:D395,4,FALSE)</f>
        <v>39178.486108600009</v>
      </c>
      <c r="N48" s="280">
        <f>K48*M48</f>
        <v>43096.334719460014</v>
      </c>
    </row>
    <row r="49" spans="1:14">
      <c r="A49" s="169" t="s">
        <v>853</v>
      </c>
      <c r="B49" s="49" t="str">
        <f>VLOOKUP(A49,MATERIALES!A6:D372,3,FALSE)</f>
        <v>Alambre galvanizado No. 12</v>
      </c>
      <c r="C49" s="433"/>
      <c r="D49" s="433"/>
      <c r="E49" s="433"/>
      <c r="F49" s="433"/>
      <c r="G49" s="433"/>
      <c r="H49" s="433"/>
      <c r="I49" s="433"/>
      <c r="J49" s="320" t="str">
        <f>VLOOKUP(A49,MATERIALES!A5:D640,2,FALSE)</f>
        <v>kg</v>
      </c>
      <c r="K49" s="405">
        <v>1.1499999999999999</v>
      </c>
      <c r="L49" s="429"/>
      <c r="M49" s="410">
        <f>VLOOKUP(A49,MATERIALES!A6:D396,4,FALSE)</f>
        <v>5808.8201048634955</v>
      </c>
      <c r="N49" s="280">
        <f>K49*M49</f>
        <v>6680.1431205930194</v>
      </c>
    </row>
    <row r="50" spans="1:14">
      <c r="A50" s="169" t="s">
        <v>941</v>
      </c>
      <c r="B50" s="49" t="str">
        <f>VLOOKUP(A50,MATERIALES!A6:D372,3,FALSE)</f>
        <v xml:space="preserve">Formaleta (gaviones, juntas de bordillos, juntas de cunetas, muros, concretos clase D,E, F y G)
</v>
      </c>
      <c r="C50" s="433"/>
      <c r="D50" s="433"/>
      <c r="E50" s="433"/>
      <c r="F50" s="433"/>
      <c r="G50" s="433"/>
      <c r="H50" s="433"/>
      <c r="I50" s="433"/>
      <c r="J50" s="320" t="str">
        <f>VLOOKUP(A50,MATERIALES!A6:D641,2,FALSE)</f>
        <v>m2</v>
      </c>
      <c r="K50" s="405">
        <v>2</v>
      </c>
      <c r="L50" s="429"/>
      <c r="M50" s="410">
        <f>VLOOKUP(A50,MATERIALES!A6:D397,4,FALSE)</f>
        <v>7768.5079250286253</v>
      </c>
      <c r="N50" s="280">
        <f>K50*M50</f>
        <v>15537.015850057251</v>
      </c>
    </row>
    <row r="51" spans="1:14">
      <c r="A51" s="169" t="s">
        <v>1011</v>
      </c>
      <c r="B51" s="49" t="str">
        <f>VLOOKUP(A51,MATERIALES!A6:D372,3,FALSE)</f>
        <v>Malla Ciclónica Para Gaviones Galvanizada Y Plastificada Con Pvc Cal 12 (2M3)</v>
      </c>
      <c r="C51" s="433"/>
      <c r="D51" s="433"/>
      <c r="E51" s="433"/>
      <c r="F51" s="433"/>
      <c r="G51" s="433"/>
      <c r="H51" s="433"/>
      <c r="I51" s="433"/>
      <c r="J51" s="320" t="str">
        <f>VLOOKUP(A51,MATERIALES!A6:D642,2,FALSE)</f>
        <v>u</v>
      </c>
      <c r="K51" s="405">
        <v>0.5</v>
      </c>
      <c r="L51" s="429"/>
      <c r="M51" s="410">
        <f>VLOOKUP(A51,MATERIALES!A6:D398,4,FALSE)</f>
        <v>162068.7277767733</v>
      </c>
      <c r="N51" s="280">
        <f>K51*M51</f>
        <v>81034.363888386652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146347.85757849694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4">
        <f>VLOOKUP(A60,TRANSPORTE!A1:D117,4,FALSE)</f>
        <v>1121.0689501116901</v>
      </c>
      <c r="M60" s="825"/>
      <c r="N60" s="295">
        <f>K60*L60</f>
        <v>1233.1758451228593</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1233.1758451228593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163667.2030635413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32733.440612708262</v>
      </c>
      <c r="M84" s="855"/>
      <c r="N84" s="57"/>
    </row>
    <row r="85" spans="1:14">
      <c r="B85" s="95" t="s">
        <v>1057</v>
      </c>
      <c r="C85" s="96"/>
      <c r="D85" s="96"/>
      <c r="E85" s="96"/>
      <c r="F85" s="96"/>
      <c r="G85" s="96"/>
      <c r="H85" s="96"/>
      <c r="I85" s="93"/>
      <c r="J85" s="94"/>
      <c r="K85" s="312">
        <v>0.05</v>
      </c>
      <c r="L85" s="854">
        <f>N79*K85</f>
        <v>8183.3601531770655</v>
      </c>
      <c r="M85" s="855"/>
      <c r="N85" s="57"/>
    </row>
    <row r="86" spans="1:14" ht="15.75" thickBot="1">
      <c r="B86" s="97" t="s">
        <v>1058</v>
      </c>
      <c r="C86" s="98"/>
      <c r="D86" s="98"/>
      <c r="E86" s="98"/>
      <c r="F86" s="98"/>
      <c r="G86" s="98"/>
      <c r="H86" s="98"/>
      <c r="I86" s="99"/>
      <c r="J86" s="100"/>
      <c r="K86" s="313">
        <v>0.05</v>
      </c>
      <c r="L86" s="856">
        <f>N79*K86</f>
        <v>8183.3601531770655</v>
      </c>
      <c r="M86" s="857"/>
      <c r="N86" s="57"/>
    </row>
    <row r="87" spans="1:14" ht="15.75" thickBot="1">
      <c r="B87" s="820" t="s">
        <v>1037</v>
      </c>
      <c r="C87" s="821"/>
      <c r="D87" s="821"/>
      <c r="E87" s="821"/>
      <c r="F87" s="821"/>
      <c r="G87" s="821"/>
      <c r="H87" s="821"/>
      <c r="I87" s="821"/>
      <c r="J87" s="821"/>
      <c r="K87" s="821"/>
      <c r="L87" s="821"/>
      <c r="M87" s="822"/>
      <c r="N87" s="58">
        <f>L84+L85+L86</f>
        <v>49100.1609190624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212767.36398260371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7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9.25" customHeight="1" thickBot="1">
      <c r="A31" t="s">
        <v>1929</v>
      </c>
      <c r="B31" s="86" t="s">
        <v>1778</v>
      </c>
      <c r="C31" s="960" t="s">
        <v>2264</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630</v>
      </c>
      <c r="B48" s="49" t="str">
        <f>VLOOKUP(A48,MATERIALES!A5:D372,3,FALSE)</f>
        <v xml:space="preserve">Piedra para gavión
</v>
      </c>
      <c r="C48" s="289"/>
      <c r="D48" s="289"/>
      <c r="E48" s="289"/>
      <c r="F48" s="289"/>
      <c r="G48" s="289"/>
      <c r="H48" s="289"/>
      <c r="I48" s="289"/>
      <c r="J48" s="319" t="str">
        <f>VLOOKUP(A48,MATERIALES!A4:D639,2,FALSE)</f>
        <v>m3</v>
      </c>
      <c r="K48" s="290">
        <v>1.1000000000000001</v>
      </c>
      <c r="L48" s="275"/>
      <c r="M48" s="410">
        <f>VLOOKUP(A48,MATERIALES!A5:D395,4,FALSE)</f>
        <v>39178.486108600009</v>
      </c>
      <c r="N48" s="280">
        <f>K48*M48</f>
        <v>43096.334719460014</v>
      </c>
    </row>
    <row r="49" spans="1:14">
      <c r="A49" s="172" t="s">
        <v>853</v>
      </c>
      <c r="B49" s="49" t="str">
        <f>VLOOKUP(A49,MATERIALES!A6:D372,3,FALSE)</f>
        <v>Alambre galvanizado No. 12</v>
      </c>
      <c r="C49" s="433"/>
      <c r="D49" s="433"/>
      <c r="E49" s="433"/>
      <c r="F49" s="433"/>
      <c r="G49" s="433"/>
      <c r="H49" s="433"/>
      <c r="I49" s="433"/>
      <c r="J49" s="320" t="str">
        <f>VLOOKUP(A49,MATERIALES!A5:D640,2,FALSE)</f>
        <v>kg</v>
      </c>
      <c r="K49" s="405">
        <v>1.1499999999999999</v>
      </c>
      <c r="L49" s="429"/>
      <c r="M49" s="410">
        <f>VLOOKUP(A49,MATERIALES!A6:D396,4,FALSE)</f>
        <v>5808.8201048634955</v>
      </c>
      <c r="N49" s="280">
        <f>K49*M49</f>
        <v>6680.1431205930194</v>
      </c>
    </row>
    <row r="50" spans="1:14">
      <c r="A50" s="172" t="s">
        <v>941</v>
      </c>
      <c r="B50" s="49" t="str">
        <f>VLOOKUP(A50,MATERIALES!A6:D372,3,FALSE)</f>
        <v xml:space="preserve">Formaleta (gaviones, juntas de bordillos, juntas de cunetas, muros, concretos clase D,E, F y G)
</v>
      </c>
      <c r="C50" s="433"/>
      <c r="D50" s="433"/>
      <c r="E50" s="433"/>
      <c r="F50" s="433"/>
      <c r="G50" s="433"/>
      <c r="H50" s="433"/>
      <c r="I50" s="433"/>
      <c r="J50" s="320" t="str">
        <f>VLOOKUP(A50,MATERIALES!A6:D641,2,FALSE)</f>
        <v>m2</v>
      </c>
      <c r="K50" s="405">
        <v>2</v>
      </c>
      <c r="L50" s="429"/>
      <c r="M50" s="410">
        <f>VLOOKUP(A50,MATERIALES!A6:D397,4,FALSE)</f>
        <v>7768.5079250286253</v>
      </c>
      <c r="N50" s="280">
        <f>K50*M50</f>
        <v>15537.015850057251</v>
      </c>
    </row>
    <row r="51" spans="1:14">
      <c r="A51" s="172" t="s">
        <v>1013</v>
      </c>
      <c r="B51" s="49" t="str">
        <f>VLOOKUP(A51,MATERIALES!A6:D372,3,FALSE)</f>
        <v>Malla Ciclónica Para Gaviones Galvanizada Aleación Zn-5A1-Mm Y Plastificada Pvc Cal 12 (2M3)</v>
      </c>
      <c r="C51" s="433"/>
      <c r="D51" s="433"/>
      <c r="E51" s="433"/>
      <c r="F51" s="433"/>
      <c r="G51" s="433"/>
      <c r="H51" s="433"/>
      <c r="I51" s="433"/>
      <c r="J51" s="320" t="str">
        <f>VLOOKUP(A51,MATERIALES!A6:D642,2,FALSE)</f>
        <v>u</v>
      </c>
      <c r="K51" s="405">
        <v>0.5</v>
      </c>
      <c r="L51" s="429"/>
      <c r="M51" s="410">
        <f>VLOOKUP(A51,MATERIALES!A6:D398,4,FALSE)</f>
        <v>164064.04628457781</v>
      </c>
      <c r="N51" s="280">
        <f>K51*M51</f>
        <v>82032.023142288905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147345.51683239918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4">
        <f>VLOOKUP(A60,TRANSPORTE!A1:D117,4,FALSE)</f>
        <v>1121.0689501116901</v>
      </c>
      <c r="M60" s="825"/>
      <c r="N60" s="295">
        <f>K60*L60</f>
        <v>1233.1758451228593</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1233.1758451228593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164664.86231744353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32932.97246348871</v>
      </c>
      <c r="M84" s="855"/>
      <c r="N84" s="57"/>
    </row>
    <row r="85" spans="1:14">
      <c r="B85" s="95" t="s">
        <v>1057</v>
      </c>
      <c r="C85" s="96"/>
      <c r="D85" s="96"/>
      <c r="E85" s="96"/>
      <c r="F85" s="96"/>
      <c r="G85" s="96"/>
      <c r="H85" s="96"/>
      <c r="I85" s="93"/>
      <c r="J85" s="94"/>
      <c r="K85" s="312">
        <v>0.05</v>
      </c>
      <c r="L85" s="854">
        <f>N79*K85</f>
        <v>8233.2431158721774</v>
      </c>
      <c r="M85" s="855"/>
      <c r="N85" s="57"/>
    </row>
    <row r="86" spans="1:14" ht="15.75" thickBot="1">
      <c r="B86" s="97" t="s">
        <v>1058</v>
      </c>
      <c r="C86" s="98"/>
      <c r="D86" s="98"/>
      <c r="E86" s="98"/>
      <c r="F86" s="98"/>
      <c r="G86" s="98"/>
      <c r="H86" s="98"/>
      <c r="I86" s="99"/>
      <c r="J86" s="100"/>
      <c r="K86" s="313">
        <v>0.05</v>
      </c>
      <c r="L86" s="856">
        <f>N79*K86</f>
        <v>8233.2431158721774</v>
      </c>
      <c r="M86" s="857"/>
      <c r="N86" s="57"/>
    </row>
    <row r="87" spans="1:14" ht="15.75" thickBot="1">
      <c r="B87" s="820" t="s">
        <v>1037</v>
      </c>
      <c r="C87" s="821"/>
      <c r="D87" s="821"/>
      <c r="E87" s="821"/>
      <c r="F87" s="821"/>
      <c r="G87" s="821"/>
      <c r="H87" s="821"/>
      <c r="I87" s="821"/>
      <c r="J87" s="821"/>
      <c r="K87" s="821"/>
      <c r="L87" s="821"/>
      <c r="M87" s="822"/>
      <c r="N87" s="58">
        <f>L84+L85+L86</f>
        <v>49399.458695233057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214064.32101267658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75" customHeight="1" thickBot="1">
      <c r="A31" t="s">
        <v>1929</v>
      </c>
      <c r="B31" s="86" t="s">
        <v>1229</v>
      </c>
      <c r="C31" s="960" t="s">
        <v>1818</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630</v>
      </c>
      <c r="B48" s="49" t="str">
        <f>VLOOKUP(A48,MATERIALES!A5:D372,3,FALSE)</f>
        <v xml:space="preserve">Piedra para gavión
</v>
      </c>
      <c r="C48" s="289"/>
      <c r="D48" s="289"/>
      <c r="E48" s="289"/>
      <c r="F48" s="289"/>
      <c r="G48" s="289"/>
      <c r="H48" s="289"/>
      <c r="I48" s="289"/>
      <c r="J48" s="319" t="str">
        <f>VLOOKUP(A48,MATERIALES!A4:D639,2,FALSE)</f>
        <v>m3</v>
      </c>
      <c r="K48" s="290">
        <v>1.1000000000000001</v>
      </c>
      <c r="L48" s="275"/>
      <c r="M48" s="410">
        <f>VLOOKUP(A48,MATERIALES!A5:D395,4,FALSE)</f>
        <v>39178.486108600009</v>
      </c>
      <c r="N48" s="280">
        <f>K48*M48</f>
        <v>43096.334719460014</v>
      </c>
    </row>
    <row r="49" spans="1:14">
      <c r="A49" s="172" t="s">
        <v>853</v>
      </c>
      <c r="B49" s="49" t="str">
        <f>VLOOKUP(A49,MATERIALES!A6:D372,3,FALSE)</f>
        <v>Alambre galvanizado No. 12</v>
      </c>
      <c r="C49" s="433"/>
      <c r="D49" s="433"/>
      <c r="E49" s="433"/>
      <c r="F49" s="433"/>
      <c r="G49" s="433"/>
      <c r="H49" s="433"/>
      <c r="I49" s="433"/>
      <c r="J49" s="320" t="str">
        <f>VLOOKUP(A49,MATERIALES!A5:D640,2,FALSE)</f>
        <v>kg</v>
      </c>
      <c r="K49" s="405">
        <v>0.5</v>
      </c>
      <c r="L49" s="429"/>
      <c r="M49" s="410">
        <f>VLOOKUP(A49,MATERIALES!A6:D396,4,FALSE)</f>
        <v>5808.8201048634955</v>
      </c>
      <c r="N49" s="280">
        <f>K49*M49</f>
        <v>2904.4100524317478</v>
      </c>
    </row>
    <row r="50" spans="1:14">
      <c r="A50" s="172" t="s">
        <v>941</v>
      </c>
      <c r="B50" s="49" t="str">
        <f>VLOOKUP(A50,MATERIALES!A6:D372,3,FALSE)</f>
        <v xml:space="preserve">Formaleta (gaviones, juntas de bordillos, juntas de cunetas, muros, concretos clase D,E, F y G)
</v>
      </c>
      <c r="C50" s="433"/>
      <c r="D50" s="433"/>
      <c r="E50" s="433"/>
      <c r="F50" s="433"/>
      <c r="G50" s="433"/>
      <c r="H50" s="433"/>
      <c r="I50" s="433"/>
      <c r="J50" s="320" t="str">
        <f>VLOOKUP(A50,MATERIALES!A6:D641,2,FALSE)</f>
        <v>m2</v>
      </c>
      <c r="K50" s="405">
        <v>1</v>
      </c>
      <c r="L50" s="429"/>
      <c r="M50" s="410">
        <f>VLOOKUP(A50,MATERIALES!A6:D397,4,FALSE)</f>
        <v>7768.5079250286253</v>
      </c>
      <c r="N50" s="280">
        <f>K50*M50</f>
        <v>7768.5079250286253</v>
      </c>
    </row>
    <row r="51" spans="1:14">
      <c r="A51" s="172" t="s">
        <v>1007</v>
      </c>
      <c r="B51" s="49" t="str">
        <f>VLOOKUP(A51,MATERIALES!A6:D372,3,FALSE)</f>
        <v>Malla Para Colchagaviones Espesor 0,30 M</v>
      </c>
      <c r="C51" s="433"/>
      <c r="D51" s="433"/>
      <c r="E51" s="433"/>
      <c r="F51" s="433"/>
      <c r="G51" s="433"/>
      <c r="H51" s="433"/>
      <c r="I51" s="433"/>
      <c r="J51" s="320" t="str">
        <f>VLOOKUP(A51,MATERIALES!A6:D642,2,FALSE)</f>
        <v>u</v>
      </c>
      <c r="K51" s="405">
        <v>1</v>
      </c>
      <c r="L51" s="429"/>
      <c r="M51" s="410">
        <f>VLOOKUP(A51,MATERIALES!A6:D398,4,FALSE)</f>
        <v>105466.83541252333</v>
      </c>
      <c r="N51" s="280">
        <f>K51*M51</f>
        <v>105466.83541252333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159236.08810944372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4">
        <f>VLOOKUP(A60,TRANSPORTE!A1:D117,4,FALSE)</f>
        <v>1121.0689501116901</v>
      </c>
      <c r="M60" s="825"/>
      <c r="N60" s="295">
        <f>K60*L60</f>
        <v>1233.1758451228593</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1233.1758451228593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176555.43359448807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35311.086718897619</v>
      </c>
      <c r="M84" s="855"/>
      <c r="N84" s="57"/>
    </row>
    <row r="85" spans="1:14">
      <c r="B85" s="95" t="s">
        <v>1057</v>
      </c>
      <c r="C85" s="96"/>
      <c r="D85" s="96"/>
      <c r="E85" s="96"/>
      <c r="F85" s="96"/>
      <c r="G85" s="96"/>
      <c r="H85" s="96"/>
      <c r="I85" s="93"/>
      <c r="J85" s="94"/>
      <c r="K85" s="312">
        <v>0.05</v>
      </c>
      <c r="L85" s="854">
        <f>N79*K85</f>
        <v>8827.7716797244047</v>
      </c>
      <c r="M85" s="855"/>
      <c r="N85" s="57"/>
    </row>
    <row r="86" spans="1:14" ht="15.75" thickBot="1">
      <c r="B86" s="97" t="s">
        <v>1058</v>
      </c>
      <c r="C86" s="98"/>
      <c r="D86" s="98"/>
      <c r="E86" s="98"/>
      <c r="F86" s="98"/>
      <c r="G86" s="98"/>
      <c r="H86" s="98"/>
      <c r="I86" s="99"/>
      <c r="J86" s="100"/>
      <c r="K86" s="313">
        <v>0.05</v>
      </c>
      <c r="L86" s="856">
        <f>N79*K86</f>
        <v>8827.7716797244047</v>
      </c>
      <c r="M86" s="857"/>
      <c r="N86" s="57"/>
    </row>
    <row r="87" spans="1:14" ht="15.75" thickBot="1">
      <c r="B87" s="820" t="s">
        <v>1037</v>
      </c>
      <c r="C87" s="821"/>
      <c r="D87" s="821"/>
      <c r="E87" s="821"/>
      <c r="F87" s="821"/>
      <c r="G87" s="821"/>
      <c r="H87" s="821"/>
      <c r="I87" s="821"/>
      <c r="J87" s="821"/>
      <c r="K87" s="821"/>
      <c r="L87" s="821"/>
      <c r="M87" s="822"/>
      <c r="N87" s="58">
        <f>L84+L85+L86</f>
        <v>52966.630078346432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229522.06367283451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75" customHeight="1" thickBot="1">
      <c r="A31" t="s">
        <v>1929</v>
      </c>
      <c r="B31" s="86" t="s">
        <v>1779</v>
      </c>
      <c r="C31" s="960" t="s">
        <v>1780</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630</v>
      </c>
      <c r="B48" s="49" t="str">
        <f>VLOOKUP(A48,MATERIALES!A5:D372,3,FALSE)</f>
        <v xml:space="preserve">Piedra para gavión
</v>
      </c>
      <c r="C48" s="289"/>
      <c r="D48" s="289"/>
      <c r="E48" s="289"/>
      <c r="F48" s="289"/>
      <c r="G48" s="289"/>
      <c r="H48" s="289"/>
      <c r="I48" s="289"/>
      <c r="J48" s="319" t="str">
        <f>VLOOKUP(A48,MATERIALES!A4:D639,2,FALSE)</f>
        <v>m3</v>
      </c>
      <c r="K48" s="290">
        <v>1.1000000000000001</v>
      </c>
      <c r="L48" s="275"/>
      <c r="M48" s="410">
        <f>VLOOKUP(A48,MATERIALES!A5:D395,4,FALSE)</f>
        <v>39178.486108600009</v>
      </c>
      <c r="N48" s="280">
        <f>K48*M48</f>
        <v>43096.334719460014</v>
      </c>
    </row>
    <row r="49" spans="1:14">
      <c r="A49" s="172" t="s">
        <v>853</v>
      </c>
      <c r="B49" s="49" t="str">
        <f>VLOOKUP(A49,MATERIALES!A6:D372,3,FALSE)</f>
        <v>Alambre galvanizado No. 12</v>
      </c>
      <c r="C49" s="433"/>
      <c r="D49" s="433"/>
      <c r="E49" s="433"/>
      <c r="F49" s="433"/>
      <c r="G49" s="433"/>
      <c r="H49" s="433"/>
      <c r="I49" s="433"/>
      <c r="J49" s="320" t="str">
        <f>VLOOKUP(A49,MATERIALES!A5:D640,2,FALSE)</f>
        <v>kg</v>
      </c>
      <c r="K49" s="405">
        <v>0.5</v>
      </c>
      <c r="L49" s="429"/>
      <c r="M49" s="410">
        <f>VLOOKUP(A49,MATERIALES!A6:D396,4,FALSE)</f>
        <v>5808.8201048634955</v>
      </c>
      <c r="N49" s="280">
        <f>K49*M49</f>
        <v>2904.4100524317478</v>
      </c>
    </row>
    <row r="50" spans="1:14">
      <c r="A50" s="172" t="s">
        <v>941</v>
      </c>
      <c r="B50" s="49" t="str">
        <f>VLOOKUP(A50,MATERIALES!A6:D372,3,FALSE)</f>
        <v xml:space="preserve">Formaleta (gaviones, juntas de bordillos, juntas de cunetas, muros, concretos clase D,E, F y G)
</v>
      </c>
      <c r="C50" s="433"/>
      <c r="D50" s="433"/>
      <c r="E50" s="433"/>
      <c r="F50" s="433"/>
      <c r="G50" s="433"/>
      <c r="H50" s="433"/>
      <c r="I50" s="433"/>
      <c r="J50" s="320" t="str">
        <f>VLOOKUP(A50,MATERIALES!A6:D641,2,FALSE)</f>
        <v>m2</v>
      </c>
      <c r="K50" s="405">
        <v>1</v>
      </c>
      <c r="L50" s="429"/>
      <c r="M50" s="410">
        <f>VLOOKUP(A50,MATERIALES!A6:D397,4,FALSE)</f>
        <v>7768.5079250286253</v>
      </c>
      <c r="N50" s="280">
        <f>K50*M50</f>
        <v>7768.5079250286253</v>
      </c>
    </row>
    <row r="51" spans="1:14">
      <c r="A51" s="172" t="s">
        <v>1007</v>
      </c>
      <c r="B51" s="49" t="str">
        <f>VLOOKUP(A51,MATERIALES!A6:D372,3,FALSE)</f>
        <v>Malla Para Colchagaviones Espesor 0,30 M</v>
      </c>
      <c r="C51" s="433"/>
      <c r="D51" s="433"/>
      <c r="E51" s="433"/>
      <c r="F51" s="433"/>
      <c r="G51" s="433"/>
      <c r="H51" s="433"/>
      <c r="I51" s="433"/>
      <c r="J51" s="320" t="str">
        <f>VLOOKUP(A51,MATERIALES!A6:D642,2,FALSE)</f>
        <v>u</v>
      </c>
      <c r="K51" s="405">
        <v>1</v>
      </c>
      <c r="L51" s="429"/>
      <c r="M51" s="410">
        <f>VLOOKUP(A51,MATERIALES!A6:D398,4,FALSE)</f>
        <v>105466.83541252333</v>
      </c>
      <c r="N51" s="280">
        <f>K51*M51</f>
        <v>105466.83541252333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159236.08810944372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24">
        <f>VLOOKUP(A60,TRANSPORTE!A1:D117,4,FALSE)</f>
        <v>1121.0689501116901</v>
      </c>
      <c r="M60" s="825"/>
      <c r="N60" s="295">
        <f>K60*L60</f>
        <v>1233.1758451228593</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1233.1758451228593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176555.43359448807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35311.086718897619</v>
      </c>
      <c r="M84" s="855"/>
      <c r="N84" s="57"/>
    </row>
    <row r="85" spans="1:14">
      <c r="B85" s="95" t="s">
        <v>1057</v>
      </c>
      <c r="C85" s="96"/>
      <c r="D85" s="96"/>
      <c r="E85" s="96"/>
      <c r="F85" s="96"/>
      <c r="G85" s="96"/>
      <c r="H85" s="96"/>
      <c r="I85" s="93"/>
      <c r="J85" s="94"/>
      <c r="K85" s="312">
        <v>0.05</v>
      </c>
      <c r="L85" s="854">
        <f>N79*K85</f>
        <v>8827.7716797244047</v>
      </c>
      <c r="M85" s="855"/>
      <c r="N85" s="57"/>
    </row>
    <row r="86" spans="1:14" ht="15.75" thickBot="1">
      <c r="B86" s="97" t="s">
        <v>1058</v>
      </c>
      <c r="C86" s="98"/>
      <c r="D86" s="98"/>
      <c r="E86" s="98"/>
      <c r="F86" s="98"/>
      <c r="G86" s="98"/>
      <c r="H86" s="98"/>
      <c r="I86" s="99"/>
      <c r="J86" s="100"/>
      <c r="K86" s="313">
        <v>0.05</v>
      </c>
      <c r="L86" s="856">
        <f>N79*K86</f>
        <v>8827.7716797244047</v>
      </c>
      <c r="M86" s="857"/>
      <c r="N86" s="57"/>
    </row>
    <row r="87" spans="1:14" ht="15.75" thickBot="1">
      <c r="B87" s="820" t="s">
        <v>1037</v>
      </c>
      <c r="C87" s="821"/>
      <c r="D87" s="821"/>
      <c r="E87" s="821"/>
      <c r="F87" s="821"/>
      <c r="G87" s="821"/>
      <c r="H87" s="821"/>
      <c r="I87" s="821"/>
      <c r="J87" s="821"/>
      <c r="K87" s="821"/>
      <c r="L87" s="821"/>
      <c r="M87" s="822"/>
      <c r="N87" s="58">
        <f>L84+L85+L86</f>
        <v>52966.630078346432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229522.06367283451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75" customHeight="1" thickBot="1">
      <c r="A31" t="s">
        <v>1929</v>
      </c>
      <c r="B31" s="86" t="s">
        <v>1781</v>
      </c>
      <c r="C31" s="960" t="s">
        <v>1782</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630</v>
      </c>
      <c r="B48" s="49" t="str">
        <f>VLOOKUP(A48,MATERIALES!A5:D372,3,FALSE)</f>
        <v xml:space="preserve">Piedra para gavión
</v>
      </c>
      <c r="C48" s="289"/>
      <c r="D48" s="289"/>
      <c r="E48" s="289"/>
      <c r="F48" s="289"/>
      <c r="G48" s="289"/>
      <c r="H48" s="289"/>
      <c r="I48" s="289"/>
      <c r="J48" s="319" t="str">
        <f>VLOOKUP(A48,MATERIALES!A4:D639,2,FALSE)</f>
        <v>m3</v>
      </c>
      <c r="K48" s="290">
        <v>1.1000000000000001</v>
      </c>
      <c r="L48" s="275"/>
      <c r="M48" s="410">
        <f>VLOOKUP(A48,MATERIALES!A5:D395,4,FALSE)</f>
        <v>39178.486108600009</v>
      </c>
      <c r="N48" s="280">
        <f>K48*M48</f>
        <v>43096.334719460014</v>
      </c>
    </row>
    <row r="49" spans="1:14">
      <c r="A49" s="172" t="s">
        <v>853</v>
      </c>
      <c r="B49" s="49" t="str">
        <f>VLOOKUP(A49,MATERIALES!A6:D372,3,FALSE)</f>
        <v>Alambre galvanizado No. 12</v>
      </c>
      <c r="C49" s="433"/>
      <c r="D49" s="433"/>
      <c r="E49" s="433"/>
      <c r="F49" s="433"/>
      <c r="G49" s="433"/>
      <c r="H49" s="433"/>
      <c r="I49" s="433"/>
      <c r="J49" s="320" t="str">
        <f>VLOOKUP(A49,MATERIALES!A5:D640,2,FALSE)</f>
        <v>kg</v>
      </c>
      <c r="K49" s="405">
        <v>0.5</v>
      </c>
      <c r="L49" s="429"/>
      <c r="M49" s="410">
        <f>VLOOKUP(A49,MATERIALES!A6:D396,4,FALSE)</f>
        <v>5808.8201048634955</v>
      </c>
      <c r="N49" s="280">
        <f>K49*M49</f>
        <v>2904.4100524317478</v>
      </c>
    </row>
    <row r="50" spans="1:14">
      <c r="A50" s="172" t="s">
        <v>941</v>
      </c>
      <c r="B50" s="49" t="str">
        <f>VLOOKUP(A50,MATERIALES!A6:D372,3,FALSE)</f>
        <v xml:space="preserve">Formaleta (gaviones, juntas de bordillos, juntas de cunetas, muros, concretos clase D,E, F y G)
</v>
      </c>
      <c r="C50" s="433"/>
      <c r="D50" s="433"/>
      <c r="E50" s="433"/>
      <c r="F50" s="433"/>
      <c r="G50" s="433"/>
      <c r="H50" s="433"/>
      <c r="I50" s="433"/>
      <c r="J50" s="320" t="str">
        <f>VLOOKUP(A50,MATERIALES!A6:D641,2,FALSE)</f>
        <v>m2</v>
      </c>
      <c r="K50" s="405">
        <v>1</v>
      </c>
      <c r="L50" s="429"/>
      <c r="M50" s="410">
        <f>VLOOKUP(A50,MATERIALES!A6:D397,4,FALSE)</f>
        <v>7768.5079250286253</v>
      </c>
      <c r="N50" s="280">
        <f>K50*M50</f>
        <v>7768.5079250286253</v>
      </c>
    </row>
    <row r="51" spans="1:14">
      <c r="A51" s="172" t="s">
        <v>1007</v>
      </c>
      <c r="B51" s="49" t="str">
        <f>VLOOKUP(A51,MATERIALES!A6:D372,3,FALSE)</f>
        <v>Malla Para Colchagaviones Espesor 0,30 M</v>
      </c>
      <c r="C51" s="433"/>
      <c r="D51" s="433"/>
      <c r="E51" s="433"/>
      <c r="F51" s="433"/>
      <c r="G51" s="433"/>
      <c r="H51" s="433"/>
      <c r="I51" s="433"/>
      <c r="J51" s="320" t="str">
        <f>VLOOKUP(A51,MATERIALES!A6:D642,2,FALSE)</f>
        <v>u</v>
      </c>
      <c r="K51" s="405">
        <v>1</v>
      </c>
      <c r="L51" s="429"/>
      <c r="M51" s="410">
        <f>VLOOKUP(A51,MATERIALES!A6:D398,4,FALSE)</f>
        <v>105466.83541252333</v>
      </c>
      <c r="N51" s="280">
        <f>K51*M51</f>
        <v>105466.83541252333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159236.08810944372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24">
        <f>VLOOKUP(A60,TRANSPORTE!A1:D117,4,FALSE)</f>
        <v>1121.0689501116901</v>
      </c>
      <c r="M60" s="825"/>
      <c r="N60" s="295">
        <f>K60*L60</f>
        <v>1233.1758451228593</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1233.1758451228593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176555.43359448807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35311.086718897619</v>
      </c>
      <c r="M84" s="855"/>
      <c r="N84" s="57"/>
    </row>
    <row r="85" spans="1:14">
      <c r="B85" s="95" t="s">
        <v>1057</v>
      </c>
      <c r="C85" s="96"/>
      <c r="D85" s="96"/>
      <c r="E85" s="96"/>
      <c r="F85" s="96"/>
      <c r="G85" s="96"/>
      <c r="H85" s="96"/>
      <c r="I85" s="93"/>
      <c r="J85" s="94"/>
      <c r="K85" s="312">
        <v>0.05</v>
      </c>
      <c r="L85" s="854">
        <f>N79*K85</f>
        <v>8827.7716797244047</v>
      </c>
      <c r="M85" s="855"/>
      <c r="N85" s="57"/>
    </row>
    <row r="86" spans="1:14" ht="15.75" thickBot="1">
      <c r="B86" s="97" t="s">
        <v>1058</v>
      </c>
      <c r="C86" s="98"/>
      <c r="D86" s="98"/>
      <c r="E86" s="98"/>
      <c r="F86" s="98"/>
      <c r="G86" s="98"/>
      <c r="H86" s="98"/>
      <c r="I86" s="99"/>
      <c r="J86" s="100"/>
      <c r="K86" s="313">
        <v>0.05</v>
      </c>
      <c r="L86" s="856">
        <f>N79*K86</f>
        <v>8827.7716797244047</v>
      </c>
      <c r="M86" s="857"/>
      <c r="N86" s="57"/>
    </row>
    <row r="87" spans="1:14" ht="15.75" thickBot="1">
      <c r="B87" s="820" t="s">
        <v>1037</v>
      </c>
      <c r="C87" s="821"/>
      <c r="D87" s="821"/>
      <c r="E87" s="821"/>
      <c r="F87" s="821"/>
      <c r="G87" s="821"/>
      <c r="H87" s="821"/>
      <c r="I87" s="821"/>
      <c r="J87" s="821"/>
      <c r="K87" s="821"/>
      <c r="L87" s="821"/>
      <c r="M87" s="822"/>
      <c r="N87" s="58">
        <f>L84+L85+L86</f>
        <v>52966.630078346432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229522.06367283451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75" customHeight="1" thickBot="1">
      <c r="A31" t="s">
        <v>1929</v>
      </c>
      <c r="B31" s="86" t="s">
        <v>1783</v>
      </c>
      <c r="C31" s="960" t="s">
        <v>1784</v>
      </c>
      <c r="D31" s="961"/>
      <c r="E31" s="961"/>
      <c r="F31" s="961"/>
      <c r="G31" s="961"/>
      <c r="H31" s="961"/>
      <c r="I31" s="961"/>
      <c r="J31" s="987"/>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630</v>
      </c>
      <c r="B48" s="49" t="str">
        <f>VLOOKUP(A48,MATERIALES!A5:D372,3,FALSE)</f>
        <v xml:space="preserve">Piedra para gavión
</v>
      </c>
      <c r="C48" s="289"/>
      <c r="D48" s="289"/>
      <c r="E48" s="289"/>
      <c r="F48" s="289"/>
      <c r="G48" s="289"/>
      <c r="H48" s="289"/>
      <c r="I48" s="289"/>
      <c r="J48" s="319" t="str">
        <f>VLOOKUP(A48,MATERIALES!A4:D639,2,FALSE)</f>
        <v>m3</v>
      </c>
      <c r="K48" s="290">
        <v>1.1000000000000001</v>
      </c>
      <c r="L48" s="275"/>
      <c r="M48" s="410">
        <f>VLOOKUP(A48,MATERIALES!A5:D395,4,FALSE)</f>
        <v>39178.486108600009</v>
      </c>
      <c r="N48" s="280">
        <f>K48*M48</f>
        <v>43096.334719460014</v>
      </c>
    </row>
    <row r="49" spans="1:14">
      <c r="A49" s="172" t="s">
        <v>853</v>
      </c>
      <c r="B49" s="49" t="str">
        <f>VLOOKUP(A49,MATERIALES!A6:D372,3,FALSE)</f>
        <v>Alambre galvanizado No. 12</v>
      </c>
      <c r="C49" s="433"/>
      <c r="D49" s="433"/>
      <c r="E49" s="433"/>
      <c r="F49" s="433"/>
      <c r="G49" s="433"/>
      <c r="H49" s="433"/>
      <c r="I49" s="433"/>
      <c r="J49" s="320" t="str">
        <f>VLOOKUP(A49,MATERIALES!A5:D640,2,FALSE)</f>
        <v>kg</v>
      </c>
      <c r="K49" s="405">
        <v>0.5</v>
      </c>
      <c r="L49" s="429"/>
      <c r="M49" s="410">
        <f>VLOOKUP(A49,MATERIALES!A6:D396,4,FALSE)</f>
        <v>5808.8201048634955</v>
      </c>
      <c r="N49" s="280">
        <f>K49*M49</f>
        <v>2904.4100524317478</v>
      </c>
    </row>
    <row r="50" spans="1:14">
      <c r="A50" s="172" t="s">
        <v>941</v>
      </c>
      <c r="B50" s="49" t="str">
        <f>VLOOKUP(A50,MATERIALES!A6:D372,3,FALSE)</f>
        <v xml:space="preserve">Formaleta (gaviones, juntas de bordillos, juntas de cunetas, muros, concretos clase D,E, F y G)
</v>
      </c>
      <c r="C50" s="433"/>
      <c r="D50" s="433"/>
      <c r="E50" s="433"/>
      <c r="F50" s="433"/>
      <c r="G50" s="433"/>
      <c r="H50" s="433"/>
      <c r="I50" s="433"/>
      <c r="J50" s="320" t="str">
        <f>VLOOKUP(A50,MATERIALES!A6:D641,2,FALSE)</f>
        <v>m2</v>
      </c>
      <c r="K50" s="405">
        <v>1</v>
      </c>
      <c r="L50" s="429"/>
      <c r="M50" s="410">
        <f>VLOOKUP(A50,MATERIALES!A6:D397,4,FALSE)</f>
        <v>7768.5079250286253</v>
      </c>
      <c r="N50" s="280">
        <f>K50*M50</f>
        <v>7768.5079250286253</v>
      </c>
    </row>
    <row r="51" spans="1:14">
      <c r="A51" s="172" t="s">
        <v>1007</v>
      </c>
      <c r="B51" s="49" t="str">
        <f>VLOOKUP(A51,MATERIALES!A6:D372,3,FALSE)</f>
        <v>Malla Para Colchagaviones Espesor 0,30 M</v>
      </c>
      <c r="C51" s="433"/>
      <c r="D51" s="433"/>
      <c r="E51" s="433"/>
      <c r="F51" s="433"/>
      <c r="G51" s="433"/>
      <c r="H51" s="433"/>
      <c r="I51" s="433"/>
      <c r="J51" s="320" t="str">
        <f>VLOOKUP(A51,MATERIALES!A6:D642,2,FALSE)</f>
        <v>u</v>
      </c>
      <c r="K51" s="405">
        <v>1</v>
      </c>
      <c r="L51" s="429"/>
      <c r="M51" s="410">
        <f>VLOOKUP(A51,MATERIALES!A6:D398,4,FALSE)</f>
        <v>105466.83541252333</v>
      </c>
      <c r="N51" s="280">
        <f>K51*M51</f>
        <v>105466.83541252333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159236.08810944372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24">
        <f>VLOOKUP(A60,TRANSPORTE!A1:D117,4,FALSE)</f>
        <v>1121.0689501116901</v>
      </c>
      <c r="M60" s="825"/>
      <c r="N60" s="295">
        <f>K60*L60</f>
        <v>1233.1758451228593</v>
      </c>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1233.1758451228593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176555.43359448807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35311.086718897619</v>
      </c>
      <c r="M84" s="855"/>
      <c r="N84" s="57"/>
    </row>
    <row r="85" spans="1:14">
      <c r="B85" s="95" t="s">
        <v>1057</v>
      </c>
      <c r="C85" s="96"/>
      <c r="D85" s="96"/>
      <c r="E85" s="96"/>
      <c r="F85" s="96"/>
      <c r="G85" s="96"/>
      <c r="H85" s="96"/>
      <c r="I85" s="93"/>
      <c r="J85" s="94"/>
      <c r="K85" s="312">
        <v>0.05</v>
      </c>
      <c r="L85" s="854">
        <f>N79*K85</f>
        <v>8827.7716797244047</v>
      </c>
      <c r="M85" s="855"/>
      <c r="N85" s="57"/>
    </row>
    <row r="86" spans="1:14" ht="15.75" thickBot="1">
      <c r="B86" s="97" t="s">
        <v>1058</v>
      </c>
      <c r="C86" s="98"/>
      <c r="D86" s="98"/>
      <c r="E86" s="98"/>
      <c r="F86" s="98"/>
      <c r="G86" s="98"/>
      <c r="H86" s="98"/>
      <c r="I86" s="99"/>
      <c r="J86" s="100"/>
      <c r="K86" s="313">
        <v>0.05</v>
      </c>
      <c r="L86" s="856">
        <f>N79*K86</f>
        <v>8827.7716797244047</v>
      </c>
      <c r="M86" s="857"/>
      <c r="N86" s="57"/>
    </row>
    <row r="87" spans="1:14" ht="15.75" thickBot="1">
      <c r="B87" s="820" t="s">
        <v>1037</v>
      </c>
      <c r="C87" s="821"/>
      <c r="D87" s="821"/>
      <c r="E87" s="821"/>
      <c r="F87" s="821"/>
      <c r="G87" s="821"/>
      <c r="H87" s="821"/>
      <c r="I87" s="821"/>
      <c r="J87" s="821"/>
      <c r="K87" s="821"/>
      <c r="L87" s="821"/>
      <c r="M87" s="822"/>
      <c r="N87" s="58">
        <f>L84+L85+L86</f>
        <v>52966.630078346432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229522.06367283451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8.5" customHeight="1" thickBot="1">
      <c r="A31" t="s">
        <v>1929</v>
      </c>
      <c r="B31" s="86" t="s">
        <v>1785</v>
      </c>
      <c r="C31" s="960" t="s">
        <v>1786</v>
      </c>
      <c r="D31" s="961"/>
      <c r="E31" s="961"/>
      <c r="F31" s="961"/>
      <c r="G31" s="961"/>
      <c r="H31" s="961"/>
      <c r="I31" s="961"/>
      <c r="J31" s="987"/>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970</v>
      </c>
      <c r="B48" s="49" t="str">
        <f>VLOOKUP(A48,MATERIALES!A5:D372,3,FALSE)</f>
        <v>Geotextil Fortex BX-40</v>
      </c>
      <c r="C48" s="289"/>
      <c r="D48" s="289"/>
      <c r="E48" s="289"/>
      <c r="F48" s="289"/>
      <c r="G48" s="289"/>
      <c r="H48" s="289"/>
      <c r="I48" s="276"/>
      <c r="J48" s="232" t="str">
        <f>VLOOKUP(A48,MATERIALES!A4:D639,2,FALSE)</f>
        <v>M2</v>
      </c>
      <c r="K48" s="290">
        <v>1.3</v>
      </c>
      <c r="L48" s="275"/>
      <c r="M48" s="410">
        <f>VLOOKUP(A48,MATERIALES!A5:D395,4,FALSE)</f>
        <v>5617.4324112577588</v>
      </c>
      <c r="N48" s="280">
        <f>K48*M48</f>
        <v>7302.6621346350867</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7302.6621346350867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1532.016156183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8834.6782908180867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1766.9356581636175</v>
      </c>
      <c r="M84" s="855"/>
      <c r="N84" s="57"/>
    </row>
    <row r="85" spans="1:14">
      <c r="B85" s="95" t="s">
        <v>1057</v>
      </c>
      <c r="C85" s="96"/>
      <c r="D85" s="96"/>
      <c r="E85" s="96"/>
      <c r="F85" s="96"/>
      <c r="G85" s="96"/>
      <c r="H85" s="96"/>
      <c r="I85" s="93"/>
      <c r="J85" s="94"/>
      <c r="K85" s="312">
        <v>0.05</v>
      </c>
      <c r="L85" s="854">
        <f>N79*K85</f>
        <v>441.73391454090438</v>
      </c>
      <c r="M85" s="855"/>
      <c r="N85" s="57"/>
    </row>
    <row r="86" spans="1:14" ht="15.75" thickBot="1">
      <c r="B86" s="97" t="s">
        <v>1058</v>
      </c>
      <c r="C86" s="98"/>
      <c r="D86" s="98"/>
      <c r="E86" s="98"/>
      <c r="F86" s="98"/>
      <c r="G86" s="98"/>
      <c r="H86" s="98"/>
      <c r="I86" s="99"/>
      <c r="J86" s="100"/>
      <c r="K86" s="313">
        <v>0.05</v>
      </c>
      <c r="L86" s="856">
        <f>N79*K86</f>
        <v>441.73391454090438</v>
      </c>
      <c r="M86" s="857"/>
      <c r="N86" s="57"/>
    </row>
    <row r="87" spans="1:14" ht="15.75" thickBot="1">
      <c r="B87" s="820" t="s">
        <v>1037</v>
      </c>
      <c r="C87" s="821"/>
      <c r="D87" s="821"/>
      <c r="E87" s="821"/>
      <c r="F87" s="821"/>
      <c r="G87" s="821"/>
      <c r="H87" s="821"/>
      <c r="I87" s="821"/>
      <c r="J87" s="821"/>
      <c r="K87" s="821"/>
      <c r="L87" s="821"/>
      <c r="M87" s="822"/>
      <c r="N87" s="58">
        <f>L84+L85+L86</f>
        <v>2650.4034872454258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11485.081778063512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 customHeight="1" thickBot="1">
      <c r="A31" t="s">
        <v>1929</v>
      </c>
      <c r="B31" s="86" t="s">
        <v>1787</v>
      </c>
      <c r="C31" s="960" t="s">
        <v>1788</v>
      </c>
      <c r="D31" s="961"/>
      <c r="E31" s="961"/>
      <c r="F31" s="961"/>
      <c r="G31" s="961"/>
      <c r="H31" s="961"/>
      <c r="I31" s="961"/>
      <c r="J31" s="987"/>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3" t="s">
        <v>985</v>
      </c>
      <c r="B48" s="49" t="str">
        <f>VLOOKUP(A48,MATERIALES!A5:D372,3,FALSE)</f>
        <v>Geomalla Forgrid UX100</v>
      </c>
      <c r="C48" s="289"/>
      <c r="D48" s="289"/>
      <c r="E48" s="289"/>
      <c r="F48" s="289"/>
      <c r="G48" s="289"/>
      <c r="H48" s="289"/>
      <c r="I48" s="276"/>
      <c r="J48" s="232" t="str">
        <f>VLOOKUP(A48,MATERIALES!A4:D639,2,FALSE)</f>
        <v>M2</v>
      </c>
      <c r="K48" s="290">
        <v>1.3</v>
      </c>
      <c r="L48" s="275"/>
      <c r="M48" s="410">
        <f>VLOOKUP(A48,MATERIALES!A5:D395,4,FALSE)</f>
        <v>10991.558126920989</v>
      </c>
      <c r="N48" s="280">
        <f>K48*M48</f>
        <v>14289.025564997286</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14289.025564997286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1532.016156183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15821.041721180285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3164.2083442360572</v>
      </c>
      <c r="M84" s="855"/>
      <c r="N84" s="57"/>
    </row>
    <row r="85" spans="1:14">
      <c r="B85" s="95" t="s">
        <v>1057</v>
      </c>
      <c r="C85" s="96"/>
      <c r="D85" s="96"/>
      <c r="E85" s="96"/>
      <c r="F85" s="96"/>
      <c r="G85" s="96"/>
      <c r="H85" s="96"/>
      <c r="I85" s="93"/>
      <c r="J85" s="94"/>
      <c r="K85" s="312">
        <v>0.05</v>
      </c>
      <c r="L85" s="854">
        <f>N79*K85</f>
        <v>791.0520860590143</v>
      </c>
      <c r="M85" s="855"/>
      <c r="N85" s="57"/>
    </row>
    <row r="86" spans="1:14" ht="15.75" thickBot="1">
      <c r="B86" s="97" t="s">
        <v>1058</v>
      </c>
      <c r="C86" s="98"/>
      <c r="D86" s="98"/>
      <c r="E86" s="98"/>
      <c r="F86" s="98"/>
      <c r="G86" s="98"/>
      <c r="H86" s="98"/>
      <c r="I86" s="99"/>
      <c r="J86" s="100"/>
      <c r="K86" s="313">
        <v>0.05</v>
      </c>
      <c r="L86" s="856">
        <f>N79*K86</f>
        <v>791.0520860590143</v>
      </c>
      <c r="M86" s="857"/>
      <c r="N86" s="57"/>
    </row>
    <row r="87" spans="1:14" ht="15.75" thickBot="1">
      <c r="B87" s="820" t="s">
        <v>1037</v>
      </c>
      <c r="C87" s="821"/>
      <c r="D87" s="821"/>
      <c r="E87" s="821"/>
      <c r="F87" s="821"/>
      <c r="G87" s="821"/>
      <c r="H87" s="821"/>
      <c r="I87" s="821"/>
      <c r="J87" s="821"/>
      <c r="K87" s="821"/>
      <c r="L87" s="821"/>
      <c r="M87" s="822"/>
      <c r="N87" s="58">
        <f>L84+L85+L86</f>
        <v>4746.3125163540853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20567.354237534371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75" customHeight="1" thickBot="1">
      <c r="A31" t="s">
        <v>1929</v>
      </c>
      <c r="B31" s="86" t="s">
        <v>1789</v>
      </c>
      <c r="C31" s="960" t="s">
        <v>2265</v>
      </c>
      <c r="D31" s="961"/>
      <c r="E31" s="961"/>
      <c r="F31" s="961"/>
      <c r="G31" s="961"/>
      <c r="H31" s="961"/>
      <c r="I31" s="961"/>
      <c r="J31" s="987"/>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3" t="s">
        <v>970</v>
      </c>
      <c r="B48" s="49" t="str">
        <f>VLOOKUP(A48,MATERIALES!A5:D372,3,FALSE)</f>
        <v>Geotextil Fortex BX-40</v>
      </c>
      <c r="C48" s="289"/>
      <c r="D48" s="289"/>
      <c r="E48" s="289"/>
      <c r="F48" s="289"/>
      <c r="G48" s="289"/>
      <c r="H48" s="289"/>
      <c r="I48" s="276"/>
      <c r="J48" s="232" t="str">
        <f>VLOOKUP(A48,MATERIALES!A4:D639,2,FALSE)</f>
        <v>M2</v>
      </c>
      <c r="K48" s="290">
        <v>1.3</v>
      </c>
      <c r="L48" s="275"/>
      <c r="M48" s="410">
        <f>VLOOKUP(A48,MATERIALES!A5:D395,4,FALSE)</f>
        <v>5617.4324112577588</v>
      </c>
      <c r="N48" s="280">
        <f>K48*M48</f>
        <v>7302.6621346350867</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7302.6621346350867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1532.016156183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8834.6782908180867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1766.9356581636175</v>
      </c>
      <c r="M84" s="855"/>
      <c r="N84" s="57"/>
    </row>
    <row r="85" spans="1:14">
      <c r="B85" s="95" t="s">
        <v>1057</v>
      </c>
      <c r="C85" s="96"/>
      <c r="D85" s="96"/>
      <c r="E85" s="96"/>
      <c r="F85" s="96"/>
      <c r="G85" s="96"/>
      <c r="H85" s="96"/>
      <c r="I85" s="93"/>
      <c r="J85" s="94"/>
      <c r="K85" s="312">
        <v>0.05</v>
      </c>
      <c r="L85" s="854">
        <f>N79*K85</f>
        <v>441.73391454090438</v>
      </c>
      <c r="M85" s="855"/>
      <c r="N85" s="57"/>
    </row>
    <row r="86" spans="1:14" ht="15.75" thickBot="1">
      <c r="B86" s="97" t="s">
        <v>1058</v>
      </c>
      <c r="C86" s="98"/>
      <c r="D86" s="98"/>
      <c r="E86" s="98"/>
      <c r="F86" s="98"/>
      <c r="G86" s="98"/>
      <c r="H86" s="98"/>
      <c r="I86" s="99"/>
      <c r="J86" s="100"/>
      <c r="K86" s="313">
        <v>0.05</v>
      </c>
      <c r="L86" s="856">
        <f>N79*K86</f>
        <v>441.73391454090438</v>
      </c>
      <c r="M86" s="857"/>
      <c r="N86" s="57"/>
    </row>
    <row r="87" spans="1:14" ht="15.75" thickBot="1">
      <c r="B87" s="820" t="s">
        <v>1037</v>
      </c>
      <c r="C87" s="821"/>
      <c r="D87" s="821"/>
      <c r="E87" s="821"/>
      <c r="F87" s="821"/>
      <c r="G87" s="821"/>
      <c r="H87" s="821"/>
      <c r="I87" s="821"/>
      <c r="J87" s="821"/>
      <c r="K87" s="821"/>
      <c r="L87" s="821"/>
      <c r="M87" s="822"/>
      <c r="N87" s="58">
        <f>L84+L85+L86</f>
        <v>2650.4034872454258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11485.081778063512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30" customHeight="1" thickBot="1">
      <c r="A31" t="s">
        <v>1929</v>
      </c>
      <c r="B31" s="86" t="s">
        <v>1790</v>
      </c>
      <c r="C31" s="960" t="s">
        <v>2266</v>
      </c>
      <c r="D31" s="961"/>
      <c r="E31" s="961"/>
      <c r="F31" s="961"/>
      <c r="G31" s="961"/>
      <c r="H31" s="961"/>
      <c r="I31" s="961"/>
      <c r="J31" s="987"/>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c r="C41" s="841"/>
      <c r="D41" s="841"/>
      <c r="E41" s="44"/>
      <c r="F41" s="45"/>
      <c r="G41" s="45"/>
      <c r="H41" s="46"/>
      <c r="I41" s="42"/>
      <c r="J41" s="43"/>
      <c r="K41" s="287"/>
      <c r="L41" s="284"/>
      <c r="M41" s="409"/>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3" t="s">
        <v>985</v>
      </c>
      <c r="B48" s="49" t="str">
        <f>VLOOKUP(A48,MATERIALES!A5:D372,3,FALSE)</f>
        <v>Geomalla Forgrid UX100</v>
      </c>
      <c r="C48" s="289"/>
      <c r="D48" s="289"/>
      <c r="E48" s="289"/>
      <c r="F48" s="289"/>
      <c r="G48" s="289"/>
      <c r="H48" s="289"/>
      <c r="I48" s="276"/>
      <c r="J48" s="232" t="str">
        <f>VLOOKUP(A48,MATERIALES!A4:D639,2,FALSE)</f>
        <v>M2</v>
      </c>
      <c r="K48" s="290">
        <v>1.3</v>
      </c>
      <c r="L48" s="275"/>
      <c r="M48" s="410">
        <f>VLOOKUP(A48,MATERIALES!A5:D395,4,FALSE)</f>
        <v>10991.558126920989</v>
      </c>
      <c r="N48" s="280">
        <f>K48*M48</f>
        <v>14289.025564997286</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14289.025564997286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1532.016156183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15821.041721180285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3164.2083442360572</v>
      </c>
      <c r="M84" s="855"/>
      <c r="N84" s="57"/>
    </row>
    <row r="85" spans="1:14">
      <c r="B85" s="95" t="s">
        <v>1057</v>
      </c>
      <c r="C85" s="96"/>
      <c r="D85" s="96"/>
      <c r="E85" s="96"/>
      <c r="F85" s="96"/>
      <c r="G85" s="96"/>
      <c r="H85" s="96"/>
      <c r="I85" s="93"/>
      <c r="J85" s="94"/>
      <c r="K85" s="312">
        <v>0.05</v>
      </c>
      <c r="L85" s="854">
        <f>N79*K85</f>
        <v>791.0520860590143</v>
      </c>
      <c r="M85" s="855"/>
      <c r="N85" s="57"/>
    </row>
    <row r="86" spans="1:14" ht="15.75" thickBot="1">
      <c r="B86" s="97" t="s">
        <v>1058</v>
      </c>
      <c r="C86" s="98"/>
      <c r="D86" s="98"/>
      <c r="E86" s="98"/>
      <c r="F86" s="98"/>
      <c r="G86" s="98"/>
      <c r="H86" s="98"/>
      <c r="I86" s="99"/>
      <c r="J86" s="100"/>
      <c r="K86" s="313">
        <v>0.05</v>
      </c>
      <c r="L86" s="856">
        <f>N79*K86</f>
        <v>791.0520860590143</v>
      </c>
      <c r="M86" s="857"/>
      <c r="N86" s="57"/>
    </row>
    <row r="87" spans="1:14" ht="15.75" thickBot="1">
      <c r="B87" s="820" t="s">
        <v>1037</v>
      </c>
      <c r="C87" s="821"/>
      <c r="D87" s="821"/>
      <c r="E87" s="821"/>
      <c r="F87" s="821"/>
      <c r="G87" s="821"/>
      <c r="H87" s="821"/>
      <c r="I87" s="821"/>
      <c r="J87" s="821"/>
      <c r="K87" s="821"/>
      <c r="L87" s="821"/>
      <c r="M87" s="822"/>
      <c r="N87" s="58">
        <f>L84+L85+L86</f>
        <v>4746.3125163540853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20567.354237534371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5"/>
      <c r="J36" s="276"/>
      <c r="K36" s="277">
        <f>VLOOKUP(A36,EQUIPOS!A6:D163,4,FALSE)</f>
        <v>67664.74244359303</v>
      </c>
      <c r="L36" s="278"/>
      <c r="M36" s="344">
        <v>15</v>
      </c>
      <c r="N36" s="280">
        <f>K36/M36</f>
        <v>4510.9828295728685</v>
      </c>
    </row>
    <row r="37" spans="1:14">
      <c r="A37" s="119" t="s">
        <v>174</v>
      </c>
      <c r="B37" s="833" t="str">
        <f>VLOOKUP(A37,EQUIPOS!A7:D154,3,FALSE)</f>
        <v>Compactador vibratorio tipo DD-20</v>
      </c>
      <c r="C37" s="834"/>
      <c r="D37" s="834"/>
      <c r="E37" s="834"/>
      <c r="F37" s="834"/>
      <c r="G37" s="834"/>
      <c r="H37" s="835"/>
      <c r="I37" s="429"/>
      <c r="J37" s="430"/>
      <c r="K37" s="277">
        <f>VLOOKUP(A37,EQUIPOS!A7:D164,4,FALSE)</f>
        <v>70933.283312047686</v>
      </c>
      <c r="L37" s="343"/>
      <c r="M37" s="344">
        <v>15</v>
      </c>
      <c r="N37" s="280">
        <f>K37/M37</f>
        <v>4728.8855541365128</v>
      </c>
    </row>
    <row r="38" spans="1:14">
      <c r="A38" s="119" t="s">
        <v>269</v>
      </c>
      <c r="B38" s="833" t="str">
        <f>VLOOKUP(A38,EQUIPOS!A8:D154,3,FALSE)</f>
        <v>Motoniveladora  potencia 215 HP, ancho de cuchilla 4,27 m, peso 18 ton.</v>
      </c>
      <c r="C38" s="834"/>
      <c r="D38" s="834"/>
      <c r="E38" s="834"/>
      <c r="F38" s="834"/>
      <c r="G38" s="834"/>
      <c r="H38" s="835"/>
      <c r="I38" s="336"/>
      <c r="J38" s="338"/>
      <c r="K38" s="277">
        <f>VLOOKUP(A38,EQUIPOS!A8:D165,4,FALSE)</f>
        <v>190057.13495104303</v>
      </c>
      <c r="L38" s="431"/>
      <c r="M38" s="432">
        <v>15</v>
      </c>
      <c r="N38" s="280">
        <f>K38/M38</f>
        <v>12670.475663402869</v>
      </c>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N75*M41</f>
        <v>42.556004338416663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SUM(N36:N41)</f>
        <v>21952.90005145067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564</v>
      </c>
      <c r="B48" s="49" t="str">
        <f>VLOOKUP(A48,MATERIALES!A5:D372,3,FALSE)</f>
        <v xml:space="preserve">Material seleccionado para Relleno
</v>
      </c>
      <c r="C48" s="289"/>
      <c r="D48" s="289"/>
      <c r="E48" s="289"/>
      <c r="F48" s="289"/>
      <c r="G48" s="289"/>
      <c r="H48" s="289"/>
      <c r="I48" s="276"/>
      <c r="J48" s="232" t="str">
        <f>VLOOKUP(A48,MATERIALES!A4:D639,2,FALSE)</f>
        <v>m3</v>
      </c>
      <c r="K48" s="290">
        <v>1.3</v>
      </c>
      <c r="L48" s="275"/>
      <c r="M48" s="410">
        <f>VLOOKUP(A48,MATERIALES!A5:D395,4,FALSE)</f>
        <v>20000</v>
      </c>
      <c r="N48" s="280">
        <f>K48*M48</f>
        <v>26000</v>
      </c>
    </row>
    <row r="49" spans="1:14">
      <c r="A49" s="172" t="s">
        <v>845</v>
      </c>
      <c r="B49" s="49" t="str">
        <f>VLOOKUP(A49,MATERIALES!A6:D372,3,FALSE)</f>
        <v>Agua</v>
      </c>
      <c r="C49" s="433"/>
      <c r="D49" s="433"/>
      <c r="E49" s="433"/>
      <c r="F49" s="433"/>
      <c r="G49" s="433"/>
      <c r="H49" s="433"/>
      <c r="I49" s="433"/>
      <c r="J49" s="319" t="s">
        <v>425</v>
      </c>
      <c r="K49" s="405">
        <v>30</v>
      </c>
      <c r="L49" s="429"/>
      <c r="M49" s="410">
        <f>VLOOKUP(A49,MATERIALES!A6:D396,4,FALSE)</f>
        <v>66.171277044536836</v>
      </c>
      <c r="N49" s="280">
        <f>K49*M49</f>
        <v>1985.1383113361051</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75" thickBot="1">
      <c r="B52" s="458"/>
      <c r="C52" s="456"/>
      <c r="D52" s="456"/>
      <c r="E52" s="456"/>
      <c r="F52" s="456"/>
      <c r="G52" s="456"/>
      <c r="H52" s="456"/>
      <c r="I52" s="456"/>
      <c r="J52" s="457"/>
      <c r="K52" s="132"/>
      <c r="L52" s="454"/>
      <c r="M52" s="490"/>
      <c r="N52" s="491"/>
    </row>
    <row r="53" spans="1:14" ht="15.75" thickBot="1">
      <c r="B53" s="826" t="s">
        <v>1037</v>
      </c>
      <c r="C53" s="827"/>
      <c r="D53" s="827"/>
      <c r="E53" s="827"/>
      <c r="F53" s="827"/>
      <c r="G53" s="827"/>
      <c r="H53" s="827"/>
      <c r="I53" s="827"/>
      <c r="J53" s="827"/>
      <c r="K53" s="827"/>
      <c r="L53" s="827"/>
      <c r="M53" s="828"/>
      <c r="N53" s="110">
        <f>SUM(N48:N52)</f>
        <v>27985.138311336104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3" t="s">
        <v>1045</v>
      </c>
      <c r="M57" s="796"/>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824">
        <f>VLOOKUP(A58,TRANSPORTE!A1:D117,4,FALSE)</f>
        <v>1121.0689501116901</v>
      </c>
      <c r="M58" s="825"/>
      <c r="N58" s="295">
        <f>K58*L58</f>
        <v>1457.3896351451972</v>
      </c>
    </row>
    <row r="59" spans="1:14">
      <c r="B59" s="52"/>
      <c r="C59" s="53"/>
      <c r="D59" s="53"/>
      <c r="E59" s="53"/>
      <c r="F59" s="53"/>
      <c r="G59" s="53"/>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1457.3896351451972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3"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120</v>
      </c>
      <c r="N69" s="403">
        <f>K69/M69</f>
        <v>1276.6801301524999</v>
      </c>
      <c r="O69" s="112"/>
    </row>
    <row r="70" spans="1:15">
      <c r="A70" s="173"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120</v>
      </c>
      <c r="N70" s="403">
        <f>K70/M70</f>
        <v>851.12008676833329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09">
        <f>SUM(N69:N74)</f>
        <v>2127.800216920833</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53523.228214852803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2"/>
      <c r="J81" s="342"/>
      <c r="K81" s="310" t="s">
        <v>1054</v>
      </c>
      <c r="L81" s="850" t="s">
        <v>1055</v>
      </c>
      <c r="M81" s="851"/>
      <c r="N81" s="311"/>
    </row>
    <row r="82" spans="1:14">
      <c r="B82" s="852" t="s">
        <v>1056</v>
      </c>
      <c r="C82" s="853"/>
      <c r="D82" s="853"/>
      <c r="E82" s="853"/>
      <c r="F82" s="853"/>
      <c r="G82" s="853"/>
      <c r="H82" s="853"/>
      <c r="I82" s="93"/>
      <c r="J82" s="94"/>
      <c r="K82" s="312">
        <v>0.2</v>
      </c>
      <c r="L82" s="854">
        <f>N77*K82</f>
        <v>10704.645642970561</v>
      </c>
      <c r="M82" s="855"/>
      <c r="N82" s="57"/>
    </row>
    <row r="83" spans="1:14">
      <c r="B83" s="95" t="s">
        <v>1057</v>
      </c>
      <c r="C83" s="96"/>
      <c r="D83" s="96"/>
      <c r="E83" s="96"/>
      <c r="F83" s="96"/>
      <c r="G83" s="96"/>
      <c r="H83" s="96"/>
      <c r="I83" s="93"/>
      <c r="J83" s="94"/>
      <c r="K83" s="312">
        <v>0.05</v>
      </c>
      <c r="L83" s="854">
        <f>N77*K83</f>
        <v>2676.1614107426403</v>
      </c>
      <c r="M83" s="855"/>
      <c r="N83" s="57"/>
    </row>
    <row r="84" spans="1:14" ht="15.75" thickBot="1">
      <c r="B84" s="97" t="s">
        <v>1058</v>
      </c>
      <c r="C84" s="98"/>
      <c r="D84" s="98"/>
      <c r="E84" s="98"/>
      <c r="F84" s="98"/>
      <c r="G84" s="98"/>
      <c r="H84" s="98"/>
      <c r="I84" s="99"/>
      <c r="J84" s="100"/>
      <c r="K84" s="313">
        <v>0.05</v>
      </c>
      <c r="L84" s="856">
        <f>N77*K84</f>
        <v>2676.1614107426403</v>
      </c>
      <c r="M84" s="857"/>
      <c r="N84" s="57"/>
    </row>
    <row r="85" spans="1:14" ht="15.75" thickBot="1">
      <c r="B85" s="820" t="s">
        <v>1037</v>
      </c>
      <c r="C85" s="821"/>
      <c r="D85" s="821"/>
      <c r="E85" s="821"/>
      <c r="F85" s="821"/>
      <c r="G85" s="821"/>
      <c r="H85" s="821"/>
      <c r="I85" s="821"/>
      <c r="J85" s="821"/>
      <c r="K85" s="821"/>
      <c r="L85" s="821"/>
      <c r="M85" s="822"/>
      <c r="N85" s="58">
        <f>L82+L83+L84</f>
        <v>16056.96846445584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69580.196679308647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8"/>
      <c r="K117" s="968"/>
      <c r="L117" s="968"/>
      <c r="M117" s="968"/>
      <c r="N117" s="969"/>
    </row>
    <row r="118" spans="2:14" ht="15.75" thickBot="1">
      <c r="B118" s="427" t="s">
        <v>2327</v>
      </c>
      <c r="C118" s="428"/>
      <c r="D118" s="428"/>
      <c r="E118" s="267"/>
      <c r="F118" s="267"/>
      <c r="G118" s="267"/>
      <c r="H118" s="267"/>
      <c r="I118" s="267"/>
      <c r="J118" s="970"/>
      <c r="K118" s="970"/>
      <c r="L118" s="970"/>
      <c r="M118" s="970"/>
      <c r="N118"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102.1344104122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3" t="s">
        <v>1793</v>
      </c>
      <c r="B48" s="49" t="str">
        <f>VLOOKUP(A48,MATERIALES!A5:D372,3,FALSE)</f>
        <v>Impermeabilizante para concreto</v>
      </c>
      <c r="C48" s="289"/>
      <c r="D48" s="289"/>
      <c r="E48" s="289"/>
      <c r="F48" s="289"/>
      <c r="G48" s="289"/>
      <c r="H48" s="289"/>
      <c r="I48" s="276"/>
      <c r="J48" s="319" t="str">
        <f>VLOOKUP(A48,MATERIALES!A4:D639,2,FALSE)</f>
        <v>kg</v>
      </c>
      <c r="K48" s="450">
        <v>0.7</v>
      </c>
      <c r="L48" s="275"/>
      <c r="M48" s="410">
        <f>VLOOKUP(A48,MATERIALES!A5:D395,4,FALSE)</f>
        <v>14631.996384017355</v>
      </c>
      <c r="N48" s="280">
        <f>K48*M48</f>
        <v>10242.397468812147</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10242.397468812147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50</v>
      </c>
      <c r="N71" s="403">
        <f>K71/M71</f>
        <v>2042.688208244</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09">
        <f>SUM(N71:N76)</f>
        <v>2042.688208244</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12387.220087468348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2477.4440174936699</v>
      </c>
      <c r="M84" s="855"/>
      <c r="N84" s="57"/>
    </row>
    <row r="85" spans="1:14">
      <c r="B85" s="95" t="s">
        <v>1057</v>
      </c>
      <c r="C85" s="96"/>
      <c r="D85" s="96"/>
      <c r="E85" s="96"/>
      <c r="F85" s="96"/>
      <c r="G85" s="96"/>
      <c r="H85" s="96"/>
      <c r="I85" s="93"/>
      <c r="J85" s="94"/>
      <c r="K85" s="312">
        <v>0.05</v>
      </c>
      <c r="L85" s="854">
        <f>N79*K85</f>
        <v>619.36100437341747</v>
      </c>
      <c r="M85" s="855"/>
      <c r="N85" s="57"/>
    </row>
    <row r="86" spans="1:14" ht="15.75" thickBot="1">
      <c r="B86" s="97" t="s">
        <v>1058</v>
      </c>
      <c r="C86" s="98"/>
      <c r="D86" s="98"/>
      <c r="E86" s="98"/>
      <c r="F86" s="98"/>
      <c r="G86" s="98"/>
      <c r="H86" s="98"/>
      <c r="I86" s="99"/>
      <c r="J86" s="100"/>
      <c r="K86" s="313">
        <v>0.05</v>
      </c>
      <c r="L86" s="856">
        <f>N79*K86</f>
        <v>619.36100437341747</v>
      </c>
      <c r="M86" s="857"/>
      <c r="N86" s="57"/>
    </row>
    <row r="87" spans="1:14" ht="15.75" thickBot="1">
      <c r="B87" s="820" t="s">
        <v>1037</v>
      </c>
      <c r="C87" s="821"/>
      <c r="D87" s="821"/>
      <c r="E87" s="821"/>
      <c r="F87" s="821"/>
      <c r="G87" s="821"/>
      <c r="H87" s="821"/>
      <c r="I87" s="821"/>
      <c r="J87" s="821"/>
      <c r="K87" s="821"/>
      <c r="L87" s="821"/>
      <c r="M87" s="822"/>
      <c r="N87" s="58">
        <f>L84+L85+L86</f>
        <v>3716.1660262405048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58">
        <f>N79+N87</f>
        <v>16103.386113708853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510.67205206099999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3" t="s">
        <v>488</v>
      </c>
      <c r="B48" s="49" t="str">
        <f>VLOOKUP(A48,MATERIALES!A5:D372,3,FALSE)</f>
        <v>Imprimante y puente de adherencia</v>
      </c>
      <c r="C48" s="289"/>
      <c r="D48" s="289"/>
      <c r="E48" s="289"/>
      <c r="F48" s="289"/>
      <c r="G48" s="289"/>
      <c r="H48" s="289"/>
      <c r="I48" s="289"/>
      <c r="J48" s="319" t="str">
        <f>VLOOKUP(A48,MATERIALES!A4:D639,2,FALSE)</f>
        <v>kg</v>
      </c>
      <c r="K48" s="451">
        <v>0.2</v>
      </c>
      <c r="L48" s="275"/>
      <c r="M48" s="410">
        <f>VLOOKUP(A48,MATERIALES!A5:D395,4,FALSE)</f>
        <v>28853.730850358581</v>
      </c>
      <c r="N48" s="280">
        <f>K48*M48</f>
        <v>5770.7461700717167</v>
      </c>
    </row>
    <row r="49" spans="1:14">
      <c r="A49" s="172" t="s">
        <v>490</v>
      </c>
      <c r="B49" s="49" t="str">
        <f>VLOOKUP(A49,MATERIALES!A6:D372,3,FALSE)</f>
        <v>Láminas impermeabilizantes</v>
      </c>
      <c r="C49" s="433"/>
      <c r="D49" s="433"/>
      <c r="E49" s="433"/>
      <c r="F49" s="433"/>
      <c r="G49" s="433"/>
      <c r="H49" s="433"/>
      <c r="I49" s="433"/>
      <c r="J49" s="56" t="str">
        <f>VLOOKUP(A49,MATERIALES!A5:D640,2,FALSE)</f>
        <v>m2</v>
      </c>
      <c r="K49" s="405">
        <v>1.05</v>
      </c>
      <c r="L49" s="429"/>
      <c r="M49" s="410">
        <f>VLOOKUP(A49,MATERIALES!A6:D396,4,FALSE)</f>
        <v>2739.4908696438251</v>
      </c>
      <c r="N49" s="280">
        <f>K49*M49</f>
        <v>2876.4654131260163</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6" t="s">
        <v>1037</v>
      </c>
      <c r="C55" s="827"/>
      <c r="D55" s="827"/>
      <c r="E55" s="827"/>
      <c r="F55" s="827"/>
      <c r="G55" s="827"/>
      <c r="H55" s="827"/>
      <c r="I55" s="827"/>
      <c r="J55" s="827"/>
      <c r="K55" s="827"/>
      <c r="L55" s="827"/>
      <c r="M55" s="828"/>
      <c r="N55" s="110">
        <f>SUM(N48:N54)</f>
        <v>8647.2115831977335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7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8">
        <f>SUM(N71:N76)</f>
        <v>10213.44104122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19371.324676478733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3874.2649352957469</v>
      </c>
      <c r="M84" s="855"/>
      <c r="N84" s="57"/>
    </row>
    <row r="85" spans="1:14">
      <c r="B85" s="95" t="s">
        <v>1057</v>
      </c>
      <c r="C85" s="96"/>
      <c r="D85" s="96"/>
      <c r="E85" s="96"/>
      <c r="F85" s="96"/>
      <c r="G85" s="96"/>
      <c r="H85" s="96"/>
      <c r="I85" s="93"/>
      <c r="J85" s="94"/>
      <c r="K85" s="312">
        <v>0.05</v>
      </c>
      <c r="L85" s="854">
        <f>N79*K85</f>
        <v>968.56623382393673</v>
      </c>
      <c r="M85" s="855"/>
      <c r="N85" s="57"/>
    </row>
    <row r="86" spans="1:14" ht="15.75" thickBot="1">
      <c r="B86" s="97" t="s">
        <v>1058</v>
      </c>
      <c r="C86" s="98"/>
      <c r="D86" s="98"/>
      <c r="E86" s="98"/>
      <c r="F86" s="98"/>
      <c r="G86" s="98"/>
      <c r="H86" s="98"/>
      <c r="I86" s="99"/>
      <c r="J86" s="100"/>
      <c r="K86" s="313">
        <v>0.05</v>
      </c>
      <c r="L86" s="856">
        <f>N79*K86</f>
        <v>968.56623382393673</v>
      </c>
      <c r="M86" s="857"/>
      <c r="N86" s="57"/>
    </row>
    <row r="87" spans="1:14" ht="15.75" thickBot="1">
      <c r="B87" s="820" t="s">
        <v>1037</v>
      </c>
      <c r="C87" s="821"/>
      <c r="D87" s="821"/>
      <c r="E87" s="821"/>
      <c r="F87" s="821"/>
      <c r="G87" s="821"/>
      <c r="H87" s="821"/>
      <c r="I87" s="821"/>
      <c r="J87" s="821"/>
      <c r="K87" s="821"/>
      <c r="L87" s="821"/>
      <c r="M87" s="822"/>
      <c r="N87" s="58">
        <f>L84+L85+L86</f>
        <v>5811.3974029436195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25182.722079422354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8.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41946.778416347392</v>
      </c>
      <c r="L36" s="278"/>
      <c r="M36" s="344">
        <v>1500</v>
      </c>
      <c r="N36" s="280">
        <f>K36/M36</f>
        <v>27.964518944231596</v>
      </c>
    </row>
    <row r="37" spans="1:14">
      <c r="A37" s="119" t="s">
        <v>361</v>
      </c>
      <c r="B37" s="833" t="str">
        <f>VLOOKUP(A37,EQUIPOS!A7:D154,3,FALSE)</f>
        <v>Vehículo delineador</v>
      </c>
      <c r="C37" s="834"/>
      <c r="D37" s="834"/>
      <c r="E37" s="834"/>
      <c r="F37" s="834"/>
      <c r="G37" s="834"/>
      <c r="H37" s="835"/>
      <c r="I37" s="429"/>
      <c r="J37" s="430"/>
      <c r="K37" s="277">
        <f>VLOOKUP(A37,EQUIPOS!A7:D164,4,FALSE)</f>
        <v>134313.54618986804</v>
      </c>
      <c r="L37" s="343"/>
      <c r="M37" s="344">
        <v>1500</v>
      </c>
      <c r="N37" s="280">
        <f>K37/M37</f>
        <v>89.54236412657869</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0.21278002169208332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117.71966309250237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454</v>
      </c>
      <c r="B48" s="49" t="str">
        <f>VLOOKUP(A48,MATERIALES!A5:D372,3,FALSE)</f>
        <v>Esferas reflectivas</v>
      </c>
      <c r="C48" s="289"/>
      <c r="D48" s="289"/>
      <c r="E48" s="289"/>
      <c r="F48" s="289"/>
      <c r="G48" s="289"/>
      <c r="H48" s="289"/>
      <c r="I48" s="289"/>
      <c r="J48" s="319" t="str">
        <f>VLOOKUP(A48,MATERIALES!A4:D639,2,FALSE)</f>
        <v>kg</v>
      </c>
      <c r="K48" s="290">
        <v>4.5999999999999999E-2</v>
      </c>
      <c r="L48" s="275"/>
      <c r="M48" s="410">
        <f>VLOOKUP(A48,MATERIALES!A5:D395,4,FALSE)</f>
        <v>4665.5840414632667</v>
      </c>
      <c r="N48" s="280">
        <f>K48*M48</f>
        <v>214.61686590731026</v>
      </c>
    </row>
    <row r="49" spans="1:14">
      <c r="A49" s="172" t="s">
        <v>636</v>
      </c>
      <c r="B49" s="49" t="str">
        <f>VLOOKUP(A49,MATERIALES!A6:D372,3,FALSE)</f>
        <v xml:space="preserve">Pintura acrílica pura para tráfico
</v>
      </c>
      <c r="C49" s="433"/>
      <c r="D49" s="433"/>
      <c r="E49" s="433"/>
      <c r="F49" s="433"/>
      <c r="G49" s="433"/>
      <c r="H49" s="433"/>
      <c r="I49" s="433"/>
      <c r="J49" s="320" t="str">
        <f>VLOOKUP(A49,MATERIALES!A5:D640,2,FALSE)</f>
        <v>gal</v>
      </c>
      <c r="K49" s="405">
        <v>1.4E-2</v>
      </c>
      <c r="L49" s="429"/>
      <c r="M49" s="410">
        <f>VLOOKUP(A49,MATERIALES!A6:D396,4,FALSE)</f>
        <v>72526</v>
      </c>
      <c r="N49" s="280">
        <f>K49*M49</f>
        <v>1015.364</v>
      </c>
    </row>
    <row r="50" spans="1:14">
      <c r="A50" s="172" t="s">
        <v>914</v>
      </c>
      <c r="B50" s="49" t="str">
        <f>VLOOKUP(A50,MATERIALES!A6:D372,3,FALSE)</f>
        <v>Disolvente para pintura Trafico (acrílico)</v>
      </c>
      <c r="C50" s="433"/>
      <c r="D50" s="433"/>
      <c r="E50" s="433"/>
      <c r="F50" s="433"/>
      <c r="G50" s="433"/>
      <c r="H50" s="433"/>
      <c r="I50" s="433"/>
      <c r="J50" s="320" t="str">
        <f>VLOOKUP(A50,MATERIALES!A6:D641,2,FALSE)</f>
        <v>gal</v>
      </c>
      <c r="K50" s="452">
        <v>4.2999999999999999E-4</v>
      </c>
      <c r="L50" s="429"/>
      <c r="M50" s="410">
        <f>VLOOKUP(A50,MATERIALES!A6:D397,4,FALSE)</f>
        <v>32149.060447176515</v>
      </c>
      <c r="N50" s="280">
        <f>K50*M50</f>
        <v>13.824095992285901</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1243.8049618995963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12000</v>
      </c>
      <c r="N71" s="403">
        <f>K71/M71</f>
        <v>12.766801301524998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12000</v>
      </c>
      <c r="N72" s="403">
        <f>K72/M72</f>
        <v>8.5112008676833337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21.278002169208332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1382.8026271613069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276.56052543226139</v>
      </c>
      <c r="M84" s="855"/>
      <c r="N84" s="57"/>
    </row>
    <row r="85" spans="1:14">
      <c r="B85" s="95" t="s">
        <v>1057</v>
      </c>
      <c r="C85" s="96"/>
      <c r="D85" s="96"/>
      <c r="E85" s="96"/>
      <c r="F85" s="96"/>
      <c r="G85" s="96"/>
      <c r="H85" s="96"/>
      <c r="I85" s="93"/>
      <c r="J85" s="94"/>
      <c r="K85" s="312">
        <v>0.05</v>
      </c>
      <c r="L85" s="854">
        <f>N79*K85</f>
        <v>69.140131358065346</v>
      </c>
      <c r="M85" s="855"/>
      <c r="N85" s="57"/>
    </row>
    <row r="86" spans="1:14" ht="15.75" thickBot="1">
      <c r="B86" s="97" t="s">
        <v>1058</v>
      </c>
      <c r="C86" s="98"/>
      <c r="D86" s="98"/>
      <c r="E86" s="98"/>
      <c r="F86" s="98"/>
      <c r="G86" s="98"/>
      <c r="H86" s="98"/>
      <c r="I86" s="99"/>
      <c r="J86" s="100"/>
      <c r="K86" s="313">
        <v>0.05</v>
      </c>
      <c r="L86" s="856">
        <f>N79*K86</f>
        <v>69.140131358065346</v>
      </c>
      <c r="M86" s="857"/>
      <c r="N86" s="57"/>
    </row>
    <row r="87" spans="1:14" ht="15.75" thickBot="1">
      <c r="B87" s="820" t="s">
        <v>1037</v>
      </c>
      <c r="C87" s="821"/>
      <c r="D87" s="821"/>
      <c r="E87" s="821"/>
      <c r="F87" s="821"/>
      <c r="G87" s="821"/>
      <c r="H87" s="821"/>
      <c r="I87" s="821"/>
      <c r="J87" s="821"/>
      <c r="K87" s="821"/>
      <c r="L87" s="821"/>
      <c r="M87" s="822"/>
      <c r="N87" s="58">
        <f>L84+L85+L86</f>
        <v>414.84078814839205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1797.6434153096989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41946.778416347392</v>
      </c>
      <c r="L36" s="278"/>
      <c r="M36" s="344">
        <v>1200</v>
      </c>
      <c r="N36" s="280">
        <f>K36/M36</f>
        <v>34.955648680289492</v>
      </c>
    </row>
    <row r="37" spans="1:14">
      <c r="A37" s="119" t="s">
        <v>201</v>
      </c>
      <c r="B37" s="833" t="str">
        <f>VLOOKUP(A37,EQUIPOS!A7:D154,3,FALSE)</f>
        <v>Equipo autopropulsado para pintura termoplástica</v>
      </c>
      <c r="C37" s="834"/>
      <c r="D37" s="834"/>
      <c r="E37" s="834"/>
      <c r="F37" s="834"/>
      <c r="G37" s="834"/>
      <c r="H37" s="835"/>
      <c r="I37" s="429"/>
      <c r="J37" s="430"/>
      <c r="K37" s="277">
        <f>VLOOKUP(A37,EQUIPOS!A7:D164,4,FALSE)</f>
        <v>110076.15155385272</v>
      </c>
      <c r="L37" s="343"/>
      <c r="M37" s="344">
        <v>1200</v>
      </c>
      <c r="N37" s="280">
        <f>K37/M37</f>
        <v>91.730126294877266</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0.37236503796114584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127.05814001312791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454</v>
      </c>
      <c r="B48" s="49" t="str">
        <f>VLOOKUP(A48,MATERIALES!A5:D372,3,FALSE)</f>
        <v>Esferas reflectivas</v>
      </c>
      <c r="C48" s="289"/>
      <c r="D48" s="289"/>
      <c r="E48" s="289"/>
      <c r="F48" s="289"/>
      <c r="G48" s="289"/>
      <c r="H48" s="289"/>
      <c r="I48" s="289"/>
      <c r="J48" s="319" t="str">
        <f>VLOOKUP(A48,MATERIALES!A4:D639,2,FALSE)</f>
        <v>kg</v>
      </c>
      <c r="K48" s="290">
        <v>0.108</v>
      </c>
      <c r="L48" s="275"/>
      <c r="M48" s="410">
        <f>VLOOKUP(A48,MATERIALES!A5:D395,4,FALSE)</f>
        <v>4665.5840414632667</v>
      </c>
      <c r="N48" s="280">
        <f>K48*M48</f>
        <v>503.88307647803282</v>
      </c>
    </row>
    <row r="49" spans="1:14">
      <c r="A49" s="172" t="s">
        <v>664</v>
      </c>
      <c r="B49" s="49" t="str">
        <f>VLOOKUP(A49,MATERIALES!A6:D372,3,FALSE)</f>
        <v xml:space="preserve">Resina termoplástica </v>
      </c>
      <c r="C49" s="433"/>
      <c r="D49" s="433"/>
      <c r="E49" s="433"/>
      <c r="F49" s="433"/>
      <c r="G49" s="433"/>
      <c r="H49" s="433"/>
      <c r="I49" s="433"/>
      <c r="J49" s="320" t="str">
        <f>VLOOKUP(A49,MATERIALES!A5:D640,2,FALSE)</f>
        <v>kg</v>
      </c>
      <c r="K49" s="405">
        <v>7.8E-2</v>
      </c>
      <c r="L49" s="429"/>
      <c r="M49" s="410">
        <f>VLOOKUP(A49,MATERIALES!A6:D396,4,FALSE)</f>
        <v>8910.7259687820151</v>
      </c>
      <c r="N49" s="280">
        <f>K49*M49</f>
        <v>695.03662556499717</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1198.9197020430299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9600</v>
      </c>
      <c r="N71" s="403">
        <f>K71/M71</f>
        <v>26.597502711510415</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9600</v>
      </c>
      <c r="N72" s="403">
        <f>K72/M72</f>
        <v>10.639001084604166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37.236503796114583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1363.2143458522726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272.6428691704545</v>
      </c>
      <c r="M84" s="855"/>
      <c r="N84" s="57"/>
    </row>
    <row r="85" spans="1:14">
      <c r="B85" s="95" t="s">
        <v>1057</v>
      </c>
      <c r="C85" s="96"/>
      <c r="D85" s="96"/>
      <c r="E85" s="96"/>
      <c r="F85" s="96"/>
      <c r="G85" s="96"/>
      <c r="H85" s="96"/>
      <c r="I85" s="93"/>
      <c r="J85" s="94"/>
      <c r="K85" s="312">
        <v>0.05</v>
      </c>
      <c r="L85" s="854">
        <f>N79*K85</f>
        <v>68.160717292613626</v>
      </c>
      <c r="M85" s="855"/>
      <c r="N85" s="57"/>
    </row>
    <row r="86" spans="1:14" ht="15.75" thickBot="1">
      <c r="B86" s="97" t="s">
        <v>1058</v>
      </c>
      <c r="C86" s="98"/>
      <c r="D86" s="98"/>
      <c r="E86" s="98"/>
      <c r="F86" s="98"/>
      <c r="G86" s="98"/>
      <c r="H86" s="98"/>
      <c r="I86" s="99"/>
      <c r="J86" s="100"/>
      <c r="K86" s="313">
        <v>0.05</v>
      </c>
      <c r="L86" s="856">
        <f>N79*K86</f>
        <v>68.160717292613626</v>
      </c>
      <c r="M86" s="857"/>
      <c r="N86" s="57"/>
    </row>
    <row r="87" spans="1:14" ht="15.75" thickBot="1">
      <c r="B87" s="820" t="s">
        <v>1037</v>
      </c>
      <c r="C87" s="821"/>
      <c r="D87" s="821"/>
      <c r="E87" s="821"/>
      <c r="F87" s="821"/>
      <c r="G87" s="821"/>
      <c r="H87" s="821"/>
      <c r="I87" s="821"/>
      <c r="J87" s="821"/>
      <c r="K87" s="821"/>
      <c r="L87" s="821"/>
      <c r="M87" s="822"/>
      <c r="N87" s="58">
        <f>L84+L85+L86</f>
        <v>408.96430375568178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1772.1786496079544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199</v>
      </c>
      <c r="B36" s="833" t="str">
        <f>VLOOKUP(A36,EQUIPOS!A6:D154,3,FALSE)</f>
        <v xml:space="preserve">Equipo de pintura (Compresor), Presión máxima de trabajo 3300 psi.
</v>
      </c>
      <c r="C36" s="834"/>
      <c r="D36" s="834"/>
      <c r="E36" s="834"/>
      <c r="F36" s="834"/>
      <c r="G36" s="834"/>
      <c r="H36" s="835"/>
      <c r="I36" s="275"/>
      <c r="J36" s="276"/>
      <c r="K36" s="277">
        <f>VLOOKUP(A36,EQUIPOS!A6:D163,4,FALSE)</f>
        <v>17003.870796083444</v>
      </c>
      <c r="L36" s="278"/>
      <c r="M36" s="344">
        <v>6.1</v>
      </c>
      <c r="N36" s="280">
        <f>K36/M36</f>
        <v>2787.5198026366302</v>
      </c>
    </row>
    <row r="37" spans="1:14">
      <c r="A37" s="119" t="s">
        <v>138</v>
      </c>
      <c r="B37" s="833" t="str">
        <f>VLOOKUP(A37,EQUIPOS!A7:D154,3,FALSE)</f>
        <v>Camioneta D-300</v>
      </c>
      <c r="C37" s="834"/>
      <c r="D37" s="834"/>
      <c r="E37" s="834"/>
      <c r="F37" s="834"/>
      <c r="G37" s="834"/>
      <c r="H37" s="835"/>
      <c r="I37" s="429"/>
      <c r="J37" s="430"/>
      <c r="K37" s="277">
        <f>VLOOKUP(A37,EQUIPOS!A7:D164,4,FALSE)</f>
        <v>41946.778416347392</v>
      </c>
      <c r="L37" s="343"/>
      <c r="M37" s="344">
        <v>6.1</v>
      </c>
      <c r="N37" s="280">
        <f>K37/M37</f>
        <v>6876.5210518602289</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73.252138615307373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9737.2929931121671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454</v>
      </c>
      <c r="B48" s="49" t="str">
        <f>VLOOKUP(A48,MATERIALES!A5:D372,3,FALSE)</f>
        <v>Esferas reflectivas</v>
      </c>
      <c r="C48" s="289"/>
      <c r="D48" s="289"/>
      <c r="E48" s="289"/>
      <c r="F48" s="289"/>
      <c r="G48" s="289"/>
      <c r="H48" s="289"/>
      <c r="I48" s="289"/>
      <c r="J48" s="319" t="str">
        <f>VLOOKUP(A48,MATERIALES!A4:D639,2,FALSE)</f>
        <v>kg</v>
      </c>
      <c r="K48" s="290">
        <v>0.38200000000000001</v>
      </c>
      <c r="L48" s="275"/>
      <c r="M48" s="410">
        <f>VLOOKUP(A48,MATERIALES!A5:D395,4,FALSE)</f>
        <v>4665.5840414632667</v>
      </c>
      <c r="N48" s="280">
        <f>K48*M48</f>
        <v>1782.2531038389679</v>
      </c>
    </row>
    <row r="49" spans="1:14">
      <c r="A49" s="172" t="s">
        <v>914</v>
      </c>
      <c r="B49" s="49" t="str">
        <f>VLOOKUP(A49,MATERIALES!A6:D372,3,FALSE)</f>
        <v>Disolvente para pintura Trafico (acrílico)</v>
      </c>
      <c r="C49" s="433"/>
      <c r="D49" s="433"/>
      <c r="E49" s="433"/>
      <c r="F49" s="433"/>
      <c r="G49" s="433"/>
      <c r="H49" s="433"/>
      <c r="I49" s="433"/>
      <c r="J49" s="320" t="str">
        <f>VLOOKUP(A49,MATERIALES!A5:D640,2,FALSE)</f>
        <v>gal</v>
      </c>
      <c r="K49" s="405">
        <v>0.05</v>
      </c>
      <c r="L49" s="429"/>
      <c r="M49" s="410">
        <f>VLOOKUP(A49,MATERIALES!A6:D396,4,FALSE)</f>
        <v>32149.060447176515</v>
      </c>
      <c r="N49" s="280">
        <f>K49*M49</f>
        <v>1607.4530223588258</v>
      </c>
    </row>
    <row r="50" spans="1:14">
      <c r="A50" s="172" t="s">
        <v>636</v>
      </c>
      <c r="B50" s="49" t="str">
        <f>VLOOKUP(A50,MATERIALES!A6:D372,3,FALSE)</f>
        <v xml:space="preserve">Pintura acrílica pura para tráfico
</v>
      </c>
      <c r="C50" s="433"/>
      <c r="D50" s="433"/>
      <c r="E50" s="433"/>
      <c r="F50" s="433"/>
      <c r="G50" s="433"/>
      <c r="H50" s="433"/>
      <c r="I50" s="433"/>
      <c r="J50" s="320" t="str">
        <f>VLOOKUP(A50,MATERIALES!A6:D641,2,FALSE)</f>
        <v>gal</v>
      </c>
      <c r="K50" s="405">
        <v>0.12</v>
      </c>
      <c r="L50" s="429"/>
      <c r="M50" s="410">
        <f>VLOOKUP(A50,MATERIALES!A6:D397,4,FALSE)</f>
        <v>72526</v>
      </c>
      <c r="N50" s="280">
        <f>K50*M50</f>
        <v>8703.119999999999</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12092.826126197793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48.8</v>
      </c>
      <c r="N71" s="403">
        <f>K71/M71</f>
        <v>5232.2956153790983</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48.8</v>
      </c>
      <c r="N72" s="403">
        <f>K72/M72</f>
        <v>2092.9182461516393</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7325.2138615307376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29155.332980840696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5831.0665961681398</v>
      </c>
      <c r="M84" s="855"/>
      <c r="N84" s="57"/>
    </row>
    <row r="85" spans="1:14">
      <c r="B85" s="95" t="s">
        <v>1057</v>
      </c>
      <c r="C85" s="96"/>
      <c r="D85" s="96"/>
      <c r="E85" s="96"/>
      <c r="F85" s="96"/>
      <c r="G85" s="96"/>
      <c r="H85" s="96"/>
      <c r="I85" s="93"/>
      <c r="J85" s="94"/>
      <c r="K85" s="312">
        <v>0.05</v>
      </c>
      <c r="L85" s="854">
        <f>N79*K85</f>
        <v>1457.7666490420349</v>
      </c>
      <c r="M85" s="855"/>
      <c r="N85" s="57"/>
    </row>
    <row r="86" spans="1:14" ht="15.75" thickBot="1">
      <c r="B86" s="97" t="s">
        <v>1058</v>
      </c>
      <c r="C86" s="98"/>
      <c r="D86" s="98"/>
      <c r="E86" s="98"/>
      <c r="F86" s="98"/>
      <c r="G86" s="98"/>
      <c r="H86" s="98"/>
      <c r="I86" s="99"/>
      <c r="J86" s="100"/>
      <c r="K86" s="313">
        <v>0.05</v>
      </c>
      <c r="L86" s="856">
        <f>N79*K86</f>
        <v>1457.7666490420349</v>
      </c>
      <c r="M86" s="857"/>
      <c r="N86" s="57"/>
    </row>
    <row r="87" spans="1:14" ht="15.75" thickBot="1">
      <c r="B87" s="820" t="s">
        <v>1037</v>
      </c>
      <c r="C87" s="821"/>
      <c r="D87" s="821"/>
      <c r="E87" s="821"/>
      <c r="F87" s="821"/>
      <c r="G87" s="821"/>
      <c r="H87" s="821"/>
      <c r="I87" s="821"/>
      <c r="J87" s="821"/>
      <c r="K87" s="821"/>
      <c r="L87" s="821"/>
      <c r="M87" s="822"/>
      <c r="N87" s="58">
        <f>L84+L85+L86</f>
        <v>8746.5998942522092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37901.932875092905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41946.778416347392</v>
      </c>
      <c r="L36" s="278"/>
      <c r="M36" s="344">
        <v>6</v>
      </c>
      <c r="N36" s="280">
        <f>K36/M36</f>
        <v>6991.1297360578983</v>
      </c>
    </row>
    <row r="37" spans="1:14">
      <c r="A37" s="119" t="s">
        <v>1795</v>
      </c>
      <c r="B37" s="833" t="str">
        <f>VLOOKUP(A37,EQUIPOS!A7:D154,3,FALSE)</f>
        <v>Caldera para pintura termoplástica</v>
      </c>
      <c r="C37" s="834"/>
      <c r="D37" s="834"/>
      <c r="E37" s="834"/>
      <c r="F37" s="834"/>
      <c r="G37" s="834"/>
      <c r="H37" s="835"/>
      <c r="I37" s="429"/>
      <c r="J37" s="430"/>
      <c r="K37" s="277">
        <f>VLOOKUP(A37,EQUIPOS!A7:D164,4,FALSE)</f>
        <v>46748.298212005117</v>
      </c>
      <c r="L37" s="343"/>
      <c r="M37" s="344">
        <v>6</v>
      </c>
      <c r="N37" s="280">
        <f>K37/M37</f>
        <v>7791.3830353341864</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85.112008676833327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14867.624780068918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454</v>
      </c>
      <c r="B48" s="49" t="str">
        <f>VLOOKUP(A48,MATERIALES!A5:D372,3,FALSE)</f>
        <v>Esferas reflectivas</v>
      </c>
      <c r="C48" s="289"/>
      <c r="D48" s="289"/>
      <c r="E48" s="289"/>
      <c r="F48" s="289"/>
      <c r="G48" s="289"/>
      <c r="H48" s="289"/>
      <c r="I48" s="276"/>
      <c r="J48" s="232" t="str">
        <f>VLOOKUP(A48,MATERIALES!A4:D639,2,FALSE)</f>
        <v>kg</v>
      </c>
      <c r="K48" s="290">
        <v>0.9</v>
      </c>
      <c r="L48" s="275"/>
      <c r="M48" s="410">
        <f>VLOOKUP(A48,MATERIALES!A5:D395,4,FALSE)</f>
        <v>4665.5840414632667</v>
      </c>
      <c r="N48" s="280">
        <f>K48*M48</f>
        <v>4199.0256373169404</v>
      </c>
    </row>
    <row r="49" spans="1:14">
      <c r="A49" s="172" t="s">
        <v>664</v>
      </c>
      <c r="B49" s="49" t="str">
        <f>VLOOKUP(A49,MATERIALES!A6:D372,3,FALSE)</f>
        <v xml:space="preserve">Resina termoplástica </v>
      </c>
      <c r="C49" s="433"/>
      <c r="D49" s="433"/>
      <c r="E49" s="433"/>
      <c r="F49" s="433"/>
      <c r="G49" s="433"/>
      <c r="H49" s="433"/>
      <c r="I49" s="433"/>
      <c r="J49" s="319" t="str">
        <f>VLOOKUP(A49,MATERIALES!A5:D640,2,FALSE)</f>
        <v>kg</v>
      </c>
      <c r="K49" s="405">
        <v>0.65</v>
      </c>
      <c r="L49" s="429"/>
      <c r="M49" s="410">
        <f>VLOOKUP(A49,MATERIALES!A6:D396,4,FALSE)</f>
        <v>8910.7259687820151</v>
      </c>
      <c r="N49" s="280">
        <f>K49*M49</f>
        <v>5791.9718797083096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9990.997517025251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48</v>
      </c>
      <c r="N71" s="403">
        <f>K71/M71</f>
        <v>6383.400650762499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v>
      </c>
      <c r="N72" s="403">
        <f>K72/M72</f>
        <v>2127.8002169208335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8511.200867683332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33369.823164777496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6673.9646329554998</v>
      </c>
      <c r="M84" s="855"/>
      <c r="N84" s="57"/>
    </row>
    <row r="85" spans="1:14">
      <c r="B85" s="95" t="s">
        <v>1057</v>
      </c>
      <c r="C85" s="96"/>
      <c r="D85" s="96"/>
      <c r="E85" s="96"/>
      <c r="F85" s="96"/>
      <c r="G85" s="96"/>
      <c r="H85" s="96"/>
      <c r="I85" s="93"/>
      <c r="J85" s="94"/>
      <c r="K85" s="312">
        <v>0.05</v>
      </c>
      <c r="L85" s="854">
        <f>N79*K85</f>
        <v>1668.491158238875</v>
      </c>
      <c r="M85" s="855"/>
      <c r="N85" s="57"/>
    </row>
    <row r="86" spans="1:14" ht="15.75" thickBot="1">
      <c r="B86" s="97" t="s">
        <v>1058</v>
      </c>
      <c r="C86" s="98"/>
      <c r="D86" s="98"/>
      <c r="E86" s="98"/>
      <c r="F86" s="98"/>
      <c r="G86" s="98"/>
      <c r="H86" s="98"/>
      <c r="I86" s="99"/>
      <c r="J86" s="100"/>
      <c r="K86" s="313">
        <v>0.05</v>
      </c>
      <c r="L86" s="856">
        <f>N79*K86</f>
        <v>1668.491158238875</v>
      </c>
      <c r="M86" s="857"/>
      <c r="N86" s="57"/>
    </row>
    <row r="87" spans="1:14" ht="15.75" thickBot="1">
      <c r="B87" s="820" t="s">
        <v>1037</v>
      </c>
      <c r="C87" s="821"/>
      <c r="D87" s="821"/>
      <c r="E87" s="821"/>
      <c r="F87" s="821"/>
      <c r="G87" s="821"/>
      <c r="H87" s="821"/>
      <c r="I87" s="821"/>
      <c r="J87" s="821"/>
      <c r="K87" s="821"/>
      <c r="L87" s="821"/>
      <c r="M87" s="822"/>
      <c r="N87" s="58">
        <f>L84+L85+L86</f>
        <v>10010.946949433248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43380.77011421074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41946.778416347392</v>
      </c>
      <c r="L36" s="278"/>
      <c r="M36" s="344">
        <v>250</v>
      </c>
      <c r="N36" s="280">
        <f>K36/M36</f>
        <v>167.78711366538957</v>
      </c>
    </row>
    <row r="37" spans="1:14">
      <c r="A37" s="119" t="s">
        <v>251</v>
      </c>
      <c r="B37" s="833" t="str">
        <f>VLOOKUP(A37,EQUIPOS!A7:D154,3,FALSE)</f>
        <v>Maquina térmica pegatachas</v>
      </c>
      <c r="C37" s="834"/>
      <c r="D37" s="834"/>
      <c r="E37" s="834"/>
      <c r="F37" s="834"/>
      <c r="G37" s="834"/>
      <c r="H37" s="835"/>
      <c r="I37" s="429"/>
      <c r="J37" s="430"/>
      <c r="K37" s="277">
        <f>VLOOKUP(A37,EQUIPOS!A7:D164,4,FALSE)</f>
        <v>24340.197956577271</v>
      </c>
      <c r="L37" s="343"/>
      <c r="M37" s="344">
        <v>250</v>
      </c>
      <c r="N37" s="280">
        <f>K37/M37</f>
        <v>97.360791826309082</v>
      </c>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1.0213441041219999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266.1692495958207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664</v>
      </c>
      <c r="B48" s="49" t="str">
        <f>VLOOKUP(A48,MATERIALES!A5:D372,3,FALSE)</f>
        <v xml:space="preserve">Resina termoplástica </v>
      </c>
      <c r="C48" s="289"/>
      <c r="D48" s="289"/>
      <c r="E48" s="289"/>
      <c r="F48" s="289"/>
      <c r="G48" s="289"/>
      <c r="H48" s="289"/>
      <c r="I48" s="276"/>
      <c r="J48" s="232" t="str">
        <f>VLOOKUP(A48,MATERIALES!A4:D639,2,FALSE)</f>
        <v>kg</v>
      </c>
      <c r="K48" s="290">
        <v>0.08</v>
      </c>
      <c r="L48" s="275"/>
      <c r="M48" s="410">
        <f>VLOOKUP(A48,MATERIALES!A5:D395,4,FALSE)</f>
        <v>8910.7259687820151</v>
      </c>
      <c r="N48" s="280">
        <f>K48*M48</f>
        <v>712.85807750256117</v>
      </c>
    </row>
    <row r="49" spans="1:14">
      <c r="A49" s="172" t="s">
        <v>736</v>
      </c>
      <c r="B49" s="49" t="str">
        <f>VLOOKUP(A49,MATERIALES!A6:D372,3,FALSE)</f>
        <v>Tacha reflectiva</v>
      </c>
      <c r="C49" s="433"/>
      <c r="D49" s="433"/>
      <c r="E49" s="433"/>
      <c r="F49" s="433"/>
      <c r="G49" s="433"/>
      <c r="H49" s="433"/>
      <c r="I49" s="430"/>
      <c r="J49" s="232" t="str">
        <f>VLOOKUP(A49,MATERIALES!A5:D640,2,FALSE)</f>
        <v>u</v>
      </c>
      <c r="K49" s="405">
        <v>1</v>
      </c>
      <c r="L49" s="429"/>
      <c r="M49" s="410">
        <f>VLOOKUP(A49,MATERIALES!A6:D396,4,FALSE)</f>
        <v>5281.4859278008789</v>
      </c>
      <c r="N49" s="280">
        <f>K49*M49</f>
        <v>5281.4859278008789</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5994.3440053034401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2000</v>
      </c>
      <c r="N71" s="403">
        <f>K71/M71</f>
        <v>51.067205206099999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102.1344104122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6362.6476653114605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1272.5295330622921</v>
      </c>
      <c r="M84" s="855"/>
      <c r="N84" s="57"/>
    </row>
    <row r="85" spans="1:14">
      <c r="B85" s="95" t="s">
        <v>1057</v>
      </c>
      <c r="C85" s="96"/>
      <c r="D85" s="96"/>
      <c r="E85" s="96"/>
      <c r="F85" s="96"/>
      <c r="G85" s="96"/>
      <c r="H85" s="96"/>
      <c r="I85" s="93"/>
      <c r="J85" s="94"/>
      <c r="K85" s="312">
        <v>0.05</v>
      </c>
      <c r="L85" s="854">
        <f>N79*K85</f>
        <v>318.13238326557303</v>
      </c>
      <c r="M85" s="855"/>
      <c r="N85" s="57"/>
    </row>
    <row r="86" spans="1:14" ht="15.75" thickBot="1">
      <c r="B86" s="97" t="s">
        <v>1058</v>
      </c>
      <c r="C86" s="98"/>
      <c r="D86" s="98"/>
      <c r="E86" s="98"/>
      <c r="F86" s="98"/>
      <c r="G86" s="98"/>
      <c r="H86" s="98"/>
      <c r="I86" s="99"/>
      <c r="J86" s="100"/>
      <c r="K86" s="313">
        <v>0.05</v>
      </c>
      <c r="L86" s="856">
        <f>N79*K86</f>
        <v>318.13238326557303</v>
      </c>
      <c r="M86" s="857"/>
      <c r="N86" s="57"/>
    </row>
    <row r="87" spans="1:14" ht="15.75" thickBot="1">
      <c r="B87" s="820" t="s">
        <v>1037</v>
      </c>
      <c r="C87" s="821"/>
      <c r="D87" s="821"/>
      <c r="E87" s="821"/>
      <c r="F87" s="821"/>
      <c r="G87" s="821"/>
      <c r="H87" s="821"/>
      <c r="I87" s="821"/>
      <c r="J87" s="821"/>
      <c r="K87" s="821"/>
      <c r="L87" s="821"/>
      <c r="M87" s="822"/>
      <c r="N87" s="58">
        <f>L84+L85+L86</f>
        <v>1908.7942995934382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8271.4419649048978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41946.778416347392</v>
      </c>
      <c r="L36" s="278"/>
      <c r="M36" s="344">
        <v>3.75</v>
      </c>
      <c r="N36" s="280">
        <f>K36/M36</f>
        <v>11185.807577692638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85.112008676833327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11270.919586369471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649</v>
      </c>
      <c r="B48" s="49" t="str">
        <f>VLOOKUP(A48,MATERIALES!A5:D372,3,FALSE)</f>
        <v xml:space="preserve">Poste en angulo de 2*2*1/4 de 3,5m para señal
</v>
      </c>
      <c r="C48" s="289"/>
      <c r="D48" s="289"/>
      <c r="E48" s="289"/>
      <c r="F48" s="289"/>
      <c r="G48" s="289"/>
      <c r="H48" s="289"/>
      <c r="I48" s="289"/>
      <c r="J48" s="319" t="str">
        <f>VLOOKUP(A48,MATERIALES!A4:D639,2,FALSE)</f>
        <v>u</v>
      </c>
      <c r="K48" s="290">
        <v>1</v>
      </c>
      <c r="L48" s="275"/>
      <c r="M48" s="410">
        <f>VLOOKUP(A48,MATERIALES!A5:D395,4,FALSE)</f>
        <v>89875.864521183612</v>
      </c>
      <c r="N48" s="280">
        <f>K48*M48</f>
        <v>89875.864521183612</v>
      </c>
    </row>
    <row r="49" spans="1:14">
      <c r="A49" s="172" t="s">
        <v>692</v>
      </c>
      <c r="B49" s="49" t="str">
        <f>VLOOKUP(A49,MATERIALES!A6:D372,3,FALSE)</f>
        <v xml:space="preserve">Señal (grupo 1). Tablero en lámina galvanizada de 75cm*75cm, calibre 16, reflectivo tipo 1/ incluye poste )
</v>
      </c>
      <c r="C49" s="433"/>
      <c r="D49" s="433"/>
      <c r="E49" s="433"/>
      <c r="F49" s="433"/>
      <c r="G49" s="433"/>
      <c r="H49" s="433"/>
      <c r="I49" s="433"/>
      <c r="J49" s="320" t="str">
        <f>VLOOKUP(A49,MATERIALES!A5:D640,2,FALSE)</f>
        <v>u</v>
      </c>
      <c r="K49" s="405">
        <v>1</v>
      </c>
      <c r="L49" s="429"/>
      <c r="M49" s="410">
        <f>VLOOKUP(A49,MATERIALES!A6:D396,4,FALSE)</f>
        <v>300348.37244621222</v>
      </c>
      <c r="N49" s="280">
        <f>K49*M49</f>
        <v>300348.37244621222</v>
      </c>
    </row>
    <row r="50" spans="1:14">
      <c r="A50" s="172" t="s">
        <v>905</v>
      </c>
      <c r="B50" s="49" t="str">
        <f>VLOOKUP(A50,MATERIALES!A6:D372,3,FALSE)</f>
        <v>Concreto Resistencia  14 (Mpa)</v>
      </c>
      <c r="C50" s="433"/>
      <c r="D50" s="433"/>
      <c r="E50" s="433"/>
      <c r="F50" s="433"/>
      <c r="G50" s="433"/>
      <c r="H50" s="433"/>
      <c r="I50" s="433"/>
      <c r="J50" s="320" t="str">
        <f>VLOOKUP(A50,MATERIALES!A6:D641,2,FALSE)</f>
        <v>m3</v>
      </c>
      <c r="K50" s="405">
        <v>0.03</v>
      </c>
      <c r="L50" s="429"/>
      <c r="M50" s="410">
        <f>VLOOKUP(A50,MATERIALES!A6:D397,4,FALSE)</f>
        <v>350818.73247755074</v>
      </c>
      <c r="N50" s="280">
        <f>K50*M50</f>
        <v>10524.561974326522</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400748.79894172231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8511.200867683332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420530.91939577513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84106.183879155025</v>
      </c>
      <c r="M84" s="855"/>
      <c r="N84" s="57"/>
    </row>
    <row r="85" spans="1:14">
      <c r="B85" s="95" t="s">
        <v>1057</v>
      </c>
      <c r="C85" s="96"/>
      <c r="D85" s="96"/>
      <c r="E85" s="96"/>
      <c r="F85" s="96"/>
      <c r="G85" s="96"/>
      <c r="H85" s="96"/>
      <c r="I85" s="93"/>
      <c r="J85" s="94"/>
      <c r="K85" s="312">
        <v>0.05</v>
      </c>
      <c r="L85" s="854">
        <f>N79*K85</f>
        <v>21026.545969788756</v>
      </c>
      <c r="M85" s="855"/>
      <c r="N85" s="57"/>
    </row>
    <row r="86" spans="1:14" ht="15.75" thickBot="1">
      <c r="B86" s="97" t="s">
        <v>1058</v>
      </c>
      <c r="C86" s="98"/>
      <c r="D86" s="98"/>
      <c r="E86" s="98"/>
      <c r="F86" s="98"/>
      <c r="G86" s="98"/>
      <c r="H86" s="98"/>
      <c r="I86" s="99"/>
      <c r="J86" s="100"/>
      <c r="K86" s="313">
        <v>0.05</v>
      </c>
      <c r="L86" s="856">
        <f>N79*K86</f>
        <v>21026.545969788756</v>
      </c>
      <c r="M86" s="857"/>
      <c r="N86" s="57"/>
    </row>
    <row r="87" spans="1:14" ht="15.75" thickBot="1">
      <c r="B87" s="820" t="s">
        <v>1037</v>
      </c>
      <c r="C87" s="821"/>
      <c r="D87" s="821"/>
      <c r="E87" s="821"/>
      <c r="F87" s="821"/>
      <c r="G87" s="821"/>
      <c r="H87" s="821"/>
      <c r="I87" s="821"/>
      <c r="J87" s="821"/>
      <c r="K87" s="821"/>
      <c r="L87" s="821"/>
      <c r="M87" s="822"/>
      <c r="N87" s="58">
        <f>L84+L85+L86</f>
        <v>126159.27581873254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546690.19521450764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8.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41946.778416347392</v>
      </c>
      <c r="L36" s="278"/>
      <c r="M36" s="344">
        <v>3.75</v>
      </c>
      <c r="N36" s="280">
        <f>K36/M36</f>
        <v>11185.807577692638</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85.112008676833327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11270.919586369471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649</v>
      </c>
      <c r="B48" s="49" t="str">
        <f>VLOOKUP(A48,MATERIALES!A5:D372,3,FALSE)</f>
        <v xml:space="preserve">Poste en angulo de 2*2*1/4 de 3,5m para señal
</v>
      </c>
      <c r="C48" s="289"/>
      <c r="D48" s="289"/>
      <c r="E48" s="289"/>
      <c r="F48" s="289"/>
      <c r="G48" s="289"/>
      <c r="H48" s="289"/>
      <c r="I48" s="289"/>
      <c r="J48" s="319" t="str">
        <f>VLOOKUP(A48,MATERIALES!A4:D639,2,FALSE)</f>
        <v>u</v>
      </c>
      <c r="K48" s="290">
        <v>1</v>
      </c>
      <c r="L48" s="275"/>
      <c r="M48" s="410">
        <f>VLOOKUP(A48,MATERIALES!A5:D395,4,FALSE)</f>
        <v>89875.864521183612</v>
      </c>
      <c r="N48" s="280">
        <f>K48*M48</f>
        <v>89875.864521183612</v>
      </c>
    </row>
    <row r="49" spans="1:14">
      <c r="A49" s="172" t="s">
        <v>694</v>
      </c>
      <c r="B49" s="49" t="str">
        <f>VLOOKUP(A49,MATERIALES!A6:D372,3,FALSE)</f>
        <v xml:space="preserve">Señal (grupo 2). Tablero en lámina galvanizado de 1,2m*0,4m, calibre 16, reflectivo tipo 1. 
</v>
      </c>
      <c r="C49" s="433"/>
      <c r="D49" s="433"/>
      <c r="E49" s="433"/>
      <c r="F49" s="433"/>
      <c r="G49" s="433"/>
      <c r="H49" s="433"/>
      <c r="I49" s="433"/>
      <c r="J49" s="320" t="str">
        <f>VLOOKUP(A49,MATERIALES!A5:D640,2,FALSE)</f>
        <v>u</v>
      </c>
      <c r="K49" s="405">
        <v>1</v>
      </c>
      <c r="L49" s="429"/>
      <c r="M49" s="410">
        <f>VLOOKUP(A49,MATERIALES!A6:D396,4,FALSE)</f>
        <v>301653.47363345983</v>
      </c>
      <c r="N49" s="280">
        <f>K49*M49</f>
        <v>301653.47363345983</v>
      </c>
    </row>
    <row r="50" spans="1:14">
      <c r="A50" s="172" t="s">
        <v>905</v>
      </c>
      <c r="B50" s="49" t="str">
        <f>VLOOKUP(A50,MATERIALES!A6:D372,3,FALSE)</f>
        <v>Concreto Resistencia  14 (Mpa)</v>
      </c>
      <c r="C50" s="433"/>
      <c r="D50" s="433"/>
      <c r="E50" s="433"/>
      <c r="F50" s="433"/>
      <c r="G50" s="433"/>
      <c r="H50" s="433"/>
      <c r="I50" s="433"/>
      <c r="J50" s="320" t="str">
        <f>VLOOKUP(A50,MATERIALES!A6:D641,2,FALSE)</f>
        <v>m3</v>
      </c>
      <c r="K50" s="405">
        <v>0.03</v>
      </c>
      <c r="L50" s="429"/>
      <c r="M50" s="410">
        <f>VLOOKUP(A50,MATERIALES!A6:D397,4,FALSE)</f>
        <v>350818.73247755074</v>
      </c>
      <c r="N50" s="280">
        <f>K50*M50</f>
        <v>10524.561974326522</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402053.90012896992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8511.200867683332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421836.02058302274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84367.204116604553</v>
      </c>
      <c r="M84" s="855"/>
      <c r="N84" s="57"/>
    </row>
    <row r="85" spans="1:14">
      <c r="B85" s="95" t="s">
        <v>1057</v>
      </c>
      <c r="C85" s="96"/>
      <c r="D85" s="96"/>
      <c r="E85" s="96"/>
      <c r="F85" s="96"/>
      <c r="G85" s="96"/>
      <c r="H85" s="96"/>
      <c r="I85" s="93"/>
      <c r="J85" s="94"/>
      <c r="K85" s="312">
        <v>0.05</v>
      </c>
      <c r="L85" s="854">
        <f>N79*K85</f>
        <v>21091.801029151138</v>
      </c>
      <c r="M85" s="855"/>
      <c r="N85" s="57"/>
    </row>
    <row r="86" spans="1:14" ht="15.75" thickBot="1">
      <c r="B86" s="97" t="s">
        <v>1058</v>
      </c>
      <c r="C86" s="98"/>
      <c r="D86" s="98"/>
      <c r="E86" s="98"/>
      <c r="F86" s="98"/>
      <c r="G86" s="98"/>
      <c r="H86" s="98"/>
      <c r="I86" s="99"/>
      <c r="J86" s="100"/>
      <c r="K86" s="313">
        <v>0.05</v>
      </c>
      <c r="L86" s="856">
        <f>N79*K86</f>
        <v>21091.801029151138</v>
      </c>
      <c r="M86" s="857"/>
      <c r="N86" s="57"/>
    </row>
    <row r="87" spans="1:14" ht="15.75" thickBot="1">
      <c r="B87" s="820" t="s">
        <v>1037</v>
      </c>
      <c r="C87" s="821"/>
      <c r="D87" s="821"/>
      <c r="E87" s="821"/>
      <c r="F87" s="821"/>
      <c r="G87" s="821"/>
      <c r="H87" s="821"/>
      <c r="I87" s="821"/>
      <c r="J87" s="821"/>
      <c r="K87" s="821"/>
      <c r="L87" s="821"/>
      <c r="M87" s="822"/>
      <c r="N87" s="58">
        <f>L84+L85+L86</f>
        <v>126550.80617490681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548386.82675792952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41946.778416347392</v>
      </c>
      <c r="L36" s="278"/>
      <c r="M36" s="344">
        <v>3</v>
      </c>
      <c r="N36" s="280">
        <f>K36/M36</f>
        <v>13982.259472115797</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42.55600433841667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14024.815476454214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651</v>
      </c>
      <c r="B48" s="49" t="str">
        <f>VLOOKUP(A48,MATERIALES!A5:D372,3,FALSE)</f>
        <v>Poste kilometraje</v>
      </c>
      <c r="C48" s="289"/>
      <c r="D48" s="289"/>
      <c r="E48" s="289"/>
      <c r="F48" s="289"/>
      <c r="G48" s="289"/>
      <c r="H48" s="289"/>
      <c r="I48" s="289"/>
      <c r="J48" s="319" t="str">
        <f>VLOOKUP(A48,MATERIALES!A4:D639,2,FALSE)</f>
        <v>u</v>
      </c>
      <c r="K48" s="290">
        <v>1</v>
      </c>
      <c r="L48" s="275"/>
      <c r="M48" s="410">
        <f>VLOOKUP(A48,MATERIALES!A5:D395,4,FALSE)</f>
        <v>88664.421141445171</v>
      </c>
      <c r="N48" s="280">
        <f>K48*M48</f>
        <v>88664.421141445171</v>
      </c>
    </row>
    <row r="49" spans="1:14">
      <c r="A49" s="172" t="s">
        <v>905</v>
      </c>
      <c r="B49" s="49" t="str">
        <f>VLOOKUP(A49,MATERIALES!A6:D372,3,FALSE)</f>
        <v>Concreto Resistencia  14 (Mpa)</v>
      </c>
      <c r="C49" s="433"/>
      <c r="D49" s="433"/>
      <c r="E49" s="433"/>
      <c r="F49" s="433"/>
      <c r="G49" s="433"/>
      <c r="H49" s="433"/>
      <c r="I49" s="433"/>
      <c r="J49" s="320" t="str">
        <f>VLOOKUP(A49,MATERIALES!A5:D640,2,FALSE)</f>
        <v>m3</v>
      </c>
      <c r="K49" s="405">
        <v>0.06</v>
      </c>
      <c r="L49" s="429"/>
      <c r="M49" s="410">
        <f>VLOOKUP(A49,MATERIALES!A6:D396,4,FALSE)</f>
        <v>350818.73247755074</v>
      </c>
      <c r="N49" s="280">
        <f>K49*M49</f>
        <v>21049.123948653043</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109713.54509009821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4255.6004338416669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127993.96100039409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25598.79220007882</v>
      </c>
      <c r="M84" s="855"/>
      <c r="N84" s="57"/>
    </row>
    <row r="85" spans="1:14">
      <c r="B85" s="95" t="s">
        <v>1057</v>
      </c>
      <c r="C85" s="96"/>
      <c r="D85" s="96"/>
      <c r="E85" s="96"/>
      <c r="F85" s="96"/>
      <c r="G85" s="96"/>
      <c r="H85" s="96"/>
      <c r="I85" s="93"/>
      <c r="J85" s="94"/>
      <c r="K85" s="312">
        <v>0.05</v>
      </c>
      <c r="L85" s="854">
        <f>N79*K85</f>
        <v>6399.6980500197051</v>
      </c>
      <c r="M85" s="855"/>
      <c r="N85" s="57"/>
    </row>
    <row r="86" spans="1:14" ht="15.75" thickBot="1">
      <c r="B86" s="97" t="s">
        <v>1058</v>
      </c>
      <c r="C86" s="98"/>
      <c r="D86" s="98"/>
      <c r="E86" s="98"/>
      <c r="F86" s="98"/>
      <c r="G86" s="98"/>
      <c r="H86" s="98"/>
      <c r="I86" s="99"/>
      <c r="J86" s="100"/>
      <c r="K86" s="313">
        <v>0.05</v>
      </c>
      <c r="L86" s="856">
        <f>N79*K86</f>
        <v>6399.6980500197051</v>
      </c>
      <c r="M86" s="857"/>
      <c r="N86" s="57"/>
    </row>
    <row r="87" spans="1:14" ht="15.75" thickBot="1">
      <c r="B87" s="820" t="s">
        <v>1037</v>
      </c>
      <c r="C87" s="821"/>
      <c r="D87" s="821"/>
      <c r="E87" s="821"/>
      <c r="F87" s="821"/>
      <c r="G87" s="821"/>
      <c r="H87" s="821"/>
      <c r="I87" s="821"/>
      <c r="J87" s="821"/>
      <c r="K87" s="821"/>
      <c r="L87" s="821"/>
      <c r="M87" s="822"/>
      <c r="N87" s="58">
        <f>L84+L85+L86</f>
        <v>38398.188300118229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166392.14930051233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135</v>
      </c>
      <c r="B36" s="833" t="str">
        <f>VLOOKUP(A36,EQUIPOS!A6:D154,3,FALSE)</f>
        <v>Camión 350</v>
      </c>
      <c r="C36" s="834"/>
      <c r="D36" s="834"/>
      <c r="E36" s="834"/>
      <c r="F36" s="834"/>
      <c r="G36" s="834"/>
      <c r="H36" s="835"/>
      <c r="I36" s="275"/>
      <c r="J36" s="276"/>
      <c r="K36" s="277">
        <f>VLOOKUP(A36,EQUIPOS!A6:D163,4,FALSE)</f>
        <v>58592.853341847607</v>
      </c>
      <c r="L36" s="278"/>
      <c r="M36" s="344">
        <v>6.25</v>
      </c>
      <c r="N36" s="280">
        <f>K36/M36</f>
        <v>9374.8565346956166</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306.40323123659999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9681.2597659322164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213" t="s">
        <v>655</v>
      </c>
      <c r="B48" s="49" t="str">
        <f>VLOOKUP(A48,MATERIALES!A5:D372,3,FALSE)</f>
        <v xml:space="preserve">Postes para defensa metálica (1,80m)
</v>
      </c>
      <c r="C48" s="289"/>
      <c r="D48" s="289"/>
      <c r="E48" s="289"/>
      <c r="F48" s="289"/>
      <c r="G48" s="289"/>
      <c r="H48" s="289"/>
      <c r="I48" s="289"/>
      <c r="J48" s="319" t="str">
        <f>VLOOKUP(A48,MATERIALES!A4:D639,2,FALSE)</f>
        <v>u</v>
      </c>
      <c r="K48" s="290">
        <v>0.25</v>
      </c>
      <c r="L48" s="275"/>
      <c r="M48" s="410">
        <f>VLOOKUP(A48,MATERIALES!A5:D395,4,FALSE)</f>
        <v>141846.78551196287</v>
      </c>
      <c r="N48" s="280">
        <f>K48*M48</f>
        <v>35461.696377990716</v>
      </c>
    </row>
    <row r="49" spans="1:14">
      <c r="A49" s="172" t="s">
        <v>443</v>
      </c>
      <c r="B49" s="49" t="str">
        <f>VLOOKUP(A49,MATERIALES!A6:D372,3,FALSE)</f>
        <v>Defensa Metálica De 4,13 M Galvanizada</v>
      </c>
      <c r="C49" s="433"/>
      <c r="D49" s="433"/>
      <c r="E49" s="433"/>
      <c r="F49" s="433"/>
      <c r="G49" s="433"/>
      <c r="H49" s="433"/>
      <c r="I49" s="433"/>
      <c r="J49" s="320" t="str">
        <f>VLOOKUP(A49,MATERIALES!A5:D640,2,FALSE)</f>
        <v>u</v>
      </c>
      <c r="K49" s="405">
        <v>0.24213075060532688</v>
      </c>
      <c r="L49" s="429"/>
      <c r="M49" s="410">
        <f>VLOOKUP(A49,MATERIALES!A6:D396,4,FALSE)</f>
        <v>325959.71072138846</v>
      </c>
      <c r="N49" s="280">
        <f>K49*M49</f>
        <v>78924.869424065007</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114386.56580205573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50</v>
      </c>
      <c r="N71" s="403">
        <f>K71/M71</f>
        <v>4085.3764164879999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50</v>
      </c>
      <c r="N72" s="403">
        <f>K72/M72</f>
        <v>2042.688208244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6128.0646247320001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130195.89019271995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26039.178038543992</v>
      </c>
      <c r="M84" s="855"/>
      <c r="N84" s="57"/>
    </row>
    <row r="85" spans="1:14">
      <c r="B85" s="95" t="s">
        <v>1057</v>
      </c>
      <c r="C85" s="96"/>
      <c r="D85" s="96"/>
      <c r="E85" s="96"/>
      <c r="F85" s="96"/>
      <c r="G85" s="96"/>
      <c r="H85" s="96"/>
      <c r="I85" s="93"/>
      <c r="J85" s="94"/>
      <c r="K85" s="312">
        <v>0.05</v>
      </c>
      <c r="L85" s="854">
        <f>N79*K85</f>
        <v>6509.7945096359981</v>
      </c>
      <c r="M85" s="855"/>
      <c r="N85" s="57"/>
    </row>
    <row r="86" spans="1:14" ht="15.75" thickBot="1">
      <c r="B86" s="97" t="s">
        <v>1058</v>
      </c>
      <c r="C86" s="98"/>
      <c r="D86" s="98"/>
      <c r="E86" s="98"/>
      <c r="F86" s="98"/>
      <c r="G86" s="98"/>
      <c r="H86" s="98"/>
      <c r="I86" s="99"/>
      <c r="J86" s="100"/>
      <c r="K86" s="313">
        <v>0.05</v>
      </c>
      <c r="L86" s="856">
        <f>N79*K86</f>
        <v>6509.7945096359981</v>
      </c>
      <c r="M86" s="857"/>
      <c r="N86" s="57"/>
    </row>
    <row r="87" spans="1:14" ht="15.75" thickBot="1">
      <c r="B87" s="820" t="s">
        <v>1037</v>
      </c>
      <c r="C87" s="821"/>
      <c r="D87" s="821"/>
      <c r="E87" s="821"/>
      <c r="F87" s="821"/>
      <c r="G87" s="821"/>
      <c r="H87" s="821"/>
      <c r="I87" s="821"/>
      <c r="J87" s="821"/>
      <c r="K87" s="821"/>
      <c r="L87" s="821"/>
      <c r="M87" s="822"/>
      <c r="N87" s="58">
        <f>L84+L85+L86</f>
        <v>39058.767057815989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169254.65725053594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34.044803470733335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34.044803470733335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667</v>
      </c>
      <c r="B48" s="49" t="str">
        <f>VLOOKUP(A48,MATERIALES!A5:D372,3,FALSE)</f>
        <v>Sección final de defensa metálica</v>
      </c>
      <c r="C48" s="289"/>
      <c r="D48" s="289"/>
      <c r="E48" s="289"/>
      <c r="F48" s="289"/>
      <c r="G48" s="289"/>
      <c r="H48" s="289"/>
      <c r="I48" s="276"/>
      <c r="J48" s="232" t="str">
        <f>VLOOKUP(A48,MATERIALES!A4:D639,2,FALSE)</f>
        <v>u</v>
      </c>
      <c r="K48" s="290">
        <v>1</v>
      </c>
      <c r="L48" s="275"/>
      <c r="M48" s="410">
        <f>VLOOKUP(A48,MATERIALES!A5:D395,4,FALSE)</f>
        <v>69287.435183511101</v>
      </c>
      <c r="N48" s="280">
        <f>K48*M48</f>
        <v>69287.435183511101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69287.435183511101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3404.4803470733332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72725.960334055169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14545.192066811034</v>
      </c>
      <c r="M84" s="855"/>
      <c r="N84" s="57"/>
    </row>
    <row r="85" spans="1:14">
      <c r="B85" s="95" t="s">
        <v>1057</v>
      </c>
      <c r="C85" s="96"/>
      <c r="D85" s="96"/>
      <c r="E85" s="96"/>
      <c r="F85" s="96"/>
      <c r="G85" s="96"/>
      <c r="H85" s="96"/>
      <c r="I85" s="93"/>
      <c r="J85" s="94"/>
      <c r="K85" s="312">
        <v>0.05</v>
      </c>
      <c r="L85" s="854">
        <f>N79*K85</f>
        <v>3636.2980167027586</v>
      </c>
      <c r="M85" s="855"/>
      <c r="N85" s="57"/>
    </row>
    <row r="86" spans="1:14" ht="15.75" thickBot="1">
      <c r="B86" s="97" t="s">
        <v>1058</v>
      </c>
      <c r="C86" s="98"/>
      <c r="D86" s="98"/>
      <c r="E86" s="98"/>
      <c r="F86" s="98"/>
      <c r="G86" s="98"/>
      <c r="H86" s="98"/>
      <c r="I86" s="99"/>
      <c r="J86" s="100"/>
      <c r="K86" s="313">
        <v>0.05</v>
      </c>
      <c r="L86" s="856">
        <f>N79*K86</f>
        <v>3636.2980167027586</v>
      </c>
      <c r="M86" s="857"/>
      <c r="N86" s="57"/>
    </row>
    <row r="87" spans="1:14" ht="15.75" thickBot="1">
      <c r="B87" s="820" t="s">
        <v>1037</v>
      </c>
      <c r="C87" s="821"/>
      <c r="D87" s="821"/>
      <c r="E87" s="821"/>
      <c r="F87" s="821"/>
      <c r="G87" s="821"/>
      <c r="H87" s="821"/>
      <c r="I87" s="821"/>
      <c r="J87" s="821"/>
      <c r="K87" s="821"/>
      <c r="L87" s="821"/>
      <c r="M87" s="822"/>
      <c r="N87" s="58">
        <f>L84+L85+L86</f>
        <v>21817.788100216552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94543.748434271722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35.218762211103453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8" t="s">
        <v>669</v>
      </c>
      <c r="B48" s="49" t="str">
        <f>VLOOKUP(A48,MATERIALES!A5:D372,3,FALSE)</f>
        <v>Sección tope</v>
      </c>
      <c r="C48" s="289"/>
      <c r="D48" s="289"/>
      <c r="E48" s="289"/>
      <c r="F48" s="289"/>
      <c r="G48" s="289"/>
      <c r="H48" s="289"/>
      <c r="I48" s="276"/>
      <c r="J48" s="232" t="str">
        <f>VLOOKUP(A48,MATERIALES!A4:D639,2,FALSE)</f>
        <v>u</v>
      </c>
      <c r="K48" s="290">
        <v>1</v>
      </c>
      <c r="L48" s="275"/>
      <c r="M48" s="410">
        <f>VLOOKUP(A48,MATERIALES!A5:D395,4,FALSE)</f>
        <v>68262.289399144211</v>
      </c>
      <c r="N48" s="280">
        <f>K48*M48</f>
        <v>68262.289399144211</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68262.289399144211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9"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3521.8762211103449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71819.384382465665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14363.876876493134</v>
      </c>
      <c r="M84" s="855"/>
      <c r="N84" s="57"/>
    </row>
    <row r="85" spans="1:14">
      <c r="B85" s="95" t="s">
        <v>1057</v>
      </c>
      <c r="C85" s="96"/>
      <c r="D85" s="96"/>
      <c r="E85" s="96"/>
      <c r="F85" s="96"/>
      <c r="G85" s="96"/>
      <c r="H85" s="96"/>
      <c r="I85" s="93"/>
      <c r="J85" s="94"/>
      <c r="K85" s="312">
        <v>0.05</v>
      </c>
      <c r="L85" s="854">
        <f>N79*K85</f>
        <v>3590.9692191232834</v>
      </c>
      <c r="M85" s="855"/>
      <c r="N85" s="57"/>
    </row>
    <row r="86" spans="1:14" ht="15.75" thickBot="1">
      <c r="B86" s="97" t="s">
        <v>1058</v>
      </c>
      <c r="C86" s="98"/>
      <c r="D86" s="98"/>
      <c r="E86" s="98"/>
      <c r="F86" s="98"/>
      <c r="G86" s="98"/>
      <c r="H86" s="98"/>
      <c r="I86" s="99"/>
      <c r="J86" s="100"/>
      <c r="K86" s="313">
        <v>0.05</v>
      </c>
      <c r="L86" s="856">
        <f>N79*K86</f>
        <v>3590.9692191232834</v>
      </c>
      <c r="M86" s="857"/>
      <c r="N86" s="57"/>
    </row>
    <row r="87" spans="1:14" ht="15.75" thickBot="1">
      <c r="B87" s="820" t="s">
        <v>1037</v>
      </c>
      <c r="C87" s="821"/>
      <c r="D87" s="821"/>
      <c r="E87" s="821"/>
      <c r="F87" s="821"/>
      <c r="G87" s="821"/>
      <c r="H87" s="821"/>
      <c r="I87" s="821"/>
      <c r="J87" s="821"/>
      <c r="K87" s="821"/>
      <c r="L87" s="821"/>
      <c r="M87" s="822"/>
      <c r="N87" s="58">
        <f>L84+L85+L86</f>
        <v>21545.815314739699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93365.19969720536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35.218762211103453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974</v>
      </c>
      <c r="B48" s="49" t="str">
        <f>VLOOKUP(A48,MATERIALES!A5:D372,3,FALSE)</f>
        <v>Amortiguadores (Para Defensas Metálicas), Incluye Tornillos</v>
      </c>
      <c r="C48" s="289"/>
      <c r="D48" s="289"/>
      <c r="E48" s="289"/>
      <c r="F48" s="289"/>
      <c r="G48" s="289"/>
      <c r="H48" s="289"/>
      <c r="I48" s="276"/>
      <c r="J48" s="232" t="str">
        <f>VLOOKUP(A48,MATERIALES!A4:D639,2,FALSE)</f>
        <v>u</v>
      </c>
      <c r="K48" s="290">
        <v>1</v>
      </c>
      <c r="L48" s="275"/>
      <c r="M48" s="410">
        <f>VLOOKUP(A48,MATERIALES!A5:D395,4,FALSE)</f>
        <v>30227.03935394443</v>
      </c>
      <c r="N48" s="280">
        <f>K48*M48</f>
        <v>30227.03935394443</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30227.03935394443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3521.8762211103449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33784.134337265881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6756.8268674531764</v>
      </c>
      <c r="M84" s="855"/>
      <c r="N84" s="57"/>
    </row>
    <row r="85" spans="1:14">
      <c r="B85" s="95" t="s">
        <v>1057</v>
      </c>
      <c r="C85" s="96"/>
      <c r="D85" s="96"/>
      <c r="E85" s="96"/>
      <c r="F85" s="96"/>
      <c r="G85" s="96"/>
      <c r="H85" s="96"/>
      <c r="I85" s="93"/>
      <c r="J85" s="94"/>
      <c r="K85" s="312">
        <v>0.05</v>
      </c>
      <c r="L85" s="854">
        <f>N79*K85</f>
        <v>1689.2067168632941</v>
      </c>
      <c r="M85" s="855"/>
      <c r="N85" s="57"/>
    </row>
    <row r="86" spans="1:14" ht="15.75" thickBot="1">
      <c r="B86" s="97" t="s">
        <v>1058</v>
      </c>
      <c r="C86" s="98"/>
      <c r="D86" s="98"/>
      <c r="E86" s="98"/>
      <c r="F86" s="98"/>
      <c r="G86" s="98"/>
      <c r="H86" s="98"/>
      <c r="I86" s="99"/>
      <c r="J86" s="100"/>
      <c r="K86" s="313">
        <v>0.05</v>
      </c>
      <c r="L86" s="856">
        <f>N79*K86</f>
        <v>1689.2067168632941</v>
      </c>
      <c r="M86" s="857"/>
      <c r="N86" s="57"/>
    </row>
    <row r="87" spans="1:14" ht="15.75" thickBot="1">
      <c r="B87" s="820" t="s">
        <v>1037</v>
      </c>
      <c r="C87" s="821"/>
      <c r="D87" s="821"/>
      <c r="E87" s="821"/>
      <c r="F87" s="821"/>
      <c r="G87" s="821"/>
      <c r="H87" s="821"/>
      <c r="I87" s="821"/>
      <c r="J87" s="821"/>
      <c r="K87" s="821"/>
      <c r="L87" s="821"/>
      <c r="M87" s="822"/>
      <c r="N87" s="58">
        <f>L84+L85+L86</f>
        <v>10135.240301179765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43919.374638445646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363</v>
      </c>
      <c r="B36" s="833" t="str">
        <f>VLOOKUP(A36,EQUIPOS!A6:D154,3,FALSE)</f>
        <v>Vibrador de concreto, Motor de 3 hp a 18.000 rpm Mangueras de 4 mt</v>
      </c>
      <c r="C36" s="834"/>
      <c r="D36" s="834"/>
      <c r="E36" s="834"/>
      <c r="F36" s="834"/>
      <c r="G36" s="834"/>
      <c r="H36" s="835"/>
      <c r="I36" s="275"/>
      <c r="J36" s="276"/>
      <c r="K36" s="277">
        <f>VLOOKUP(A36,EQUIPOS!A6:D163,4,FALSE)</f>
        <v>8187.9821200510869</v>
      </c>
      <c r="L36" s="278"/>
      <c r="M36" s="344">
        <v>1.25</v>
      </c>
      <c r="N36" s="280">
        <f>K36/M36</f>
        <v>6550.3856960408693</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0.02</v>
      </c>
      <c r="N41" s="352">
        <f>N77*M41</f>
        <v>510.67205206099999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7061.057748101869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812</v>
      </c>
      <c r="B48" s="49" t="str">
        <f>VLOOKUP(A48,MATERIALES!A5:D372,3,FALSE)</f>
        <v>Acero PDR-60</v>
      </c>
      <c r="C48" s="289"/>
      <c r="D48" s="289"/>
      <c r="E48" s="289"/>
      <c r="F48" s="289"/>
      <c r="G48" s="289"/>
      <c r="H48" s="289"/>
      <c r="I48" s="289"/>
      <c r="J48" s="319" t="str">
        <f>VLOOKUP(A48,MATERIALES!A4:D639,2,FALSE)</f>
        <v>kg</v>
      </c>
      <c r="K48" s="290">
        <v>9.6</v>
      </c>
      <c r="L48" s="275"/>
      <c r="M48" s="410">
        <f>VLOOKUP(A48,MATERIALES!A5:D395,4,FALSE)</f>
        <v>3118.1941782679437</v>
      </c>
      <c r="N48" s="280">
        <f>K48*M48</f>
        <v>29934.664111372258</v>
      </c>
    </row>
    <row r="49" spans="1:14">
      <c r="A49" s="172" t="s">
        <v>904</v>
      </c>
      <c r="B49" s="49" t="str">
        <f>VLOOKUP(A49,MATERIALES!A6:D372,3,FALSE)</f>
        <v>Concreto Resistencia  21 (Mpa)</v>
      </c>
      <c r="C49" s="433"/>
      <c r="D49" s="433"/>
      <c r="E49" s="433"/>
      <c r="F49" s="433"/>
      <c r="G49" s="433"/>
      <c r="H49" s="433"/>
      <c r="I49" s="433"/>
      <c r="J49" s="320" t="str">
        <f>VLOOKUP(A49,MATERIALES!A5:D640,2,FALSE)</f>
        <v>m3</v>
      </c>
      <c r="K49" s="405">
        <v>0.12</v>
      </c>
      <c r="L49" s="429"/>
      <c r="M49" s="410">
        <f>VLOOKUP(A49,MATERIALES!A6:D396,4,FALSE)</f>
        <v>381600.59253902244</v>
      </c>
      <c r="N49" s="280">
        <f>K49*M49</f>
        <v>45792.071104682691</v>
      </c>
    </row>
    <row r="50" spans="1:14">
      <c r="A50" s="172" t="s">
        <v>945</v>
      </c>
      <c r="B50" s="49" t="str">
        <f>VLOOKUP(A50,MATERIALES!A6:D372,3,FALSE)</f>
        <v xml:space="preserve">Formaleta para baranda de concreto
</v>
      </c>
      <c r="C50" s="433"/>
      <c r="D50" s="433"/>
      <c r="E50" s="433"/>
      <c r="F50" s="433"/>
      <c r="G50" s="433"/>
      <c r="H50" s="433"/>
      <c r="I50" s="433"/>
      <c r="J50" s="320" t="str">
        <f>VLOOKUP(A50,MATERIALES!A6:D641,2,FALSE)</f>
        <v>m</v>
      </c>
      <c r="K50" s="405">
        <v>0.5</v>
      </c>
      <c r="L50" s="429"/>
      <c r="M50" s="410">
        <f>VLOOKUP(A50,MATERIALES!A6:D397,4,FALSE)</f>
        <v>31547.410835894651</v>
      </c>
      <c r="N50" s="280">
        <f>K50*M50</f>
        <v>15773.705417947325</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91500.440634002269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124095.10098515413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24819.020197030826</v>
      </c>
      <c r="M84" s="855"/>
      <c r="N84" s="57"/>
    </row>
    <row r="85" spans="1:14">
      <c r="B85" s="95" t="s">
        <v>1057</v>
      </c>
      <c r="C85" s="96"/>
      <c r="D85" s="96"/>
      <c r="E85" s="96"/>
      <c r="F85" s="96"/>
      <c r="G85" s="96"/>
      <c r="H85" s="96"/>
      <c r="I85" s="93"/>
      <c r="J85" s="94"/>
      <c r="K85" s="312">
        <v>0.05</v>
      </c>
      <c r="L85" s="854">
        <f>N79*K85</f>
        <v>6204.7550492577066</v>
      </c>
      <c r="M85" s="855"/>
      <c r="N85" s="57"/>
    </row>
    <row r="86" spans="1:14" ht="15.75" thickBot="1">
      <c r="B86" s="97" t="s">
        <v>1058</v>
      </c>
      <c r="C86" s="98"/>
      <c r="D86" s="98"/>
      <c r="E86" s="98"/>
      <c r="F86" s="98"/>
      <c r="G86" s="98"/>
      <c r="H86" s="98"/>
      <c r="I86" s="99"/>
      <c r="J86" s="100"/>
      <c r="K86" s="313">
        <v>0.05</v>
      </c>
      <c r="L86" s="856">
        <f>N79*K86</f>
        <v>6204.7550492577066</v>
      </c>
      <c r="M86" s="857"/>
      <c r="N86" s="57"/>
    </row>
    <row r="87" spans="1:14" ht="15.75" thickBot="1">
      <c r="B87" s="820" t="s">
        <v>1037</v>
      </c>
      <c r="C87" s="821"/>
      <c r="D87" s="821"/>
      <c r="E87" s="821"/>
      <c r="F87" s="821"/>
      <c r="G87" s="821"/>
      <c r="H87" s="821"/>
      <c r="I87" s="821"/>
      <c r="J87" s="821"/>
      <c r="K87" s="821"/>
      <c r="L87" s="821"/>
      <c r="M87" s="822"/>
      <c r="N87" s="58">
        <f>L84+L85+L86</f>
        <v>37228.530295546239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161323.63128070039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7.2953150294428575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7.2953150294428575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410</v>
      </c>
      <c r="B48" s="49" t="str">
        <f>VLOOKUP(A48,MATERIALES!A5:D372,3,FALSE)</f>
        <v>Captafaro, Incluye Tornillos</v>
      </c>
      <c r="C48" s="289"/>
      <c r="D48" s="289"/>
      <c r="E48" s="289"/>
      <c r="F48" s="289"/>
      <c r="G48" s="289"/>
      <c r="H48" s="289"/>
      <c r="I48" s="276"/>
      <c r="J48" s="232" t="str">
        <f>VLOOKUP(A48,MATERIALES!A4:D639,2,FALSE)</f>
        <v>u</v>
      </c>
      <c r="K48" s="290">
        <v>1</v>
      </c>
      <c r="L48" s="275"/>
      <c r="M48" s="410">
        <f>VLOOKUP(A48,MATERIALES!A5:D395,4,FALSE)</f>
        <v>9771.9705900078334</v>
      </c>
      <c r="N48" s="280">
        <f>K48*M48</f>
        <v>9771.9705900078334</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9771.9705900078334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70</v>
      </c>
      <c r="N71" s="403">
        <f>K71/M71</f>
        <v>729.53150294428576</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729.53150294428576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10508.797407981563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2101.7594815963125</v>
      </c>
      <c r="M84" s="855"/>
      <c r="N84" s="57"/>
    </row>
    <row r="85" spans="1:14">
      <c r="B85" s="95" t="s">
        <v>1057</v>
      </c>
      <c r="C85" s="96"/>
      <c r="D85" s="96"/>
      <c r="E85" s="96"/>
      <c r="F85" s="96"/>
      <c r="G85" s="96"/>
      <c r="H85" s="96"/>
      <c r="I85" s="93"/>
      <c r="J85" s="94"/>
      <c r="K85" s="312">
        <v>0.05</v>
      </c>
      <c r="L85" s="854">
        <f>N79*K85</f>
        <v>525.43987039907813</v>
      </c>
      <c r="M85" s="855"/>
      <c r="N85" s="57"/>
    </row>
    <row r="86" spans="1:14" ht="15.75" thickBot="1">
      <c r="B86" s="97" t="s">
        <v>1058</v>
      </c>
      <c r="C86" s="98"/>
      <c r="D86" s="98"/>
      <c r="E86" s="98"/>
      <c r="F86" s="98"/>
      <c r="G86" s="98"/>
      <c r="H86" s="98"/>
      <c r="I86" s="99"/>
      <c r="J86" s="100"/>
      <c r="K86" s="313">
        <v>0.05</v>
      </c>
      <c r="L86" s="856">
        <f>N79*K86</f>
        <v>525.43987039907813</v>
      </c>
      <c r="M86" s="857"/>
      <c r="N86" s="57"/>
    </row>
    <row r="87" spans="1:14" ht="15.75" thickBot="1">
      <c r="B87" s="820" t="s">
        <v>1037</v>
      </c>
      <c r="C87" s="821"/>
      <c r="D87" s="821"/>
      <c r="E87" s="821"/>
      <c r="F87" s="821"/>
      <c r="G87" s="821"/>
      <c r="H87" s="821"/>
      <c r="I87" s="821"/>
      <c r="J87" s="821"/>
      <c r="K87" s="821"/>
      <c r="L87" s="821"/>
      <c r="M87" s="822"/>
      <c r="N87" s="58">
        <f>L84+L85+L86</f>
        <v>3152.639222394469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13661.436630376033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topLeftCell="A28" zoomScale="75" zoomScaleNormal="75" workbookViewId="0">
      <selection activeCell="P36" sqref="P36"/>
    </sheetView>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9"/>
      <c r="C1" s="921"/>
      <c r="D1" s="922"/>
      <c r="E1" s="922"/>
      <c r="F1" s="922"/>
      <c r="G1" s="922"/>
      <c r="H1" s="922"/>
      <c r="I1" s="922"/>
      <c r="J1" s="923"/>
      <c r="K1" s="924" t="s">
        <v>1017</v>
      </c>
      <c r="L1" s="926" t="s">
        <v>2304</v>
      </c>
      <c r="M1" s="927"/>
      <c r="N1" s="928"/>
    </row>
    <row r="2" spans="2:14" ht="24.7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41946.778416347392</v>
      </c>
      <c r="L36" s="278"/>
      <c r="M36" s="344">
        <v>160</v>
      </c>
      <c r="N36" s="280">
        <f>K36/M36</f>
        <v>262.16736510217117</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19.1502019522875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281.31756705445866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444</v>
      </c>
      <c r="B48" s="49" t="str">
        <f>VLOOKUP(A48,MATERIALES!A5:D372,3,FALSE)</f>
        <v xml:space="preserve">Delineador de corona en forma de A de lámina galvanizada calibre 16 de (1.55*25) cm
</v>
      </c>
      <c r="C48" s="289"/>
      <c r="D48" s="289"/>
      <c r="E48" s="289"/>
      <c r="F48" s="289"/>
      <c r="G48" s="289"/>
      <c r="H48" s="289"/>
      <c r="I48" s="289"/>
      <c r="J48" s="319" t="str">
        <f>VLOOKUP(A48,MATERIALES!A4:D639,2,FALSE)</f>
        <v>u</v>
      </c>
      <c r="K48" s="290">
        <v>1</v>
      </c>
      <c r="L48" s="275"/>
      <c r="M48" s="410">
        <f>VLOOKUP(A48,MATERIALES!A5:D395,4,FALSE)</f>
        <v>27894.756343036217</v>
      </c>
      <c r="N48" s="280">
        <f>K48*M48</f>
        <v>27894.756343036217</v>
      </c>
    </row>
    <row r="49" spans="1:14">
      <c r="A49" s="172" t="s">
        <v>905</v>
      </c>
      <c r="B49" s="49" t="str">
        <f>VLOOKUP(A49,MATERIALES!A6:D372,3,FALSE)</f>
        <v>Concreto Resistencia  14 (Mpa)</v>
      </c>
      <c r="C49" s="433"/>
      <c r="D49" s="433"/>
      <c r="E49" s="433"/>
      <c r="F49" s="433"/>
      <c r="G49" s="433"/>
      <c r="H49" s="433"/>
      <c r="I49" s="433"/>
      <c r="J49" s="320" t="str">
        <f>VLOOKUP(A49,MATERIALES!A5:D640,2,FALSE)</f>
        <v>m3</v>
      </c>
      <c r="K49" s="405">
        <v>0.03</v>
      </c>
      <c r="L49" s="429"/>
      <c r="M49" s="410">
        <f>VLOOKUP(A49,MATERIALES!A6:D396,4,FALSE)</f>
        <v>350818.73247755074</v>
      </c>
      <c r="N49" s="280">
        <f>K49*M49</f>
        <v>10524.561974326522</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38419.31831736274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80</v>
      </c>
      <c r="N71" s="403">
        <f>K71/M71</f>
        <v>1276.6801301524999</v>
      </c>
      <c r="O71" s="112"/>
    </row>
    <row r="72" spans="1:15">
      <c r="A72" s="173" t="s">
        <v>6</v>
      </c>
      <c r="B72" s="55" t="str">
        <f>VLOOKUP(A72,'MANO DE OBRA'!A8:D69,3,FALSE)</f>
        <v xml:space="preserve">Obrero </v>
      </c>
      <c r="C72" s="53"/>
      <c r="D72" s="53"/>
      <c r="E72" s="53"/>
      <c r="F72" s="53"/>
      <c r="G72" s="53"/>
      <c r="H72" s="53"/>
      <c r="I72" s="300">
        <f>K72/J72*100</f>
        <v>27603.894705999999</v>
      </c>
      <c r="J72" s="301">
        <v>185</v>
      </c>
      <c r="K72" s="302">
        <f>VLOOKUP(A72,'MANO DE OBRA'!A8:D100,4,FALSE)</f>
        <v>51067.205206099999</v>
      </c>
      <c r="L72" s="56"/>
      <c r="M72" s="442">
        <v>80</v>
      </c>
      <c r="N72" s="403">
        <f>K72/M72</f>
        <v>638.34006507624997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1915.0201952287498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40615.656079645953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8123.1312159291911</v>
      </c>
      <c r="M84" s="855"/>
      <c r="N84" s="57"/>
    </row>
    <row r="85" spans="1:14">
      <c r="B85" s="95" t="s">
        <v>1057</v>
      </c>
      <c r="C85" s="96"/>
      <c r="D85" s="96"/>
      <c r="E85" s="96"/>
      <c r="F85" s="96"/>
      <c r="G85" s="96"/>
      <c r="H85" s="96"/>
      <c r="I85" s="93"/>
      <c r="J85" s="94"/>
      <c r="K85" s="312">
        <v>0.05</v>
      </c>
      <c r="L85" s="854">
        <f>N79*K85</f>
        <v>2030.7828039822978</v>
      </c>
      <c r="M85" s="855"/>
      <c r="N85" s="57"/>
    </row>
    <row r="86" spans="1:14" ht="15.75" thickBot="1">
      <c r="B86" s="97" t="s">
        <v>1058</v>
      </c>
      <c r="C86" s="98"/>
      <c r="D86" s="98"/>
      <c r="E86" s="98"/>
      <c r="F86" s="98"/>
      <c r="G86" s="98"/>
      <c r="H86" s="98"/>
      <c r="I86" s="99"/>
      <c r="J86" s="100"/>
      <c r="K86" s="313">
        <v>0.05</v>
      </c>
      <c r="L86" s="856">
        <f>N79*K86</f>
        <v>2030.7828039822978</v>
      </c>
      <c r="M86" s="857"/>
      <c r="N86" s="57"/>
    </row>
    <row r="87" spans="1:14" ht="15.75" thickBot="1">
      <c r="B87" s="820" t="s">
        <v>1037</v>
      </c>
      <c r="C87" s="821"/>
      <c r="D87" s="821"/>
      <c r="E87" s="821"/>
      <c r="F87" s="821"/>
      <c r="G87" s="821"/>
      <c r="H87" s="821"/>
      <c r="I87" s="821"/>
      <c r="J87" s="821"/>
      <c r="K87" s="821"/>
      <c r="L87" s="821"/>
      <c r="M87" s="822"/>
      <c r="N87" s="58">
        <f>L84+L85+L86</f>
        <v>12184.696823893786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52800.352903539737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68.08960694146667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481</v>
      </c>
      <c r="B48" s="49" t="str">
        <f>VLOOKUP(A48,MATERIALES!A5:D372,3,FALSE)</f>
        <v>Grapas</v>
      </c>
      <c r="C48" s="289"/>
      <c r="D48" s="289"/>
      <c r="E48" s="289"/>
      <c r="F48" s="289"/>
      <c r="G48" s="289"/>
      <c r="H48" s="289"/>
      <c r="I48" s="289"/>
      <c r="J48" s="319" t="str">
        <f>VLOOKUP(A48,MATERIALES!A4:D639,2,FALSE)</f>
        <v>kg</v>
      </c>
      <c r="K48" s="290">
        <v>0.04</v>
      </c>
      <c r="L48" s="275"/>
      <c r="M48" s="410">
        <f>VLOOKUP(A48,MATERIALES!A5:D395,4,FALSE)</f>
        <v>6228</v>
      </c>
      <c r="N48" s="280">
        <f>K48*M48</f>
        <v>249.12</v>
      </c>
    </row>
    <row r="49" spans="1:14">
      <c r="A49" s="172" t="s">
        <v>647</v>
      </c>
      <c r="B49" s="49" t="str">
        <f>VLOOKUP(A49,MATERIALES!A6:D372,3,FALSE)</f>
        <v xml:space="preserve">Poste de madera para cercas </v>
      </c>
      <c r="C49" s="433"/>
      <c r="D49" s="433"/>
      <c r="E49" s="433"/>
      <c r="F49" s="433"/>
      <c r="G49" s="433"/>
      <c r="H49" s="433"/>
      <c r="I49" s="433"/>
      <c r="J49" s="320" t="str">
        <f>VLOOKUP(A49,MATERIALES!A5:D640,2,FALSE)</f>
        <v>u</v>
      </c>
      <c r="K49" s="405">
        <v>0.4</v>
      </c>
      <c r="L49" s="429"/>
      <c r="M49" s="410">
        <f>VLOOKUP(A49,MATERIALES!A6:D396,4,FALSE)</f>
        <v>13126.345326342431</v>
      </c>
      <c r="N49" s="280">
        <f>K49*M49</f>
        <v>5250.5381305369729</v>
      </c>
    </row>
    <row r="50" spans="1:14">
      <c r="A50" s="172" t="s">
        <v>850</v>
      </c>
      <c r="B50" s="49" t="str">
        <f>VLOOKUP(A50,MATERIALES!A6:D372,3,FALSE)</f>
        <v>Alambre de púa calibre 12 (350 m)</v>
      </c>
      <c r="C50" s="433"/>
      <c r="D50" s="433"/>
      <c r="E50" s="433"/>
      <c r="F50" s="433"/>
      <c r="G50" s="433"/>
      <c r="H50" s="433"/>
      <c r="I50" s="433"/>
      <c r="J50" s="320" t="str">
        <f>VLOOKUP(A50,MATERIALES!A6:D641,2,FALSE)</f>
        <v>m</v>
      </c>
      <c r="K50" s="405">
        <v>3</v>
      </c>
      <c r="L50" s="429"/>
      <c r="M50" s="410">
        <f>VLOOKUP(A50,MATERIALES!A6:D397,4,FALSE)</f>
        <v>530.4</v>
      </c>
      <c r="N50" s="280">
        <f>K50*M50</f>
        <v>1591.1999999999998</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7090.8581305369726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680.89606941466661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7839.8438068931055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1567.9687613786211</v>
      </c>
      <c r="M84" s="855"/>
      <c r="N84" s="57"/>
    </row>
    <row r="85" spans="1:14">
      <c r="B85" s="95" t="s">
        <v>1057</v>
      </c>
      <c r="C85" s="96"/>
      <c r="D85" s="96"/>
      <c r="E85" s="96"/>
      <c r="F85" s="96"/>
      <c r="G85" s="96"/>
      <c r="H85" s="96"/>
      <c r="I85" s="93"/>
      <c r="J85" s="94"/>
      <c r="K85" s="312">
        <v>0.05</v>
      </c>
      <c r="L85" s="854">
        <f>N79*K85</f>
        <v>391.99219034465528</v>
      </c>
      <c r="M85" s="855"/>
      <c r="N85" s="57"/>
    </row>
    <row r="86" spans="1:14" ht="15.75" thickBot="1">
      <c r="B86" s="97" t="s">
        <v>1058</v>
      </c>
      <c r="C86" s="98"/>
      <c r="D86" s="98"/>
      <c r="E86" s="98"/>
      <c r="F86" s="98"/>
      <c r="G86" s="98"/>
      <c r="H86" s="98"/>
      <c r="I86" s="99"/>
      <c r="J86" s="100"/>
      <c r="K86" s="313">
        <v>0.05</v>
      </c>
      <c r="L86" s="856">
        <f>N79*K86</f>
        <v>391.99219034465528</v>
      </c>
      <c r="M86" s="857"/>
      <c r="N86" s="57"/>
    </row>
    <row r="87" spans="1:14" ht="15.75" thickBot="1">
      <c r="B87" s="820" t="s">
        <v>1037</v>
      </c>
      <c r="C87" s="821"/>
      <c r="D87" s="821"/>
      <c r="E87" s="821"/>
      <c r="F87" s="821"/>
      <c r="G87" s="821"/>
      <c r="H87" s="821"/>
      <c r="I87" s="821"/>
      <c r="J87" s="821"/>
      <c r="K87" s="821"/>
      <c r="L87" s="821"/>
      <c r="M87" s="822"/>
      <c r="N87" s="58">
        <f>L84+L85+L86</f>
        <v>2351.9531420679318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10191.796948961037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68.08960694146667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653</v>
      </c>
      <c r="B48" s="49" t="str">
        <f>VLOOKUP(A48,MATERIALES!A5:D372,3,FALSE)</f>
        <v xml:space="preserve">Postes de concreto para cercas
</v>
      </c>
      <c r="C48" s="289"/>
      <c r="D48" s="289"/>
      <c r="E48" s="289"/>
      <c r="F48" s="289"/>
      <c r="G48" s="289"/>
      <c r="H48" s="289"/>
      <c r="I48" s="289"/>
      <c r="J48" s="319" t="str">
        <f>VLOOKUP(A48,MATERIALES!A4:D639,2,FALSE)</f>
        <v>u</v>
      </c>
      <c r="K48" s="290">
        <v>0.4</v>
      </c>
      <c r="L48" s="275"/>
      <c r="M48" s="410">
        <f>VLOOKUP(A48,MATERIALES!A5:D395,4,FALSE)</f>
        <v>22547.099138190799</v>
      </c>
      <c r="N48" s="280">
        <f>K48*M48</f>
        <v>9018.8396552763206</v>
      </c>
    </row>
    <row r="49" spans="1:14">
      <c r="A49" s="172" t="s">
        <v>850</v>
      </c>
      <c r="B49" s="49" t="str">
        <f>VLOOKUP(A49,MATERIALES!A6:D372,3,FALSE)</f>
        <v>Alambre de púa calibre 12 (350 m)</v>
      </c>
      <c r="C49" s="433"/>
      <c r="D49" s="433"/>
      <c r="E49" s="433"/>
      <c r="F49" s="433"/>
      <c r="G49" s="433"/>
      <c r="H49" s="433"/>
      <c r="I49" s="433"/>
      <c r="J49" s="320" t="str">
        <f>VLOOKUP(A49,MATERIALES!A5:D640,2,FALSE)</f>
        <v>m</v>
      </c>
      <c r="K49" s="405">
        <v>3</v>
      </c>
      <c r="L49" s="429"/>
      <c r="M49" s="410">
        <f>VLOOKUP(A49,MATERIALES!A6:D396,4,FALSE)</f>
        <v>530.4</v>
      </c>
      <c r="N49" s="280">
        <f>K49*M49</f>
        <v>1591.1999999999998</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10610.03965527632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680.89606941466661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11359.025331632452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2271.8050663264908</v>
      </c>
      <c r="M84" s="855"/>
      <c r="N84" s="57"/>
    </row>
    <row r="85" spans="1:14">
      <c r="B85" s="95" t="s">
        <v>1057</v>
      </c>
      <c r="C85" s="96"/>
      <c r="D85" s="96"/>
      <c r="E85" s="96"/>
      <c r="F85" s="96"/>
      <c r="G85" s="96"/>
      <c r="H85" s="96"/>
      <c r="I85" s="93"/>
      <c r="J85" s="94"/>
      <c r="K85" s="312">
        <v>0.05</v>
      </c>
      <c r="L85" s="854">
        <f>N79*K85</f>
        <v>567.95126658162269</v>
      </c>
      <c r="M85" s="855"/>
      <c r="N85" s="57"/>
    </row>
    <row r="86" spans="1:14" ht="15.75" thickBot="1">
      <c r="B86" s="97" t="s">
        <v>1058</v>
      </c>
      <c r="C86" s="98"/>
      <c r="D86" s="98"/>
      <c r="E86" s="98"/>
      <c r="F86" s="98"/>
      <c r="G86" s="98"/>
      <c r="H86" s="98"/>
      <c r="I86" s="99"/>
      <c r="J86" s="100"/>
      <c r="K86" s="313">
        <v>0.05</v>
      </c>
      <c r="L86" s="856">
        <f>N79*K86</f>
        <v>567.95126658162269</v>
      </c>
      <c r="M86" s="857"/>
      <c r="N86" s="57"/>
    </row>
    <row r="87" spans="1:14" ht="15.75" thickBot="1">
      <c r="B87" s="820" t="s">
        <v>1037</v>
      </c>
      <c r="C87" s="821"/>
      <c r="D87" s="821"/>
      <c r="E87" s="821"/>
      <c r="F87" s="821"/>
      <c r="G87" s="821"/>
      <c r="H87" s="821"/>
      <c r="I87" s="821"/>
      <c r="J87" s="821"/>
      <c r="K87" s="821"/>
      <c r="L87" s="821"/>
      <c r="M87" s="822"/>
      <c r="N87" s="58">
        <f>L84+L85+L86</f>
        <v>3407.7075994897364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14766.732931122189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272.35842776586668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481</v>
      </c>
      <c r="B48" s="49" t="str">
        <f>VLOOKUP(A48,MATERIALES!A5:D372,3,FALSE)</f>
        <v>Grapas</v>
      </c>
      <c r="C48" s="289"/>
      <c r="D48" s="289"/>
      <c r="E48" s="289"/>
      <c r="F48" s="289"/>
      <c r="G48" s="289"/>
      <c r="H48" s="289"/>
      <c r="I48" s="289"/>
      <c r="J48" s="319" t="str">
        <f>VLOOKUP(A48,MATERIALES!A4:D639,2,FALSE)</f>
        <v>kg</v>
      </c>
      <c r="K48" s="290">
        <v>0.08</v>
      </c>
      <c r="L48" s="275"/>
      <c r="M48" s="410">
        <f>VLOOKUP(A48,MATERIALES!A5:D395,4,FALSE)</f>
        <v>6228</v>
      </c>
      <c r="N48" s="280">
        <f>K48*M48</f>
        <v>498.24</v>
      </c>
    </row>
    <row r="49" spans="1:14">
      <c r="A49" s="172" t="s">
        <v>647</v>
      </c>
      <c r="B49" s="49" t="str">
        <f>VLOOKUP(A49,MATERIALES!A6:D372,3,FALSE)</f>
        <v xml:space="preserve">Poste de madera para cercas </v>
      </c>
      <c r="C49" s="433"/>
      <c r="D49" s="433"/>
      <c r="E49" s="433"/>
      <c r="F49" s="433"/>
      <c r="G49" s="433"/>
      <c r="H49" s="433"/>
      <c r="I49" s="433"/>
      <c r="J49" s="320" t="str">
        <f>VLOOKUP(A49,MATERIALES!A5:D640,2,FALSE)</f>
        <v>u</v>
      </c>
      <c r="K49" s="405">
        <v>0.4</v>
      </c>
      <c r="L49" s="429"/>
      <c r="M49" s="410">
        <f>VLOOKUP(A49,MATERIALES!A6:D396,4,FALSE)</f>
        <v>13126.345326342431</v>
      </c>
      <c r="N49" s="280">
        <f>K49*M49</f>
        <v>5250.5381305369729</v>
      </c>
    </row>
    <row r="50" spans="1:14">
      <c r="A50" s="172" t="s">
        <v>850</v>
      </c>
      <c r="B50" s="49" t="str">
        <f>VLOOKUP(A50,MATERIALES!A6:D372,3,FALSE)</f>
        <v>Alambre de púa calibre 12 (350 m)</v>
      </c>
      <c r="C50" s="433"/>
      <c r="D50" s="433"/>
      <c r="E50" s="433"/>
      <c r="F50" s="433"/>
      <c r="G50" s="433"/>
      <c r="H50" s="433"/>
      <c r="I50" s="433"/>
      <c r="J50" s="320" t="str">
        <f>VLOOKUP(A50,MATERIALES!A6:D641,2,FALSE)</f>
        <v>m</v>
      </c>
      <c r="K50" s="405">
        <v>3</v>
      </c>
      <c r="L50" s="429"/>
      <c r="M50" s="410">
        <f>VLOOKUP(A50,MATERIALES!A6:D397,4,FALSE)</f>
        <v>530.4</v>
      </c>
      <c r="N50" s="280">
        <f>K50*M50</f>
        <v>1591.1999999999998</v>
      </c>
    </row>
    <row r="51" spans="1:14">
      <c r="A51" s="172" t="s">
        <v>1003</v>
      </c>
      <c r="B51" s="49" t="str">
        <f>VLOOKUP(A51,MATERIALES!A6:D372,3,FALSE)</f>
        <v xml:space="preserve">Malla eslabonada, calibre 10, 6 ojos
</v>
      </c>
      <c r="C51" s="433"/>
      <c r="D51" s="433"/>
      <c r="E51" s="433"/>
      <c r="F51" s="433"/>
      <c r="G51" s="433"/>
      <c r="H51" s="433"/>
      <c r="I51" s="433"/>
      <c r="J51" s="320" t="str">
        <f>VLOOKUP(A51,MATERIALES!A6:D642,2,FALSE)</f>
        <v>m2</v>
      </c>
      <c r="K51" s="405">
        <v>1.5</v>
      </c>
      <c r="L51" s="429"/>
      <c r="M51" s="410">
        <f>VLOOKUP(A51,MATERIALES!A6:D398,4,FALSE)</f>
        <v>14175</v>
      </c>
      <c r="N51" s="280">
        <f>K51*M51</f>
        <v>21262.5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28602.478130536972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51"/>
    </row>
    <row r="77" spans="1:15" ht="15.75" thickBot="1">
      <c r="B77" s="820" t="s">
        <v>1037</v>
      </c>
      <c r="C77" s="821"/>
      <c r="D77" s="821"/>
      <c r="E77" s="821"/>
      <c r="F77" s="821"/>
      <c r="G77" s="821"/>
      <c r="H77" s="821"/>
      <c r="I77" s="821"/>
      <c r="J77" s="821"/>
      <c r="K77" s="821"/>
      <c r="L77" s="821"/>
      <c r="M77" s="822"/>
      <c r="N77" s="309">
        <f>SUM(N71:N76)</f>
        <v>2723.5842776586665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31598.420835961504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6319.6841671923012</v>
      </c>
      <c r="M84" s="855"/>
      <c r="N84" s="57"/>
    </row>
    <row r="85" spans="1:14">
      <c r="B85" s="95" t="s">
        <v>1057</v>
      </c>
      <c r="C85" s="96"/>
      <c r="D85" s="96"/>
      <c r="E85" s="96"/>
      <c r="F85" s="96"/>
      <c r="G85" s="96"/>
      <c r="H85" s="96"/>
      <c r="I85" s="93"/>
      <c r="J85" s="94"/>
      <c r="K85" s="312">
        <v>0.05</v>
      </c>
      <c r="L85" s="854">
        <f>N79*K85</f>
        <v>1579.9210417980753</v>
      </c>
      <c r="M85" s="855"/>
      <c r="N85" s="57"/>
    </row>
    <row r="86" spans="1:14" ht="15.75" thickBot="1">
      <c r="B86" s="97" t="s">
        <v>1058</v>
      </c>
      <c r="C86" s="98"/>
      <c r="D86" s="98"/>
      <c r="E86" s="98"/>
      <c r="F86" s="98"/>
      <c r="G86" s="98"/>
      <c r="H86" s="98"/>
      <c r="I86" s="99"/>
      <c r="J86" s="100"/>
      <c r="K86" s="313">
        <v>0.05</v>
      </c>
      <c r="L86" s="856">
        <f>N79*K86</f>
        <v>1579.9210417980753</v>
      </c>
      <c r="M86" s="857"/>
      <c r="N86" s="57"/>
    </row>
    <row r="87" spans="1:14" ht="15.75" thickBot="1">
      <c r="B87" s="820" t="s">
        <v>1037</v>
      </c>
      <c r="C87" s="821"/>
      <c r="D87" s="821"/>
      <c r="E87" s="821"/>
      <c r="F87" s="821"/>
      <c r="G87" s="821"/>
      <c r="H87" s="821"/>
      <c r="I87" s="821"/>
      <c r="J87" s="821"/>
      <c r="K87" s="821"/>
      <c r="L87" s="821"/>
      <c r="M87" s="822"/>
      <c r="N87" s="58">
        <f>L84+L85+L86</f>
        <v>9479.5262507884527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41077.947086749955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272.35842776586668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2" t="s">
        <v>653</v>
      </c>
      <c r="B48" s="49" t="str">
        <f>VLOOKUP(A48,MATERIALES!A5:D372,3,FALSE)</f>
        <v xml:space="preserve">Postes de concreto para cercas
</v>
      </c>
      <c r="C48" s="289"/>
      <c r="D48" s="289"/>
      <c r="E48" s="289"/>
      <c r="F48" s="289"/>
      <c r="G48" s="289"/>
      <c r="H48" s="289"/>
      <c r="I48" s="289"/>
      <c r="J48" s="319" t="str">
        <f>VLOOKUP(A48,MATERIALES!A4:D639,2,FALSE)</f>
        <v>u</v>
      </c>
      <c r="K48" s="290">
        <v>0.4</v>
      </c>
      <c r="L48" s="275"/>
      <c r="M48" s="410">
        <f>VLOOKUP(A48,MATERIALES!A5:D395,4,FALSE)</f>
        <v>22547.099138190799</v>
      </c>
      <c r="N48" s="280">
        <f>K48*M48</f>
        <v>9018.8396552763206</v>
      </c>
    </row>
    <row r="49" spans="1:14">
      <c r="A49" s="172" t="s">
        <v>850</v>
      </c>
      <c r="B49" s="49" t="str">
        <f>VLOOKUP(A49,MATERIALES!A6:D372,3,FALSE)</f>
        <v>Alambre de púa calibre 12 (350 m)</v>
      </c>
      <c r="C49" s="433"/>
      <c r="D49" s="433"/>
      <c r="E49" s="433"/>
      <c r="F49" s="433"/>
      <c r="G49" s="433"/>
      <c r="H49" s="433"/>
      <c r="I49" s="433"/>
      <c r="J49" s="320" t="str">
        <f>VLOOKUP(A49,MATERIALES!A5:D640,2,FALSE)</f>
        <v>m</v>
      </c>
      <c r="K49" s="405">
        <v>3</v>
      </c>
      <c r="L49" s="429"/>
      <c r="M49" s="410">
        <f>VLOOKUP(A49,MATERIALES!A6:D396,4,FALSE)</f>
        <v>530.4</v>
      </c>
      <c r="N49" s="280">
        <f>K49*M49</f>
        <v>1591.1999999999998</v>
      </c>
    </row>
    <row r="50" spans="1:14">
      <c r="A50" s="172" t="s">
        <v>1003</v>
      </c>
      <c r="B50" s="49" t="str">
        <f>VLOOKUP(A50,MATERIALES!A6:D372,3,FALSE)</f>
        <v xml:space="preserve">Malla eslabonada, calibre 10, 6 ojos
</v>
      </c>
      <c r="C50" s="433"/>
      <c r="D50" s="433"/>
      <c r="E50" s="433"/>
      <c r="F50" s="433"/>
      <c r="G50" s="433"/>
      <c r="H50" s="433"/>
      <c r="I50" s="433"/>
      <c r="J50" s="320" t="str">
        <f>VLOOKUP(A50,MATERIALES!A6:D641,2,FALSE)</f>
        <v>m2</v>
      </c>
      <c r="K50" s="405">
        <v>1.5</v>
      </c>
      <c r="L50" s="429"/>
      <c r="M50" s="410">
        <f>VLOOKUP(A50,MATERIALES!A6:D397,4,FALSE)</f>
        <v>14175</v>
      </c>
      <c r="N50" s="280">
        <f>K50*M50</f>
        <v>21262.5</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31872.53965527632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2723.5842776586665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34868.482360700851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6973.696472140171</v>
      </c>
      <c r="M84" s="855"/>
      <c r="N84" s="57"/>
    </row>
    <row r="85" spans="1:14">
      <c r="B85" s="95" t="s">
        <v>1057</v>
      </c>
      <c r="C85" s="96"/>
      <c r="D85" s="96"/>
      <c r="E85" s="96"/>
      <c r="F85" s="96"/>
      <c r="G85" s="96"/>
      <c r="H85" s="96"/>
      <c r="I85" s="93"/>
      <c r="J85" s="94"/>
      <c r="K85" s="312">
        <v>0.05</v>
      </c>
      <c r="L85" s="854">
        <f>N79*K85</f>
        <v>1743.4241180350427</v>
      </c>
      <c r="M85" s="855"/>
      <c r="N85" s="57"/>
    </row>
    <row r="86" spans="1:14" ht="15.75" thickBot="1">
      <c r="B86" s="97" t="s">
        <v>1058</v>
      </c>
      <c r="C86" s="98"/>
      <c r="D86" s="98"/>
      <c r="E86" s="98"/>
      <c r="F86" s="98"/>
      <c r="G86" s="98"/>
      <c r="H86" s="98"/>
      <c r="I86" s="99"/>
      <c r="J86" s="100"/>
      <c r="K86" s="313">
        <v>0.05</v>
      </c>
      <c r="L86" s="856">
        <f>N79*K86</f>
        <v>1743.4241180350427</v>
      </c>
      <c r="M86" s="857"/>
      <c r="N86" s="57"/>
    </row>
    <row r="87" spans="1:14" ht="15.75" thickBot="1">
      <c r="B87" s="820" t="s">
        <v>1037</v>
      </c>
      <c r="C87" s="821"/>
      <c r="D87" s="821"/>
      <c r="E87" s="821"/>
      <c r="F87" s="821"/>
      <c r="G87" s="821"/>
      <c r="H87" s="821"/>
      <c r="I87" s="821"/>
      <c r="J87" s="821"/>
      <c r="K87" s="821"/>
      <c r="L87" s="821"/>
      <c r="M87" s="822"/>
      <c r="N87" s="58">
        <f>L84+L85+L86</f>
        <v>10460.544708210258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45329.027068911106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241</v>
      </c>
      <c r="B36" s="833" t="str">
        <f>VLOOKUP(A36,EQUIPOS!A6:D154,3,FALSE)</f>
        <v>Grúa (capacidad 15 ton)</v>
      </c>
      <c r="C36" s="834"/>
      <c r="D36" s="834"/>
      <c r="E36" s="834"/>
      <c r="F36" s="834"/>
      <c r="G36" s="834"/>
      <c r="H36" s="835"/>
      <c r="I36" s="275"/>
      <c r="J36" s="276"/>
      <c r="K36" s="277">
        <f>VLOOKUP(A36,EQUIPOS!A6:D163,4,FALSE)</f>
        <v>141460.39272030653</v>
      </c>
      <c r="L36" s="278"/>
      <c r="M36" s="344">
        <v>0.75</v>
      </c>
      <c r="N36" s="280">
        <f>K36/M36</f>
        <v>188613.85696040871</v>
      </c>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0.2</v>
      </c>
      <c r="N41" s="352">
        <f>N77*M41</f>
        <v>8511.2008676833339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197125.05782809205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414</v>
      </c>
      <c r="B48" s="49" t="str">
        <f>VLOOKUP(A48,MATERIALES!A5:D372,3,FALSE)</f>
        <v xml:space="preserve">Cicatrizante (para remoción de especies vegetales)
</v>
      </c>
      <c r="C48" s="289"/>
      <c r="D48" s="289"/>
      <c r="E48" s="289"/>
      <c r="F48" s="289"/>
      <c r="G48" s="289"/>
      <c r="H48" s="289"/>
      <c r="I48" s="276"/>
      <c r="J48" s="232" t="str">
        <f>VLOOKUP(A48,MATERIALES!A4:D639,2,FALSE)</f>
        <v>kg</v>
      </c>
      <c r="K48" s="290">
        <v>1</v>
      </c>
      <c r="L48" s="275"/>
      <c r="M48" s="410">
        <f>VLOOKUP(A48,MATERIALES!A5:D395,4,FALSE)</f>
        <v>13085.624540468871</v>
      </c>
      <c r="N48" s="280">
        <f>K48*M48</f>
        <v>13085.624540468871</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13085.624540468871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v>
      </c>
      <c r="N71" s="403">
        <f>K71/M71</f>
        <v>17022.401735366668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v>
      </c>
      <c r="N72" s="403">
        <f>K72/M72</f>
        <v>25533.602603049996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42556.004338416664</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252766.68670697761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50553.337341395527</v>
      </c>
      <c r="M84" s="855"/>
      <c r="N84" s="57"/>
    </row>
    <row r="85" spans="1:14">
      <c r="B85" s="95" t="s">
        <v>1057</v>
      </c>
      <c r="C85" s="96"/>
      <c r="D85" s="96"/>
      <c r="E85" s="96"/>
      <c r="F85" s="96"/>
      <c r="G85" s="96"/>
      <c r="H85" s="96"/>
      <c r="I85" s="93"/>
      <c r="J85" s="94"/>
      <c r="K85" s="312">
        <v>0.05</v>
      </c>
      <c r="L85" s="854">
        <f>N79*K85</f>
        <v>12638.334335348882</v>
      </c>
      <c r="M85" s="855"/>
      <c r="N85" s="57"/>
    </row>
    <row r="86" spans="1:14" ht="15.75" thickBot="1">
      <c r="B86" s="97" t="s">
        <v>1058</v>
      </c>
      <c r="C86" s="98"/>
      <c r="D86" s="98"/>
      <c r="E86" s="98"/>
      <c r="F86" s="98"/>
      <c r="G86" s="98"/>
      <c r="H86" s="98"/>
      <c r="I86" s="99"/>
      <c r="J86" s="100"/>
      <c r="K86" s="313">
        <v>0.05</v>
      </c>
      <c r="L86" s="856">
        <f>N79*K86</f>
        <v>12638.334335348882</v>
      </c>
      <c r="M86" s="857"/>
      <c r="N86" s="57"/>
    </row>
    <row r="87" spans="1:14" ht="15.75" thickBot="1">
      <c r="B87" s="820" t="s">
        <v>1037</v>
      </c>
      <c r="C87" s="821"/>
      <c r="D87" s="821"/>
      <c r="E87" s="821"/>
      <c r="F87" s="821"/>
      <c r="G87" s="821"/>
      <c r="H87" s="821"/>
      <c r="I87" s="821"/>
      <c r="J87" s="821"/>
      <c r="K87" s="821"/>
      <c r="L87" s="821"/>
      <c r="M87" s="822"/>
      <c r="N87" s="58">
        <f>L84+L85+L86</f>
        <v>75830.00601209329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328596.69271907088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0.2</v>
      </c>
      <c r="N41" s="352">
        <f>N77*M41</f>
        <v>6383.4006507624999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6383.4006507624999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414</v>
      </c>
      <c r="B48" s="49" t="str">
        <f>VLOOKUP(A48,MATERIALES!A5:D372,3,FALSE)</f>
        <v xml:space="preserve">Cicatrizante (para remoción de especies vegetales)
</v>
      </c>
      <c r="C48" s="289"/>
      <c r="D48" s="289"/>
      <c r="E48" s="289"/>
      <c r="F48" s="289"/>
      <c r="G48" s="289"/>
      <c r="H48" s="289"/>
      <c r="I48" s="276"/>
      <c r="J48" s="232" t="str">
        <f>VLOOKUP(A48,MATERIALES!A4:D639,2,FALSE)</f>
        <v>kg</v>
      </c>
      <c r="K48" s="290">
        <v>1</v>
      </c>
      <c r="L48" s="275"/>
      <c r="M48" s="410">
        <f>VLOOKUP(A48,MATERIALES!A5:D395,4,FALSE)</f>
        <v>13085.624540468871</v>
      </c>
      <c r="N48" s="280">
        <f>K48*M48</f>
        <v>13085.624540468871</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13085.624540468871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v>
      </c>
      <c r="N71" s="403">
        <f>K71/M71</f>
        <v>12766.801301525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8</v>
      </c>
      <c r="N72" s="403">
        <f>K72/M72</f>
        <v>19150.201952287498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51"/>
    </row>
    <row r="77" spans="1:15" ht="15.75" thickBot="1">
      <c r="B77" s="820" t="s">
        <v>1037</v>
      </c>
      <c r="C77" s="821"/>
      <c r="D77" s="821"/>
      <c r="E77" s="821"/>
      <c r="F77" s="821"/>
      <c r="G77" s="821"/>
      <c r="H77" s="821"/>
      <c r="I77" s="821"/>
      <c r="J77" s="821"/>
      <c r="K77" s="821"/>
      <c r="L77" s="821"/>
      <c r="M77" s="822"/>
      <c r="N77" s="309">
        <f>SUM(N71:N76)</f>
        <v>31917.003253812498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51386.028445043863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10277.205689008773</v>
      </c>
      <c r="M84" s="855"/>
      <c r="N84" s="57"/>
    </row>
    <row r="85" spans="1:14">
      <c r="B85" s="95" t="s">
        <v>1057</v>
      </c>
      <c r="C85" s="96"/>
      <c r="D85" s="96"/>
      <c r="E85" s="96"/>
      <c r="F85" s="96"/>
      <c r="G85" s="96"/>
      <c r="H85" s="96"/>
      <c r="I85" s="93"/>
      <c r="J85" s="94"/>
      <c r="K85" s="312">
        <v>0.05</v>
      </c>
      <c r="L85" s="854">
        <f>N79*K85</f>
        <v>2569.3014222521933</v>
      </c>
      <c r="M85" s="855"/>
      <c r="N85" s="57"/>
    </row>
    <row r="86" spans="1:14" ht="15.75" thickBot="1">
      <c r="B86" s="97" t="s">
        <v>1058</v>
      </c>
      <c r="C86" s="98"/>
      <c r="D86" s="98"/>
      <c r="E86" s="98"/>
      <c r="F86" s="98"/>
      <c r="G86" s="98"/>
      <c r="H86" s="98"/>
      <c r="I86" s="99"/>
      <c r="J86" s="100"/>
      <c r="K86" s="313">
        <v>0.05</v>
      </c>
      <c r="L86" s="856">
        <f>N79*K86</f>
        <v>2569.3014222521933</v>
      </c>
      <c r="M86" s="857"/>
      <c r="N86" s="57"/>
    </row>
    <row r="87" spans="1:14" ht="15.75" thickBot="1">
      <c r="B87" s="820" t="s">
        <v>1037</v>
      </c>
      <c r="C87" s="821"/>
      <c r="D87" s="821"/>
      <c r="E87" s="821"/>
      <c r="F87" s="821"/>
      <c r="G87" s="821"/>
      <c r="H87" s="821"/>
      <c r="I87" s="821"/>
      <c r="J87" s="821"/>
      <c r="K87" s="821"/>
      <c r="L87" s="821"/>
      <c r="M87" s="822"/>
      <c r="N87" s="58">
        <f>L84+L85+L86</f>
        <v>15415.808533513158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66801.836978557025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0.15</v>
      </c>
      <c r="N41" s="352">
        <f>N77*M41</f>
        <v>2553.3602603049999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414</v>
      </c>
      <c r="B48" s="49" t="str">
        <f>VLOOKUP(A48,MATERIALES!A5:D372,3,FALSE)</f>
        <v xml:space="preserve">Cicatrizante (para remoción de especies vegetales)
</v>
      </c>
      <c r="C48" s="289"/>
      <c r="D48" s="289"/>
      <c r="E48" s="289"/>
      <c r="F48" s="289"/>
      <c r="G48" s="289"/>
      <c r="H48" s="289"/>
      <c r="I48" s="276"/>
      <c r="J48" s="232" t="str">
        <f>VLOOKUP(A48,MATERIALES!A4:D639,2,FALSE)</f>
        <v>kg</v>
      </c>
      <c r="K48" s="290">
        <v>1</v>
      </c>
      <c r="L48" s="275"/>
      <c r="M48" s="410">
        <f>VLOOKUP(A48,MATERIALES!A5:D395,4,FALSE)</f>
        <v>13085.624540468871</v>
      </c>
      <c r="N48" s="280">
        <f>K48*M48</f>
        <v>13085.624540468871</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13085.624540468871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v>
      </c>
      <c r="N71" s="403">
        <f>K71/M71</f>
        <v>8511.2008676833339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12</v>
      </c>
      <c r="N72" s="403">
        <f>K72/M72</f>
        <v>8511.2008676833339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51"/>
    </row>
    <row r="77" spans="1:15" ht="15.75" thickBot="1">
      <c r="B77" s="820" t="s">
        <v>1037</v>
      </c>
      <c r="C77" s="821"/>
      <c r="D77" s="821"/>
      <c r="E77" s="821"/>
      <c r="F77" s="821"/>
      <c r="G77" s="821"/>
      <c r="H77" s="821"/>
      <c r="I77" s="821"/>
      <c r="J77" s="821"/>
      <c r="K77" s="821"/>
      <c r="L77" s="821"/>
      <c r="M77" s="822"/>
      <c r="N77" s="309">
        <f>SUM(N71:N76)</f>
        <v>17022.401735366668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32661.386536140541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6532.2773072281088</v>
      </c>
      <c r="M84" s="855"/>
      <c r="N84" s="57"/>
    </row>
    <row r="85" spans="1:14">
      <c r="B85" s="95" t="s">
        <v>1057</v>
      </c>
      <c r="C85" s="96"/>
      <c r="D85" s="96"/>
      <c r="E85" s="96"/>
      <c r="F85" s="96"/>
      <c r="G85" s="96"/>
      <c r="H85" s="96"/>
      <c r="I85" s="93"/>
      <c r="J85" s="94"/>
      <c r="K85" s="312">
        <v>0.05</v>
      </c>
      <c r="L85" s="854">
        <f>N79*K85</f>
        <v>1633.0693268070272</v>
      </c>
      <c r="M85" s="855"/>
      <c r="N85" s="57"/>
    </row>
    <row r="86" spans="1:14" ht="15.75" thickBot="1">
      <c r="B86" s="97" t="s">
        <v>1058</v>
      </c>
      <c r="C86" s="98"/>
      <c r="D86" s="98"/>
      <c r="E86" s="98"/>
      <c r="F86" s="98"/>
      <c r="G86" s="98"/>
      <c r="H86" s="98"/>
      <c r="I86" s="99"/>
      <c r="J86" s="100"/>
      <c r="K86" s="313">
        <v>0.05</v>
      </c>
      <c r="L86" s="856">
        <f>N79*K86</f>
        <v>1633.0693268070272</v>
      </c>
      <c r="M86" s="857"/>
      <c r="N86" s="57"/>
    </row>
    <row r="87" spans="1:14" ht="15.75" thickBot="1">
      <c r="B87" s="820" t="s">
        <v>1037</v>
      </c>
      <c r="C87" s="821"/>
      <c r="D87" s="821"/>
      <c r="E87" s="821"/>
      <c r="F87" s="821"/>
      <c r="G87" s="821"/>
      <c r="H87" s="821"/>
      <c r="I87" s="821"/>
      <c r="J87" s="821"/>
      <c r="K87" s="821"/>
      <c r="L87" s="821"/>
      <c r="M87" s="822"/>
      <c r="N87" s="58">
        <f>L84+L85+L86</f>
        <v>9798.4159608421633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42459.802496982702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0.15</v>
      </c>
      <c r="N41" s="352">
        <f>N77*M41</f>
        <v>1915.0201952287498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213" t="s">
        <v>414</v>
      </c>
      <c r="B48" s="49" t="str">
        <f>VLOOKUP(A48,MATERIALES!A5:D372,3,FALSE)</f>
        <v xml:space="preserve">Cicatrizante (para remoción de especies vegetales)
</v>
      </c>
      <c r="C48" s="289"/>
      <c r="D48" s="289"/>
      <c r="E48" s="289"/>
      <c r="F48" s="289"/>
      <c r="G48" s="289"/>
      <c r="H48" s="289"/>
      <c r="I48" s="289"/>
      <c r="J48" s="319" t="str">
        <f>VLOOKUP(A48,MATERIALES!A4:D639,2,FALSE)</f>
        <v>kg</v>
      </c>
      <c r="K48" s="290">
        <v>1</v>
      </c>
      <c r="L48" s="275"/>
      <c r="M48" s="410">
        <f>VLOOKUP(A48,MATERIALES!A5:D395,4,FALSE)</f>
        <v>13085.624540468871</v>
      </c>
      <c r="N48" s="280">
        <f>K48*M48</f>
        <v>13085.624540468871</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13085.624540468871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16</v>
      </c>
      <c r="N71" s="403">
        <f>K71/M71</f>
        <v>6383.4006507624999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12766.801301525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27767.44603722262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5553.4892074445243</v>
      </c>
      <c r="M84" s="855"/>
      <c r="N84" s="57"/>
    </row>
    <row r="85" spans="1:14">
      <c r="B85" s="95" t="s">
        <v>1057</v>
      </c>
      <c r="C85" s="96"/>
      <c r="D85" s="96"/>
      <c r="E85" s="96"/>
      <c r="F85" s="96"/>
      <c r="G85" s="96"/>
      <c r="H85" s="96"/>
      <c r="I85" s="93"/>
      <c r="J85" s="94"/>
      <c r="K85" s="312">
        <v>0.05</v>
      </c>
      <c r="L85" s="854">
        <f>N79*K85</f>
        <v>1388.3723018611311</v>
      </c>
      <c r="M85" s="855"/>
      <c r="N85" s="57"/>
    </row>
    <row r="86" spans="1:14" ht="15.75" thickBot="1">
      <c r="B86" s="97" t="s">
        <v>1058</v>
      </c>
      <c r="C86" s="98"/>
      <c r="D86" s="98"/>
      <c r="E86" s="98"/>
      <c r="F86" s="98"/>
      <c r="G86" s="98"/>
      <c r="H86" s="98"/>
      <c r="I86" s="99"/>
      <c r="J86" s="100"/>
      <c r="K86" s="313">
        <v>0.05</v>
      </c>
      <c r="L86" s="856">
        <f>N79*K86</f>
        <v>1388.3723018611311</v>
      </c>
      <c r="M86" s="857"/>
      <c r="N86" s="57"/>
    </row>
    <row r="87" spans="1:14" ht="15.75" thickBot="1">
      <c r="B87" s="820" t="s">
        <v>1037</v>
      </c>
      <c r="C87" s="821"/>
      <c r="D87" s="821"/>
      <c r="E87" s="821"/>
      <c r="F87" s="821"/>
      <c r="G87" s="821"/>
      <c r="H87" s="821"/>
      <c r="I87" s="821"/>
      <c r="J87" s="821"/>
      <c r="K87" s="821"/>
      <c r="L87" s="821"/>
      <c r="M87" s="822"/>
      <c r="N87" s="58">
        <f>L84+L85+L86</f>
        <v>8330.2338111667868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36097.679848389409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0.15</v>
      </c>
      <c r="N41" s="352">
        <f>N77*M41</f>
        <v>10728.404455063024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743</v>
      </c>
      <c r="B48" s="49" t="str">
        <f>VLOOKUP(A48,MATERIALES!A5:D372,3,FALSE)</f>
        <v xml:space="preserve">Tierra abonada </v>
      </c>
      <c r="C48" s="289"/>
      <c r="D48" s="289"/>
      <c r="E48" s="289"/>
      <c r="F48" s="289"/>
      <c r="G48" s="289"/>
      <c r="H48" s="289"/>
      <c r="I48" s="289"/>
      <c r="J48" s="319" t="str">
        <f>VLOOKUP(A48,MATERIALES!A4:D639,2,FALSE)</f>
        <v>m3</v>
      </c>
      <c r="K48" s="290">
        <v>2.1</v>
      </c>
      <c r="L48" s="275"/>
      <c r="M48" s="410">
        <f>VLOOKUP(A48,MATERIALES!A5:D395,4,FALSE)</f>
        <v>49509.349484722465</v>
      </c>
      <c r="N48" s="280">
        <f>K48*M48</f>
        <v>103969.63391791718</v>
      </c>
    </row>
    <row r="49" spans="1:14">
      <c r="A49" s="176" t="s">
        <v>414</v>
      </c>
      <c r="B49" s="49" t="str">
        <f>VLOOKUP(A49,MATERIALES!A6:D372,3,FALSE)</f>
        <v xml:space="preserve">Cicatrizante (para remoción de especies vegetales)
</v>
      </c>
      <c r="C49" s="433"/>
      <c r="D49" s="433"/>
      <c r="E49" s="433"/>
      <c r="F49" s="433"/>
      <c r="G49" s="433"/>
      <c r="H49" s="433"/>
      <c r="I49" s="433"/>
      <c r="J49" s="320" t="str">
        <f>VLOOKUP(A49,MATERIALES!A5:D640,2,FALSE)</f>
        <v>kg</v>
      </c>
      <c r="K49" s="405">
        <v>1</v>
      </c>
      <c r="L49" s="429"/>
      <c r="M49" s="410">
        <f>VLOOKUP(A49,MATERIALES!A6:D396,4,FALSE)</f>
        <v>13085.624540468871</v>
      </c>
      <c r="N49" s="280">
        <f>K49*M49</f>
        <v>13085.624540468871</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117055.25845838604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71522.696367086828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199306.35928053589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39861.271856107182</v>
      </c>
      <c r="M84" s="855"/>
      <c r="N84" s="57"/>
    </row>
    <row r="85" spans="1:14">
      <c r="B85" s="95" t="s">
        <v>1057</v>
      </c>
      <c r="C85" s="96"/>
      <c r="D85" s="96"/>
      <c r="E85" s="96"/>
      <c r="F85" s="96"/>
      <c r="G85" s="96"/>
      <c r="H85" s="96"/>
      <c r="I85" s="93"/>
      <c r="J85" s="94"/>
      <c r="K85" s="312">
        <v>0.05</v>
      </c>
      <c r="L85" s="854">
        <f>N79*K85</f>
        <v>9965.3179640267954</v>
      </c>
      <c r="M85" s="855"/>
      <c r="N85" s="57"/>
    </row>
    <row r="86" spans="1:14" ht="15.75" thickBot="1">
      <c r="B86" s="97" t="s">
        <v>1058</v>
      </c>
      <c r="C86" s="98"/>
      <c r="D86" s="98"/>
      <c r="E86" s="98"/>
      <c r="F86" s="98"/>
      <c r="G86" s="98"/>
      <c r="H86" s="98"/>
      <c r="I86" s="99"/>
      <c r="J86" s="100"/>
      <c r="K86" s="313">
        <v>0.05</v>
      </c>
      <c r="L86" s="856">
        <f>N79*K86</f>
        <v>9965.3179640267954</v>
      </c>
      <c r="M86" s="857"/>
      <c r="N86" s="57"/>
    </row>
    <row r="87" spans="1:14" ht="15.75" thickBot="1">
      <c r="B87" s="820" t="s">
        <v>1037</v>
      </c>
      <c r="C87" s="821"/>
      <c r="D87" s="821"/>
      <c r="E87" s="821"/>
      <c r="F87" s="821"/>
      <c r="G87" s="821"/>
      <c r="H87" s="821"/>
      <c r="I87" s="821"/>
      <c r="J87" s="821"/>
      <c r="K87" s="821"/>
      <c r="L87" s="821"/>
      <c r="M87" s="822"/>
      <c r="N87" s="58">
        <f>L84+L85+L86</f>
        <v>59791.907784160765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259098.26706469664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0.15</v>
      </c>
      <c r="N41" s="352">
        <f>N77*M41</f>
        <v>10728.404455063024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743</v>
      </c>
      <c r="B48" s="49" t="str">
        <f>VLOOKUP(A48,MATERIALES!A5:D372,3,FALSE)</f>
        <v xml:space="preserve">Tierra abonada </v>
      </c>
      <c r="C48" s="289"/>
      <c r="D48" s="289"/>
      <c r="E48" s="289"/>
      <c r="F48" s="289"/>
      <c r="G48" s="289"/>
      <c r="H48" s="289"/>
      <c r="I48" s="289"/>
      <c r="J48" s="319" t="str">
        <f>VLOOKUP(A48,MATERIALES!A4:D639,2,FALSE)</f>
        <v>m3</v>
      </c>
      <c r="K48" s="290">
        <v>2</v>
      </c>
      <c r="L48" s="275"/>
      <c r="M48" s="410">
        <f>VLOOKUP(A48,MATERIALES!A5:D395,4,FALSE)</f>
        <v>49509.349484722465</v>
      </c>
      <c r="N48" s="280">
        <f>K48*M48</f>
        <v>99018.698969444929</v>
      </c>
    </row>
    <row r="49" spans="1:14">
      <c r="A49" s="176" t="s">
        <v>414</v>
      </c>
      <c r="B49" s="49" t="str">
        <f>VLOOKUP(A49,MATERIALES!A6:D372,3,FALSE)</f>
        <v xml:space="preserve">Cicatrizante (para remoción de especies vegetales)
</v>
      </c>
      <c r="C49" s="433"/>
      <c r="D49" s="433"/>
      <c r="E49" s="433"/>
      <c r="F49" s="433"/>
      <c r="G49" s="433"/>
      <c r="H49" s="433"/>
      <c r="I49" s="433"/>
      <c r="J49" s="320" t="str">
        <f>VLOOKUP(A49,MATERIALES!A5:D640,2,FALSE)</f>
        <v>kg</v>
      </c>
      <c r="K49" s="405">
        <v>1</v>
      </c>
      <c r="L49" s="429"/>
      <c r="M49" s="410">
        <f>VLOOKUP(A49,MATERIALES!A6:D396,4,FALSE)</f>
        <v>13085.624540468871</v>
      </c>
      <c r="N49" s="280">
        <f>K49*M49</f>
        <v>13085.624540468871</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112104.3235099138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71522.696367086828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194355.42433206365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38871.084866412733</v>
      </c>
      <c r="M84" s="855"/>
      <c r="N84" s="57"/>
    </row>
    <row r="85" spans="1:14">
      <c r="B85" s="95" t="s">
        <v>1057</v>
      </c>
      <c r="C85" s="96"/>
      <c r="D85" s="96"/>
      <c r="E85" s="96"/>
      <c r="F85" s="96"/>
      <c r="G85" s="96"/>
      <c r="H85" s="96"/>
      <c r="I85" s="93"/>
      <c r="J85" s="94"/>
      <c r="K85" s="312">
        <v>0.05</v>
      </c>
      <c r="L85" s="854">
        <f>N79*K85</f>
        <v>9717.7712166031833</v>
      </c>
      <c r="M85" s="855"/>
      <c r="N85" s="57"/>
    </row>
    <row r="86" spans="1:14" ht="15.75" thickBot="1">
      <c r="B86" s="97" t="s">
        <v>1058</v>
      </c>
      <c r="C86" s="98"/>
      <c r="D86" s="98"/>
      <c r="E86" s="98"/>
      <c r="F86" s="98"/>
      <c r="G86" s="98"/>
      <c r="H86" s="98"/>
      <c r="I86" s="99"/>
      <c r="J86" s="100"/>
      <c r="K86" s="313">
        <v>0.05</v>
      </c>
      <c r="L86" s="856">
        <f>N79*K86</f>
        <v>9717.7712166031833</v>
      </c>
      <c r="M86" s="857"/>
      <c r="N86" s="57"/>
    </row>
    <row r="87" spans="1:14" ht="15.75" thickBot="1">
      <c r="B87" s="820" t="s">
        <v>1037</v>
      </c>
      <c r="C87" s="821"/>
      <c r="D87" s="821"/>
      <c r="E87" s="821"/>
      <c r="F87" s="821"/>
      <c r="G87" s="821"/>
      <c r="H87" s="821"/>
      <c r="I87" s="821"/>
      <c r="J87" s="821"/>
      <c r="K87" s="821"/>
      <c r="L87" s="821"/>
      <c r="M87" s="822"/>
      <c r="N87" s="58">
        <f>L84+L85+L86</f>
        <v>58306.627299619104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252662.05163168276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4479.5794040438586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4479.5794040438586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743</v>
      </c>
      <c r="B48" s="49" t="str">
        <f>VLOOKUP(A48,MATERIALES!A5:D372,3,FALSE)</f>
        <v xml:space="preserve">Tierra abonada </v>
      </c>
      <c r="C48" s="289"/>
      <c r="D48" s="289"/>
      <c r="E48" s="289"/>
      <c r="F48" s="289"/>
      <c r="G48" s="289"/>
      <c r="H48" s="289"/>
      <c r="I48" s="289"/>
      <c r="J48" s="319" t="str">
        <f>VLOOKUP(A48,MATERIALES!A4:D639,2,FALSE)</f>
        <v>m3</v>
      </c>
      <c r="K48" s="290">
        <v>1.31</v>
      </c>
      <c r="L48" s="275"/>
      <c r="M48" s="410">
        <f>VLOOKUP(A48,MATERIALES!A5:D395,4,FALSE)</f>
        <v>49509.349484722465</v>
      </c>
      <c r="N48" s="280">
        <f>K48*M48</f>
        <v>64857.247824986429</v>
      </c>
    </row>
    <row r="49" spans="1:14">
      <c r="A49" s="176" t="s">
        <v>414</v>
      </c>
      <c r="B49" s="49" t="str">
        <f>VLOOKUP(A49,MATERIALES!A6:D372,3,FALSE)</f>
        <v xml:space="preserve">Cicatrizante (para remoción de especies vegetales)
</v>
      </c>
      <c r="C49" s="433"/>
      <c r="D49" s="433"/>
      <c r="E49" s="433"/>
      <c r="F49" s="433"/>
      <c r="G49" s="433"/>
      <c r="H49" s="433"/>
      <c r="I49" s="433"/>
      <c r="J49" s="320" t="str">
        <f>VLOOKUP(A49,MATERIALES!A5:D640,2,FALSE)</f>
        <v>kg</v>
      </c>
      <c r="K49" s="405">
        <v>1</v>
      </c>
      <c r="L49" s="429"/>
      <c r="M49" s="410">
        <f>VLOOKUP(A49,MATERIALES!A6:D396,4,FALSE)</f>
        <v>13085.624540468871</v>
      </c>
      <c r="N49" s="280">
        <f>K49*M49</f>
        <v>13085.624540468871</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77942.872365455303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5.7</v>
      </c>
      <c r="N71" s="403">
        <f>K71/M71</f>
        <v>17918.317616175438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5.7</v>
      </c>
      <c r="N72" s="403">
        <f>K72/M72</f>
        <v>26877.476424263154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44795.794040438588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127218.24580993775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25443.649161987552</v>
      </c>
      <c r="M84" s="855"/>
      <c r="N84" s="57"/>
    </row>
    <row r="85" spans="1:14">
      <c r="B85" s="95" t="s">
        <v>1057</v>
      </c>
      <c r="C85" s="96"/>
      <c r="D85" s="96"/>
      <c r="E85" s="96"/>
      <c r="F85" s="96"/>
      <c r="G85" s="96"/>
      <c r="H85" s="96"/>
      <c r="I85" s="93"/>
      <c r="J85" s="94"/>
      <c r="K85" s="312">
        <v>0.05</v>
      </c>
      <c r="L85" s="854">
        <f>N79*K85</f>
        <v>6360.9122904968881</v>
      </c>
      <c r="M85" s="855"/>
      <c r="N85" s="57"/>
    </row>
    <row r="86" spans="1:14" ht="15.75" thickBot="1">
      <c r="B86" s="97" t="s">
        <v>1058</v>
      </c>
      <c r="C86" s="98"/>
      <c r="D86" s="98"/>
      <c r="E86" s="98"/>
      <c r="F86" s="98"/>
      <c r="G86" s="98"/>
      <c r="H86" s="98"/>
      <c r="I86" s="99"/>
      <c r="J86" s="100"/>
      <c r="K86" s="313">
        <v>0.05</v>
      </c>
      <c r="L86" s="856">
        <f>N79*K86</f>
        <v>6360.9122904968881</v>
      </c>
      <c r="M86" s="857"/>
      <c r="N86" s="57"/>
    </row>
    <row r="87" spans="1:14" ht="15.75" thickBot="1">
      <c r="B87" s="820" t="s">
        <v>1037</v>
      </c>
      <c r="C87" s="821"/>
      <c r="D87" s="821"/>
      <c r="E87" s="821"/>
      <c r="F87" s="821"/>
      <c r="G87" s="821"/>
      <c r="H87" s="821"/>
      <c r="I87" s="821"/>
      <c r="J87" s="821"/>
      <c r="K87" s="821"/>
      <c r="L87" s="821"/>
      <c r="M87" s="822"/>
      <c r="N87" s="58">
        <f>L84+L85+L86</f>
        <v>38165.473742981332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165383.71955291909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3754.9415592720588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3754.9415592720588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743</v>
      </c>
      <c r="B48" s="49" t="str">
        <f>VLOOKUP(A48,MATERIALES!A5:D372,3,FALSE)</f>
        <v xml:space="preserve">Tierra abonada </v>
      </c>
      <c r="C48" s="289"/>
      <c r="D48" s="289"/>
      <c r="E48" s="289"/>
      <c r="F48" s="289"/>
      <c r="G48" s="289"/>
      <c r="H48" s="289"/>
      <c r="I48" s="289"/>
      <c r="J48" s="319" t="str">
        <f>VLOOKUP(A48,MATERIALES!A4:D639,2,FALSE)</f>
        <v>m3</v>
      </c>
      <c r="K48" s="290">
        <v>1.1000000000000001</v>
      </c>
      <c r="L48" s="275"/>
      <c r="M48" s="410">
        <f>VLOOKUP(A48,MATERIALES!A5:D395,4,FALSE)</f>
        <v>49509.349484722465</v>
      </c>
      <c r="N48" s="280">
        <f>K48*M48</f>
        <v>54460.284433194713</v>
      </c>
    </row>
    <row r="49" spans="1:14">
      <c r="A49" s="176" t="s">
        <v>414</v>
      </c>
      <c r="B49" s="49" t="str">
        <f>VLOOKUP(A49,MATERIALES!A6:D372,3,FALSE)</f>
        <v xml:space="preserve">Cicatrizante (para remoción de especies vegetales)
</v>
      </c>
      <c r="C49" s="433"/>
      <c r="D49" s="433"/>
      <c r="E49" s="433"/>
      <c r="F49" s="433"/>
      <c r="G49" s="433"/>
      <c r="H49" s="433"/>
      <c r="I49" s="433"/>
      <c r="J49" s="320" t="str">
        <f>VLOOKUP(A49,MATERIALES!A5:D640,2,FALSE)</f>
        <v>kg</v>
      </c>
      <c r="K49" s="405">
        <v>1</v>
      </c>
      <c r="L49" s="429"/>
      <c r="M49" s="410">
        <f>VLOOKUP(A49,MATERIALES!A6:D396,4,FALSE)</f>
        <v>13085.624540468871</v>
      </c>
      <c r="N49" s="280">
        <f>K49*M49</f>
        <v>13085.624540468871</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67545.90897366358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6.8</v>
      </c>
      <c r="N71" s="403">
        <f>K71/M71</f>
        <v>15019.766237088235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6.8</v>
      </c>
      <c r="N72" s="403">
        <f>K72/M72</f>
        <v>22529.649355632351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37549.415592720587</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108850.26612565623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21770.053225131247</v>
      </c>
      <c r="M84" s="855"/>
      <c r="N84" s="57"/>
    </row>
    <row r="85" spans="1:14">
      <c r="B85" s="95" t="s">
        <v>1057</v>
      </c>
      <c r="C85" s="96"/>
      <c r="D85" s="96"/>
      <c r="E85" s="96"/>
      <c r="F85" s="96"/>
      <c r="G85" s="96"/>
      <c r="H85" s="96"/>
      <c r="I85" s="93"/>
      <c r="J85" s="94"/>
      <c r="K85" s="312">
        <v>0.05</v>
      </c>
      <c r="L85" s="854">
        <f>N79*K85</f>
        <v>5442.5133062828118</v>
      </c>
      <c r="M85" s="855"/>
      <c r="N85" s="57"/>
    </row>
    <row r="86" spans="1:14" ht="15.75" thickBot="1">
      <c r="B86" s="97" t="s">
        <v>1058</v>
      </c>
      <c r="C86" s="98"/>
      <c r="D86" s="98"/>
      <c r="E86" s="98"/>
      <c r="F86" s="98"/>
      <c r="G86" s="98"/>
      <c r="H86" s="98"/>
      <c r="I86" s="99"/>
      <c r="J86" s="100"/>
      <c r="K86" s="313">
        <v>0.05</v>
      </c>
      <c r="L86" s="856">
        <f>N79*K86</f>
        <v>5442.5133062828118</v>
      </c>
      <c r="M86" s="857"/>
      <c r="N86" s="57"/>
    </row>
    <row r="87" spans="1:14" ht="15.75" thickBot="1">
      <c r="B87" s="820" t="s">
        <v>1037</v>
      </c>
      <c r="C87" s="821"/>
      <c r="D87" s="821"/>
      <c r="E87" s="821"/>
      <c r="F87" s="821"/>
      <c r="G87" s="821"/>
      <c r="H87" s="821"/>
      <c r="I87" s="821"/>
      <c r="J87" s="821"/>
      <c r="K87" s="821"/>
      <c r="L87" s="821"/>
      <c r="M87" s="822"/>
      <c r="N87" s="58">
        <f>L84+L85+L86</f>
        <v>32655.079837696867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141505.34596335309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A38" s="119"/>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255.33602603049999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743</v>
      </c>
      <c r="B48" s="49" t="str">
        <f>VLOOKUP(A48,MATERIALES!A5:D372,3,FALSE)</f>
        <v xml:space="preserve">Tierra abonada </v>
      </c>
      <c r="C48" s="289"/>
      <c r="D48" s="289"/>
      <c r="E48" s="289"/>
      <c r="F48" s="289"/>
      <c r="G48" s="289"/>
      <c r="H48" s="289"/>
      <c r="I48" s="289"/>
      <c r="J48" s="319" t="str">
        <f>VLOOKUP(A48,MATERIALES!A4:D639,2,FALSE)</f>
        <v>m3</v>
      </c>
      <c r="K48" s="290">
        <v>0.05</v>
      </c>
      <c r="L48" s="275"/>
      <c r="M48" s="410">
        <f>VLOOKUP(A48,MATERIALES!A5:D395,4,FALSE)</f>
        <v>49509.349484722465</v>
      </c>
      <c r="N48" s="280">
        <f>K48*M48</f>
        <v>2475.4674742361235</v>
      </c>
    </row>
    <row r="49" spans="1:14">
      <c r="A49" s="176" t="s">
        <v>845</v>
      </c>
      <c r="B49" s="49" t="str">
        <f>VLOOKUP(A49,MATERIALES!A6:D372,3,FALSE)</f>
        <v>Agua</v>
      </c>
      <c r="C49" s="433"/>
      <c r="D49" s="433"/>
      <c r="E49" s="433"/>
      <c r="F49" s="433"/>
      <c r="G49" s="433"/>
      <c r="H49" s="433"/>
      <c r="I49" s="433"/>
      <c r="J49" s="320" t="str">
        <f>VLOOKUP(A49,MATERIALES!A5:D640,2,FALSE)</f>
        <v>lt</v>
      </c>
      <c r="K49" s="405">
        <v>5</v>
      </c>
      <c r="L49" s="429"/>
      <c r="M49" s="410">
        <f>VLOOKUP(A49,MATERIALES!A6:D396,4,FALSE)</f>
        <v>66.171277044536836</v>
      </c>
      <c r="N49" s="280">
        <f>K49*M49</f>
        <v>330.8563852226842</v>
      </c>
    </row>
    <row r="50" spans="1:14">
      <c r="A50" s="176" t="s">
        <v>997</v>
      </c>
      <c r="B50" s="49" t="str">
        <f>VLOOKUP(A50,MATERIALES!A6:D372,3,FALSE)</f>
        <v>Cespedones</v>
      </c>
      <c r="C50" s="433"/>
      <c r="D50" s="433"/>
      <c r="E50" s="433"/>
      <c r="F50" s="433"/>
      <c r="G50" s="433"/>
      <c r="H50" s="433"/>
      <c r="I50" s="433"/>
      <c r="J50" s="320" t="str">
        <f>VLOOKUP(A50,MATERIALES!A6:D641,2,FALSE)</f>
        <v>m2</v>
      </c>
      <c r="K50" s="405">
        <v>1</v>
      </c>
      <c r="L50" s="429"/>
      <c r="M50" s="410">
        <f>VLOOKUP(A50,MATERIALES!A6:D397,4,FALSE)</f>
        <v>6523.4698969444935</v>
      </c>
      <c r="N50" s="280">
        <f>K50*M50</f>
        <v>6523.4698969444935</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9329.7937564033018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100</v>
      </c>
      <c r="N72" s="403">
        <f>K72/M72</f>
        <v>1532.0161561829998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2553.3602603049999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12138.490042738802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2427.6980085477603</v>
      </c>
      <c r="M84" s="855"/>
      <c r="N84" s="57"/>
    </row>
    <row r="85" spans="1:14">
      <c r="B85" s="95" t="s">
        <v>1057</v>
      </c>
      <c r="C85" s="96"/>
      <c r="D85" s="96"/>
      <c r="E85" s="96"/>
      <c r="F85" s="96"/>
      <c r="G85" s="96"/>
      <c r="H85" s="96"/>
      <c r="I85" s="93"/>
      <c r="J85" s="94"/>
      <c r="K85" s="312">
        <v>0.05</v>
      </c>
      <c r="L85" s="854">
        <f>N79*K85</f>
        <v>606.92450213694008</v>
      </c>
      <c r="M85" s="855"/>
      <c r="N85" s="57"/>
    </row>
    <row r="86" spans="1:14" ht="15.75" thickBot="1">
      <c r="B86" s="97" t="s">
        <v>1058</v>
      </c>
      <c r="C86" s="98"/>
      <c r="D86" s="98"/>
      <c r="E86" s="98"/>
      <c r="F86" s="98"/>
      <c r="G86" s="98"/>
      <c r="H86" s="98"/>
      <c r="I86" s="99"/>
      <c r="J86" s="100"/>
      <c r="K86" s="313">
        <v>0.05</v>
      </c>
      <c r="L86" s="856">
        <f>N79*K86</f>
        <v>606.92450213694008</v>
      </c>
      <c r="M86" s="857"/>
      <c r="N86" s="57"/>
    </row>
    <row r="87" spans="1:14" ht="15.75" thickBot="1">
      <c r="B87" s="820" t="s">
        <v>1037</v>
      </c>
      <c r="C87" s="821"/>
      <c r="D87" s="821"/>
      <c r="E87" s="821"/>
      <c r="F87" s="821"/>
      <c r="G87" s="821"/>
      <c r="H87" s="821"/>
      <c r="I87" s="821"/>
      <c r="J87" s="821"/>
      <c r="K87" s="821"/>
      <c r="L87" s="821"/>
      <c r="M87" s="822"/>
      <c r="N87" s="58">
        <f>L84+L85+L86</f>
        <v>3641.5470128216407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15780.037055560442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0.1</v>
      </c>
      <c r="N41" s="352">
        <f>N77*M41</f>
        <v>102.1344104122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429</v>
      </c>
      <c r="B48" s="49" t="str">
        <f>VLOOKUP(A48,MATERIALES!A5:D372,3,FALSE)</f>
        <v>Costal de fibra o fique</v>
      </c>
      <c r="C48" s="289"/>
      <c r="D48" s="289"/>
      <c r="E48" s="289"/>
      <c r="F48" s="289"/>
      <c r="G48" s="289"/>
      <c r="H48" s="289"/>
      <c r="I48" s="289"/>
      <c r="J48" s="319" t="str">
        <f>VLOOKUP(A48,MATERIALES!A4:D639,2,FALSE)</f>
        <v>m2</v>
      </c>
      <c r="K48" s="290">
        <v>1</v>
      </c>
      <c r="L48" s="275"/>
      <c r="M48" s="410">
        <f>VLOOKUP(A48,MATERIALES!A5:D395,4,FALSE)</f>
        <v>1362.1102874706198</v>
      </c>
      <c r="N48" s="280">
        <f>K48*M48</f>
        <v>1362.1102874706198</v>
      </c>
    </row>
    <row r="49" spans="1:14">
      <c r="A49" s="176" t="s">
        <v>688</v>
      </c>
      <c r="B49" s="49" t="str">
        <f>VLOOKUP(A49,MATERIALES!A6:D372,3,FALSE)</f>
        <v>Semillas para empradizar</v>
      </c>
      <c r="C49" s="433"/>
      <c r="D49" s="433"/>
      <c r="E49" s="433"/>
      <c r="F49" s="433"/>
      <c r="G49" s="433"/>
      <c r="H49" s="433"/>
      <c r="I49" s="433"/>
      <c r="J49" s="320" t="str">
        <f>VLOOKUP(A49,MATERIALES!A5:D640,2,FALSE)</f>
        <v>kg</v>
      </c>
      <c r="K49" s="405">
        <v>0.05</v>
      </c>
      <c r="L49" s="429"/>
      <c r="M49" s="410">
        <f>VLOOKUP(A49,MATERIALES!A6:D396,4,FALSE)</f>
        <v>33588.540227806901</v>
      </c>
      <c r="N49" s="280">
        <f>K49*M49</f>
        <v>1679.4270113903451</v>
      </c>
    </row>
    <row r="50" spans="1:14">
      <c r="A50" s="176" t="s">
        <v>743</v>
      </c>
      <c r="B50" s="49" t="str">
        <f>VLOOKUP(A50,MATERIALES!A6:D372,3,FALSE)</f>
        <v xml:space="preserve">Tierra abonada </v>
      </c>
      <c r="C50" s="433"/>
      <c r="D50" s="433"/>
      <c r="E50" s="433"/>
      <c r="F50" s="433"/>
      <c r="G50" s="433"/>
      <c r="H50" s="433"/>
      <c r="I50" s="433"/>
      <c r="J50" s="320" t="str">
        <f>VLOOKUP(A50,MATERIALES!A6:D641,2,FALSE)</f>
        <v>m3</v>
      </c>
      <c r="K50" s="405">
        <v>7.4999999999999997E-2</v>
      </c>
      <c r="L50" s="429"/>
      <c r="M50" s="410">
        <f>VLOOKUP(A50,MATERIALES!A6:D397,4,FALSE)</f>
        <v>49509.349484722465</v>
      </c>
      <c r="N50" s="280">
        <f>K50*M50</f>
        <v>3713.2012113541846</v>
      </c>
    </row>
    <row r="51" spans="1:14">
      <c r="A51" s="176" t="s">
        <v>845</v>
      </c>
      <c r="B51" s="49" t="str">
        <f>VLOOKUP(A51,MATERIALES!A6:D372,3,FALSE)</f>
        <v>Agua</v>
      </c>
      <c r="C51" s="433"/>
      <c r="D51" s="433"/>
      <c r="E51" s="433"/>
      <c r="F51" s="433"/>
      <c r="G51" s="433"/>
      <c r="H51" s="433"/>
      <c r="I51" s="433"/>
      <c r="J51" s="320" t="str">
        <f>VLOOKUP(A51,MATERIALES!A6:D642,2,FALSE)</f>
        <v>lt</v>
      </c>
      <c r="K51" s="405">
        <v>5</v>
      </c>
      <c r="L51" s="429"/>
      <c r="M51" s="410">
        <f>VLOOKUP(A51,MATERIALES!A6:D398,4,FALSE)</f>
        <v>66.171277044536836</v>
      </c>
      <c r="N51" s="280">
        <f>K51*M51</f>
        <v>330.8563852226842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7085.5948954378337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1021.344104122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8209.0734099720339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1641.8146819944068</v>
      </c>
      <c r="M84" s="855"/>
      <c r="N84" s="57"/>
    </row>
    <row r="85" spans="1:14">
      <c r="B85" s="95" t="s">
        <v>1057</v>
      </c>
      <c r="C85" s="96"/>
      <c r="D85" s="96"/>
      <c r="E85" s="96"/>
      <c r="F85" s="96"/>
      <c r="G85" s="96"/>
      <c r="H85" s="96"/>
      <c r="I85" s="93"/>
      <c r="J85" s="94"/>
      <c r="K85" s="312">
        <v>0.05</v>
      </c>
      <c r="L85" s="854">
        <f>N79*K85</f>
        <v>410.4536704986017</v>
      </c>
      <c r="M85" s="855"/>
      <c r="N85" s="57"/>
    </row>
    <row r="86" spans="1:14" ht="15.75" thickBot="1">
      <c r="B86" s="97" t="s">
        <v>1058</v>
      </c>
      <c r="C86" s="98"/>
      <c r="D86" s="98"/>
      <c r="E86" s="98"/>
      <c r="F86" s="98"/>
      <c r="G86" s="98"/>
      <c r="H86" s="98"/>
      <c r="I86" s="99"/>
      <c r="J86" s="100"/>
      <c r="K86" s="313">
        <v>0.05</v>
      </c>
      <c r="L86" s="856">
        <f>N79*K86</f>
        <v>410.4536704986017</v>
      </c>
      <c r="M86" s="857"/>
      <c r="N86" s="57"/>
    </row>
    <row r="87" spans="1:14" ht="15.75" thickBot="1">
      <c r="B87" s="820" t="s">
        <v>1037</v>
      </c>
      <c r="C87" s="821"/>
      <c r="D87" s="821"/>
      <c r="E87" s="821"/>
      <c r="F87" s="821"/>
      <c r="G87" s="821"/>
      <c r="H87" s="821"/>
      <c r="I87" s="821"/>
      <c r="J87" s="821"/>
      <c r="K87" s="821"/>
      <c r="L87" s="821"/>
      <c r="M87" s="822"/>
      <c r="N87" s="58">
        <f>L84+L85+L86</f>
        <v>2462.7220229916102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10671.795432963645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253</v>
      </c>
      <c r="B36" s="833" t="str">
        <f>VLOOKUP(A36,EQUIPOS!A6:D154,3,FALSE)</f>
        <v>Máquina hidrosembradora</v>
      </c>
      <c r="C36" s="834"/>
      <c r="D36" s="834"/>
      <c r="E36" s="834"/>
      <c r="F36" s="834"/>
      <c r="G36" s="834"/>
      <c r="H36" s="835"/>
      <c r="I36" s="275"/>
      <c r="J36" s="276"/>
      <c r="K36" s="277">
        <f>VLOOKUP(A36,EQUIPOS!A6:D163,4,FALSE)</f>
        <v>18892.629842486167</v>
      </c>
      <c r="L36" s="278"/>
      <c r="M36" s="344">
        <v>350</v>
      </c>
      <c r="N36" s="280">
        <f>K36/M36</f>
        <v>53.978942407103332</v>
      </c>
    </row>
    <row r="37" spans="1:14">
      <c r="A37" s="119" t="s">
        <v>138</v>
      </c>
      <c r="B37" s="833" t="str">
        <f>VLOOKUP(A37,EQUIPOS!A7:D154,3,FALSE)</f>
        <v>Camioneta D-300</v>
      </c>
      <c r="C37" s="834"/>
      <c r="D37" s="834"/>
      <c r="E37" s="834"/>
      <c r="F37" s="834"/>
      <c r="G37" s="834"/>
      <c r="H37" s="835"/>
      <c r="I37" s="429"/>
      <c r="J37" s="430"/>
      <c r="K37" s="277">
        <f>VLOOKUP(A37,EQUIPOS!A7:D164,4,FALSE)</f>
        <v>41946.778416347392</v>
      </c>
      <c r="L37" s="343"/>
      <c r="M37" s="344">
        <v>350</v>
      </c>
      <c r="N37" s="280">
        <f>K37/M37</f>
        <v>119.84793833242112</v>
      </c>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4.5595718934017855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178.38645263292625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429</v>
      </c>
      <c r="B48" s="49" t="str">
        <f>VLOOKUP(A48,MATERIALES!A5:D372,3,FALSE)</f>
        <v>Costal de fibra o fique</v>
      </c>
      <c r="C48" s="289"/>
      <c r="D48" s="289"/>
      <c r="E48" s="289"/>
      <c r="F48" s="289"/>
      <c r="G48" s="289"/>
      <c r="H48" s="289"/>
      <c r="I48" s="289"/>
      <c r="J48" s="319" t="str">
        <f>VLOOKUP(A48,MATERIALES!A4:D639,2,FALSE)</f>
        <v>m2</v>
      </c>
      <c r="K48" s="290">
        <v>1</v>
      </c>
      <c r="L48" s="275"/>
      <c r="M48" s="410">
        <f>VLOOKUP(A48,MATERIALES!A5:D395,4,FALSE)</f>
        <v>1362.1102874706198</v>
      </c>
      <c r="N48" s="280">
        <f>K48*M48</f>
        <v>1362.1102874706198</v>
      </c>
    </row>
    <row r="49" spans="1:14">
      <c r="A49" s="176" t="s">
        <v>509</v>
      </c>
      <c r="B49" s="49" t="str">
        <f>VLOOKUP(A49,MATERIALES!A6:D372,3,FALSE)</f>
        <v>Mulch Orgánico</v>
      </c>
      <c r="C49" s="433"/>
      <c r="D49" s="433"/>
      <c r="E49" s="433"/>
      <c r="F49" s="433"/>
      <c r="G49" s="433"/>
      <c r="H49" s="433"/>
      <c r="I49" s="433"/>
      <c r="J49" s="320" t="str">
        <f>VLOOKUP(A49,MATERIALES!A5:D640,2,FALSE)</f>
        <v>kg</v>
      </c>
      <c r="K49" s="405">
        <v>0.4</v>
      </c>
      <c r="L49" s="429"/>
      <c r="M49" s="410">
        <f>VLOOKUP(A49,MATERIALES!A6:D396,4,FALSE)</f>
        <v>4281.7906346049531</v>
      </c>
      <c r="N49" s="280">
        <f>K49*M49</f>
        <v>1712.7162538419814</v>
      </c>
    </row>
    <row r="50" spans="1:14">
      <c r="A50" s="176" t="s">
        <v>845</v>
      </c>
      <c r="B50" s="49" t="str">
        <f>VLOOKUP(A50,MATERIALES!A6:D372,3,FALSE)</f>
        <v>Agua</v>
      </c>
      <c r="C50" s="433"/>
      <c r="D50" s="433"/>
      <c r="E50" s="433"/>
      <c r="F50" s="433"/>
      <c r="G50" s="433"/>
      <c r="H50" s="433"/>
      <c r="I50" s="433"/>
      <c r="J50" s="320" t="str">
        <f>VLOOKUP(A50,MATERIALES!A6:D641,2,FALSE)</f>
        <v>lt</v>
      </c>
      <c r="K50" s="405">
        <v>5</v>
      </c>
      <c r="L50" s="429"/>
      <c r="M50" s="410">
        <f>VLOOKUP(A50,MATERIALES!A6:D397,4,FALSE)</f>
        <v>66.171277044536836</v>
      </c>
      <c r="N50" s="280">
        <f>K50*M50</f>
        <v>330.8563852226842</v>
      </c>
    </row>
    <row r="51" spans="1:14">
      <c r="A51" s="176" t="s">
        <v>688</v>
      </c>
      <c r="B51" s="49" t="str">
        <f>VLOOKUP(A51,MATERIALES!A6:D372,3,FALSE)</f>
        <v>Semillas para empradizar</v>
      </c>
      <c r="C51" s="433"/>
      <c r="D51" s="433"/>
      <c r="E51" s="433"/>
      <c r="F51" s="433"/>
      <c r="G51" s="433"/>
      <c r="H51" s="433"/>
      <c r="I51" s="433"/>
      <c r="J51" s="320" t="str">
        <f>VLOOKUP(A51,MATERIALES!A6:D642,2,FALSE)</f>
        <v>kg</v>
      </c>
      <c r="K51" s="405">
        <v>0.05</v>
      </c>
      <c r="L51" s="429"/>
      <c r="M51" s="410">
        <f>VLOOKUP(A51,MATERIALES!A6:D398,4,FALSE)</f>
        <v>33588.540227806901</v>
      </c>
      <c r="N51" s="280">
        <f>K51*M51</f>
        <v>1679.4270113903451</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5085.1099379256302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2800</v>
      </c>
      <c r="N71" s="403">
        <f>K71/M71</f>
        <v>54.714862720821422</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2800</v>
      </c>
      <c r="N72" s="403">
        <f>K72/M72</f>
        <v>36.476575147214284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91.191437868035706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5354.6878284265922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1070.9375656853185</v>
      </c>
      <c r="M84" s="855"/>
      <c r="N84" s="57"/>
    </row>
    <row r="85" spans="1:14">
      <c r="B85" s="95" t="s">
        <v>1057</v>
      </c>
      <c r="C85" s="96"/>
      <c r="D85" s="96"/>
      <c r="E85" s="96"/>
      <c r="F85" s="96"/>
      <c r="G85" s="96"/>
      <c r="H85" s="96"/>
      <c r="I85" s="93"/>
      <c r="J85" s="94"/>
      <c r="K85" s="312">
        <v>0.05</v>
      </c>
      <c r="L85" s="854">
        <f>N79*K85</f>
        <v>267.73439142132963</v>
      </c>
      <c r="M85" s="855"/>
      <c r="N85" s="57"/>
    </row>
    <row r="86" spans="1:14" ht="15.75" thickBot="1">
      <c r="B86" s="97" t="s">
        <v>1058</v>
      </c>
      <c r="C86" s="98"/>
      <c r="D86" s="98"/>
      <c r="E86" s="98"/>
      <c r="F86" s="98"/>
      <c r="G86" s="98"/>
      <c r="H86" s="98"/>
      <c r="I86" s="99"/>
      <c r="J86" s="100"/>
      <c r="K86" s="313">
        <v>0.05</v>
      </c>
      <c r="L86" s="856">
        <f>N79*K86</f>
        <v>267.73439142132963</v>
      </c>
      <c r="M86" s="857"/>
      <c r="N86" s="57"/>
    </row>
    <row r="87" spans="1:14" ht="15.75" thickBot="1">
      <c r="B87" s="820" t="s">
        <v>1037</v>
      </c>
      <c r="C87" s="821"/>
      <c r="D87" s="821"/>
      <c r="E87" s="821"/>
      <c r="F87" s="821"/>
      <c r="G87" s="821"/>
      <c r="H87" s="821"/>
      <c r="I87" s="821"/>
      <c r="J87" s="821"/>
      <c r="K87" s="821"/>
      <c r="L87" s="821"/>
      <c r="M87" s="822"/>
      <c r="N87" s="58">
        <f>L84+L85+L86</f>
        <v>1606.406348527978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6961.0941769545698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9.25" customHeight="1" thickBot="1">
      <c r="A31" t="s">
        <v>1929</v>
      </c>
      <c r="B31" s="86" t="s">
        <v>1810</v>
      </c>
      <c r="C31" s="960" t="s">
        <v>2155</v>
      </c>
      <c r="D31" s="961"/>
      <c r="E31" s="961"/>
      <c r="F31" s="961"/>
      <c r="G31" s="961"/>
      <c r="H31" s="961"/>
      <c r="I31" s="961"/>
      <c r="J31" s="961"/>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41946.778416347392</v>
      </c>
      <c r="L36" s="278"/>
      <c r="M36" s="344">
        <v>8000</v>
      </c>
      <c r="N36" s="280">
        <f>K36/M36</f>
        <v>5.243347302043424</v>
      </c>
    </row>
    <row r="37" spans="1:14">
      <c r="A37" s="119"/>
      <c r="B37" s="833"/>
      <c r="C37" s="834"/>
      <c r="D37" s="834"/>
      <c r="E37" s="834"/>
      <c r="F37" s="834"/>
      <c r="G37" s="834"/>
      <c r="H37" s="835"/>
      <c r="I37" s="429"/>
      <c r="J37" s="430"/>
      <c r="K37" s="277"/>
      <c r="L37" s="343"/>
      <c r="M37" s="344"/>
      <c r="N37" s="280"/>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25.533602603049999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30.776949905093424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521</v>
      </c>
      <c r="B48" s="49" t="str">
        <f>VLOOKUP(A48,MATERIALES!A5:D372,3,FALSE)</f>
        <v>Manto Temporal (Protección de Taludes)</v>
      </c>
      <c r="C48" s="289"/>
      <c r="D48" s="289"/>
      <c r="E48" s="289"/>
      <c r="F48" s="289"/>
      <c r="G48" s="289"/>
      <c r="H48" s="289"/>
      <c r="I48" s="289"/>
      <c r="J48" s="319" t="str">
        <f>VLOOKUP(A48,MATERIALES!A4:D639,2,FALSE)</f>
        <v>m2</v>
      </c>
      <c r="K48" s="494">
        <v>1.05</v>
      </c>
      <c r="L48" s="275"/>
      <c r="M48" s="410">
        <f>VLOOKUP(A48,MATERIALES!A5:D395,4,FALSE)</f>
        <v>4496.5927800879881</v>
      </c>
      <c r="N48" s="280">
        <f>K48*M48</f>
        <v>4721.4224190923878</v>
      </c>
    </row>
    <row r="49" spans="1:14">
      <c r="A49" s="176" t="s">
        <v>605</v>
      </c>
      <c r="B49" s="49" t="str">
        <f>VLOOKUP(A49,MATERIALES!A6:D372,3,FALSE)</f>
        <v>Mezcla Fértil</v>
      </c>
      <c r="C49" s="433"/>
      <c r="D49" s="433"/>
      <c r="E49" s="433"/>
      <c r="F49" s="433"/>
      <c r="G49" s="433"/>
      <c r="H49" s="433"/>
      <c r="I49" s="433"/>
      <c r="J49" s="320" t="str">
        <f>VLOOKUP(A49,MATERIALES!A5:D640,2,FALSE)</f>
        <v>m2</v>
      </c>
      <c r="K49" s="494">
        <v>1</v>
      </c>
      <c r="L49" s="429"/>
      <c r="M49" s="410">
        <f>VLOOKUP(A49,MATERIALES!A6:D396,4,FALSE)</f>
        <v>19913.482311818232</v>
      </c>
      <c r="N49" s="280">
        <f>K49*M49</f>
        <v>19913.482311818232</v>
      </c>
    </row>
    <row r="50" spans="1:14">
      <c r="A50" s="176" t="s">
        <v>899</v>
      </c>
      <c r="B50" s="49" t="str">
        <f>VLOOKUP(A50,MATERIALES!A6:D372,3,FALSE)</f>
        <v>Anclaje para fijación del manto</v>
      </c>
      <c r="C50" s="433"/>
      <c r="D50" s="433"/>
      <c r="E50" s="433"/>
      <c r="F50" s="433"/>
      <c r="G50" s="433"/>
      <c r="H50" s="433"/>
      <c r="I50" s="433"/>
      <c r="J50" s="320" t="str">
        <f>VLOOKUP(A50,MATERIALES!A6:D641,2,FALSE)</f>
        <v>u</v>
      </c>
      <c r="K50" s="494">
        <v>2</v>
      </c>
      <c r="L50" s="429"/>
      <c r="M50" s="410">
        <f>VLOOKUP(A50,MATERIALES!A6:D397,4,FALSE)</f>
        <v>852</v>
      </c>
      <c r="N50" s="280">
        <f>K50*M50</f>
        <v>1704</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26338.904730910621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2553.3602603049999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28923.041941120711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5784.6083882241428</v>
      </c>
      <c r="M84" s="855"/>
      <c r="N84" s="57"/>
    </row>
    <row r="85" spans="1:14">
      <c r="B85" s="95" t="s">
        <v>1057</v>
      </c>
      <c r="C85" s="96"/>
      <c r="D85" s="96"/>
      <c r="E85" s="96"/>
      <c r="F85" s="96"/>
      <c r="G85" s="96"/>
      <c r="H85" s="96"/>
      <c r="I85" s="93"/>
      <c r="J85" s="94"/>
      <c r="K85" s="312">
        <v>0.05</v>
      </c>
      <c r="L85" s="854">
        <f>N79*K85</f>
        <v>1446.1520970560357</v>
      </c>
      <c r="M85" s="855"/>
      <c r="N85" s="57"/>
    </row>
    <row r="86" spans="1:14" ht="15.75" thickBot="1">
      <c r="B86" s="97" t="s">
        <v>1058</v>
      </c>
      <c r="C86" s="98"/>
      <c r="D86" s="98"/>
      <c r="E86" s="98"/>
      <c r="F86" s="98"/>
      <c r="G86" s="98"/>
      <c r="H86" s="98"/>
      <c r="I86" s="99"/>
      <c r="J86" s="100"/>
      <c r="K86" s="313">
        <v>0.05</v>
      </c>
      <c r="L86" s="856">
        <f>N79*K86</f>
        <v>1446.1520970560357</v>
      </c>
      <c r="M86" s="857"/>
      <c r="N86" s="57"/>
    </row>
    <row r="87" spans="1:14" ht="15.75" thickBot="1">
      <c r="B87" s="820" t="s">
        <v>1037</v>
      </c>
      <c r="C87" s="821"/>
      <c r="D87" s="821"/>
      <c r="E87" s="821"/>
      <c r="F87" s="821"/>
      <c r="G87" s="821"/>
      <c r="H87" s="821"/>
      <c r="I87" s="821"/>
      <c r="J87" s="821"/>
      <c r="K87" s="821"/>
      <c r="L87" s="821"/>
      <c r="M87" s="822"/>
      <c r="N87" s="58">
        <f>L84+L85+L86</f>
        <v>8676.9125823362137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37599.954523456923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28.5" customHeight="1" thickBot="1">
      <c r="A31" t="s">
        <v>1929</v>
      </c>
      <c r="B31" s="86" t="s">
        <v>1811</v>
      </c>
      <c r="C31" s="960" t="s">
        <v>2158</v>
      </c>
      <c r="D31" s="961"/>
      <c r="E31" s="961"/>
      <c r="F31" s="961"/>
      <c r="G31" s="961"/>
      <c r="H31" s="961"/>
      <c r="I31" s="961"/>
      <c r="J31" s="961"/>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5"/>
      <c r="J36" s="276"/>
      <c r="K36" s="277">
        <f>VLOOKUP(A36,EQUIPOS!A6:D163,4,FALSE)</f>
        <v>41946.778416347392</v>
      </c>
      <c r="L36" s="278"/>
      <c r="M36" s="344">
        <v>8000</v>
      </c>
      <c r="N36" s="280">
        <f>K36/M36</f>
        <v>5.243347302043424</v>
      </c>
    </row>
    <row r="37" spans="1:14">
      <c r="A37" s="119"/>
      <c r="B37" s="833"/>
      <c r="C37" s="834"/>
      <c r="D37" s="834"/>
      <c r="E37" s="834"/>
      <c r="F37" s="834"/>
      <c r="G37" s="834"/>
      <c r="H37" s="835"/>
      <c r="I37" s="429"/>
      <c r="J37" s="430"/>
      <c r="K37" s="277"/>
      <c r="L37" s="343"/>
      <c r="M37" s="344"/>
      <c r="N37" s="280"/>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25.533602603049999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30.776949905093424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522</v>
      </c>
      <c r="B48" s="49" t="str">
        <f>VLOOKUP(A48,MATERIALES!A5:D372,3,FALSE)</f>
        <v>Manto Permanente (Protección de Taludes)</v>
      </c>
      <c r="C48" s="289"/>
      <c r="D48" s="289"/>
      <c r="E48" s="289"/>
      <c r="F48" s="289"/>
      <c r="G48" s="289"/>
      <c r="H48" s="289"/>
      <c r="I48" s="289"/>
      <c r="J48" s="319" t="str">
        <f>VLOOKUP(A48,MATERIALES!A4:D639,2,FALSE)</f>
        <v>m2</v>
      </c>
      <c r="K48" s="494">
        <v>1.05</v>
      </c>
      <c r="L48" s="275"/>
      <c r="M48" s="410">
        <f>VLOOKUP(A48,MATERIALES!A5:D395,4,FALSE)</f>
        <v>10744.179352739106</v>
      </c>
      <c r="N48" s="280">
        <f>K48*M48</f>
        <v>11281.388320376062</v>
      </c>
    </row>
    <row r="49" spans="1:14">
      <c r="A49" s="176" t="s">
        <v>605</v>
      </c>
      <c r="B49" s="49" t="str">
        <f>VLOOKUP(A49,MATERIALES!A6:D372,3,FALSE)</f>
        <v>Mezcla Fértil</v>
      </c>
      <c r="C49" s="433"/>
      <c r="D49" s="433"/>
      <c r="E49" s="433"/>
      <c r="F49" s="433"/>
      <c r="G49" s="433"/>
      <c r="H49" s="433"/>
      <c r="I49" s="433"/>
      <c r="J49" s="320" t="str">
        <f>VLOOKUP(A49,MATERIALES!A5:D640,2,FALSE)</f>
        <v>m2</v>
      </c>
      <c r="K49" s="494">
        <v>1</v>
      </c>
      <c r="L49" s="429"/>
      <c r="M49" s="410">
        <f>VLOOKUP(A49,MATERIALES!A6:D396,4,FALSE)</f>
        <v>19913.482311818232</v>
      </c>
      <c r="N49" s="280">
        <f>K49*M49</f>
        <v>19913.482311818232</v>
      </c>
    </row>
    <row r="50" spans="1:14">
      <c r="A50" s="176" t="s">
        <v>899</v>
      </c>
      <c r="B50" s="49" t="str">
        <f>VLOOKUP(A50,MATERIALES!A6:D372,3,FALSE)</f>
        <v>Anclaje para fijación del manto</v>
      </c>
      <c r="C50" s="433"/>
      <c r="D50" s="433"/>
      <c r="E50" s="433"/>
      <c r="F50" s="433"/>
      <c r="G50" s="433"/>
      <c r="H50" s="433"/>
      <c r="I50" s="433"/>
      <c r="J50" s="320" t="str">
        <f>VLOOKUP(A50,MATERIALES!A6:D641,2,FALSE)</f>
        <v>u</v>
      </c>
      <c r="K50" s="494">
        <v>2</v>
      </c>
      <c r="L50" s="429"/>
      <c r="M50" s="410">
        <f>VLOOKUP(A50,MATERIALES!A6:D397,4,FALSE)</f>
        <v>852</v>
      </c>
      <c r="N50" s="280">
        <f>K50*M50</f>
        <v>1704</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32898.870632194295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2553.3602603049999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35483.00784240439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7096.6015684808781</v>
      </c>
      <c r="M84" s="855"/>
      <c r="N84" s="57"/>
    </row>
    <row r="85" spans="1:14">
      <c r="B85" s="95" t="s">
        <v>1057</v>
      </c>
      <c r="C85" s="96"/>
      <c r="D85" s="96"/>
      <c r="E85" s="96"/>
      <c r="F85" s="96"/>
      <c r="G85" s="96"/>
      <c r="H85" s="96"/>
      <c r="I85" s="93"/>
      <c r="J85" s="94"/>
      <c r="K85" s="312">
        <v>0.05</v>
      </c>
      <c r="L85" s="854">
        <f>N79*K85</f>
        <v>1774.1503921202195</v>
      </c>
      <c r="M85" s="855"/>
      <c r="N85" s="57"/>
    </row>
    <row r="86" spans="1:14" ht="15.75" thickBot="1">
      <c r="B86" s="97" t="s">
        <v>1058</v>
      </c>
      <c r="C86" s="98"/>
      <c r="D86" s="98"/>
      <c r="E86" s="98"/>
      <c r="F86" s="98"/>
      <c r="G86" s="98"/>
      <c r="H86" s="98"/>
      <c r="I86" s="99"/>
      <c r="J86" s="100"/>
      <c r="K86" s="313">
        <v>0.05</v>
      </c>
      <c r="L86" s="856">
        <f>N79*K86</f>
        <v>1774.1503921202195</v>
      </c>
      <c r="M86" s="857"/>
      <c r="N86" s="57"/>
    </row>
    <row r="87" spans="1:14" ht="15.75" thickBot="1">
      <c r="B87" s="820" t="s">
        <v>1037</v>
      </c>
      <c r="C87" s="821"/>
      <c r="D87" s="821"/>
      <c r="E87" s="821"/>
      <c r="F87" s="821"/>
      <c r="G87" s="821"/>
      <c r="H87" s="821"/>
      <c r="I87" s="821"/>
      <c r="J87" s="821"/>
      <c r="K87" s="821"/>
      <c r="L87" s="821"/>
      <c r="M87" s="822"/>
      <c r="N87" s="58">
        <f>L84+L85+L86</f>
        <v>10644.902352721318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46127.910195125703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119</v>
      </c>
      <c r="B36" s="833" t="str">
        <f>VLOOKUP(A36,EQUIPOS!A6:D154,3,FALSE)</f>
        <v xml:space="preserve">Bomba de concreto, Producción: 30 m3/h, POTENCIA: 67 HP, MAX PRESION DE CONCRETO: 1150 PSI
</v>
      </c>
      <c r="C36" s="834"/>
      <c r="D36" s="834"/>
      <c r="E36" s="834"/>
      <c r="F36" s="834"/>
      <c r="G36" s="834"/>
      <c r="H36" s="835"/>
      <c r="I36" s="275"/>
      <c r="J36" s="276"/>
      <c r="K36" s="277">
        <f>VLOOKUP(A36,EQUIPOS!A6:D163,4,FALSE)</f>
        <v>57216.095146871019</v>
      </c>
      <c r="L36" s="278"/>
      <c r="M36" s="344">
        <v>100</v>
      </c>
      <c r="N36" s="280">
        <f>K36/M36</f>
        <v>572.16095146871021</v>
      </c>
    </row>
    <row r="37" spans="1:14">
      <c r="A37" s="119" t="s">
        <v>138</v>
      </c>
      <c r="B37" s="833" t="str">
        <f>VLOOKUP(A37,EQUIPOS!A7:D154,3,FALSE)</f>
        <v>Camioneta D-300</v>
      </c>
      <c r="C37" s="834"/>
      <c r="D37" s="834"/>
      <c r="E37" s="834"/>
      <c r="F37" s="834"/>
      <c r="G37" s="834"/>
      <c r="H37" s="835"/>
      <c r="I37" s="429"/>
      <c r="J37" s="430"/>
      <c r="K37" s="277">
        <f>VLOOKUP(A37,EQUIPOS!A7:D164,4,FALSE)</f>
        <v>41946.778416347392</v>
      </c>
      <c r="L37" s="343"/>
      <c r="M37" s="344">
        <v>1000</v>
      </c>
      <c r="N37" s="280">
        <f>K37/M37</f>
        <v>41.946778416347392</v>
      </c>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0.01</v>
      </c>
      <c r="N41" s="352">
        <f>N77*M41</f>
        <v>3.8300403904575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617.93777027551505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606</v>
      </c>
      <c r="B48" s="49" t="str">
        <f>VLOOKUP(A48,MATERIALES!A5:D372,3,FALSE)</f>
        <v>Mortero 1:3</v>
      </c>
      <c r="C48" s="289"/>
      <c r="D48" s="289"/>
      <c r="E48" s="289"/>
      <c r="F48" s="289"/>
      <c r="G48" s="289"/>
      <c r="H48" s="289"/>
      <c r="I48" s="289"/>
      <c r="J48" s="319" t="str">
        <f>VLOOKUP(A48,MATERIALES!A4:D639,2,FALSE)</f>
        <v>m3</v>
      </c>
      <c r="K48" s="494">
        <v>0.1</v>
      </c>
      <c r="L48" s="275"/>
      <c r="M48" s="410">
        <f>VLOOKUP(A48,MATERIALES!A5:D395,4,FALSE)</f>
        <v>427803.41421081172</v>
      </c>
      <c r="N48" s="280">
        <f>K48*M48</f>
        <v>42780.341421081175</v>
      </c>
    </row>
    <row r="49" spans="1:14">
      <c r="A49" s="176" t="s">
        <v>806</v>
      </c>
      <c r="B49" s="49" t="str">
        <f>VLOOKUP(A49,MATERIALES!A6:D372,3,FALSE)</f>
        <v>Varilla 5/8</v>
      </c>
      <c r="C49" s="433"/>
      <c r="D49" s="433"/>
      <c r="E49" s="433"/>
      <c r="F49" s="433"/>
      <c r="G49" s="433"/>
      <c r="H49" s="433"/>
      <c r="I49" s="433"/>
      <c r="J49" s="320" t="str">
        <f>VLOOKUP(A49,MATERIALES!A5:D640,2,FALSE)</f>
        <v>kg</v>
      </c>
      <c r="K49" s="494">
        <v>1.1000000000000001</v>
      </c>
      <c r="L49" s="429"/>
      <c r="M49" s="410">
        <f>VLOOKUP(A49,MATERIALES!A6:D396,4,FALSE)</f>
        <v>4287.5</v>
      </c>
      <c r="N49" s="280">
        <f>K49*M49</f>
        <v>4716.25</v>
      </c>
    </row>
    <row r="50" spans="1:14">
      <c r="A50" s="176" t="s">
        <v>1015</v>
      </c>
      <c r="B50" s="49" t="str">
        <f>VLOOKUP(A50,MATERIALES!A6:D372,3,FALSE)</f>
        <v>Malla Electrosoldada de 5/16</v>
      </c>
      <c r="C50" s="433"/>
      <c r="D50" s="433"/>
      <c r="E50" s="433"/>
      <c r="F50" s="433"/>
      <c r="G50" s="433"/>
      <c r="H50" s="433"/>
      <c r="I50" s="433"/>
      <c r="J50" s="320" t="str">
        <f>VLOOKUP(A50,MATERIALES!A6:D641,2,FALSE)</f>
        <v>m2</v>
      </c>
      <c r="K50" s="494">
        <v>1</v>
      </c>
      <c r="L50" s="429"/>
      <c r="M50" s="410">
        <f>VLOOKUP(A50,MATERIALES!A6:D397,4,FALSE)</f>
        <v>5910.6220695473985</v>
      </c>
      <c r="N50" s="280">
        <f>K50*M50</f>
        <v>5910.6220695473985</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53407.213490628572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800</v>
      </c>
      <c r="N71" s="403">
        <f>K71/M71</f>
        <v>255.33602603049999</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800</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383.00403904575001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54408.155299949838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10881.631059989968</v>
      </c>
      <c r="M84" s="855"/>
      <c r="N84" s="57"/>
    </row>
    <row r="85" spans="1:14">
      <c r="B85" s="95" t="s">
        <v>1057</v>
      </c>
      <c r="C85" s="96"/>
      <c r="D85" s="96"/>
      <c r="E85" s="96"/>
      <c r="F85" s="96"/>
      <c r="G85" s="96"/>
      <c r="H85" s="96"/>
      <c r="I85" s="93"/>
      <c r="J85" s="94"/>
      <c r="K85" s="312">
        <v>0.05</v>
      </c>
      <c r="L85" s="854">
        <f>N79*K85</f>
        <v>2720.407764997492</v>
      </c>
      <c r="M85" s="855"/>
      <c r="N85" s="57"/>
    </row>
    <row r="86" spans="1:14" ht="15.75" thickBot="1">
      <c r="B86" s="97" t="s">
        <v>1058</v>
      </c>
      <c r="C86" s="98"/>
      <c r="D86" s="98"/>
      <c r="E86" s="98"/>
      <c r="F86" s="98"/>
      <c r="G86" s="98"/>
      <c r="H86" s="98"/>
      <c r="I86" s="99"/>
      <c r="J86" s="100"/>
      <c r="K86" s="313">
        <v>0.05</v>
      </c>
      <c r="L86" s="856">
        <f>N79*K86</f>
        <v>2720.407764997492</v>
      </c>
      <c r="M86" s="857"/>
      <c r="N86" s="57"/>
    </row>
    <row r="87" spans="1:14" ht="15.75" thickBot="1">
      <c r="B87" s="820" t="s">
        <v>1037</v>
      </c>
      <c r="C87" s="821"/>
      <c r="D87" s="821"/>
      <c r="E87" s="821"/>
      <c r="F87" s="821"/>
      <c r="G87" s="821"/>
      <c r="H87" s="821"/>
      <c r="I87" s="821"/>
      <c r="J87" s="821"/>
      <c r="K87" s="821"/>
      <c r="L87" s="821"/>
      <c r="M87" s="822"/>
      <c r="N87" s="58">
        <f>L84+L85+L86</f>
        <v>16322.446589984951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70730.601889934784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0" t="s">
        <v>2321</v>
      </c>
      <c r="L29" s="831" t="s">
        <v>1029</v>
      </c>
      <c r="M29" s="832"/>
      <c r="N29" s="77" t="s">
        <v>1030</v>
      </c>
    </row>
    <row r="30" spans="1:14" ht="17.25" hidden="1" customHeight="1">
      <c r="B30" s="77" t="s">
        <v>1027</v>
      </c>
      <c r="C30" s="829" t="s">
        <v>1028</v>
      </c>
      <c r="D30" s="830"/>
      <c r="E30" s="830"/>
      <c r="F30" s="830"/>
      <c r="G30" s="830"/>
      <c r="H30" s="830"/>
      <c r="I30" s="830"/>
      <c r="J30" s="78"/>
      <c r="K30" s="315"/>
      <c r="L30" s="831" t="s">
        <v>1029</v>
      </c>
      <c r="M30" s="832"/>
      <c r="N30" s="77" t="s">
        <v>1030</v>
      </c>
    </row>
    <row r="31" spans="1:14" ht="15.7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N77*M41</f>
        <v>255.33602603049999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743</v>
      </c>
      <c r="B48" s="49" t="str">
        <f>VLOOKUP(A48,MATERIALES!A5:D372,3,FALSE)</f>
        <v xml:space="preserve">Tierra abonada </v>
      </c>
      <c r="C48" s="289"/>
      <c r="D48" s="289"/>
      <c r="E48" s="289"/>
      <c r="F48" s="289"/>
      <c r="G48" s="289"/>
      <c r="H48" s="289"/>
      <c r="I48" s="289"/>
      <c r="J48" s="319" t="str">
        <f>VLOOKUP(A48,MATERIALES!A4:D639,2,FALSE)</f>
        <v>m3</v>
      </c>
      <c r="K48" s="494">
        <v>0.5</v>
      </c>
      <c r="L48" s="275"/>
      <c r="M48" s="410">
        <f>VLOOKUP(A48,MATERIALES!A5:D395,4,FALSE)</f>
        <v>49509.349484722465</v>
      </c>
      <c r="N48" s="280">
        <f>K48*M48</f>
        <v>24754.674742361232</v>
      </c>
    </row>
    <row r="49" spans="1:14">
      <c r="A49" s="176" t="s">
        <v>996</v>
      </c>
      <c r="B49" s="49" t="str">
        <f>VLOOKUP(A49,MATERIALES!A6:D372,3,FALSE)</f>
        <v>Árbol de 1.2 m (Paisajístico)</v>
      </c>
      <c r="C49" s="433"/>
      <c r="D49" s="433"/>
      <c r="E49" s="433"/>
      <c r="F49" s="433"/>
      <c r="G49" s="433"/>
      <c r="H49" s="433"/>
      <c r="I49" s="433"/>
      <c r="J49" s="320" t="str">
        <f>VLOOKUP(A49,MATERIALES!A5:D640,2,FALSE)</f>
        <v>u</v>
      </c>
      <c r="K49" s="494">
        <v>1</v>
      </c>
      <c r="L49" s="429"/>
      <c r="M49" s="410">
        <f>VLOOKUP(A49,MATERIALES!A6:D396,4,FALSE)</f>
        <v>22080</v>
      </c>
      <c r="N49" s="280">
        <f>K49*M49</f>
        <v>22080</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0" t="s">
        <v>1037</v>
      </c>
      <c r="C55" s="821"/>
      <c r="D55" s="821"/>
      <c r="E55" s="821"/>
      <c r="F55" s="821"/>
      <c r="G55" s="821"/>
      <c r="H55" s="821"/>
      <c r="I55" s="821"/>
      <c r="J55" s="821"/>
      <c r="K55" s="821"/>
      <c r="L55" s="821"/>
      <c r="M55" s="822"/>
      <c r="N55" s="402">
        <f>SUM(N48:N54)</f>
        <v>46834.674742361232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3" t="s">
        <v>1045</v>
      </c>
      <c r="M59" s="796"/>
      <c r="N59" s="82" t="s">
        <v>1035</v>
      </c>
    </row>
    <row r="60" spans="1:14">
      <c r="B60" s="52"/>
      <c r="C60" s="325"/>
      <c r="D60" s="325"/>
      <c r="E60" s="325"/>
      <c r="F60" s="325"/>
      <c r="G60" s="325"/>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319"/>
      <c r="I63" s="287"/>
      <c r="J63" s="294"/>
      <c r="K63" s="287"/>
      <c r="L63" s="824"/>
      <c r="M63" s="825"/>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2"/>
      <c r="M65" s="993"/>
      <c r="N65" s="493"/>
    </row>
    <row r="66" spans="1:15" ht="15.75" thickBot="1">
      <c r="B66" s="820" t="s">
        <v>1037</v>
      </c>
      <c r="C66" s="821"/>
      <c r="D66" s="821"/>
      <c r="E66" s="821"/>
      <c r="F66" s="821"/>
      <c r="G66" s="821"/>
      <c r="H66" s="821"/>
      <c r="I66" s="821"/>
      <c r="J66" s="821"/>
      <c r="K66" s="821"/>
      <c r="L66" s="821"/>
      <c r="M66" s="822"/>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95">
        <v>10</v>
      </c>
      <c r="N71" s="403">
        <f>K71/M71</f>
        <v>5106.7205206099998</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8"/>
      <c r="C76" s="989"/>
      <c r="D76" s="989"/>
      <c r="E76" s="989"/>
      <c r="F76" s="989"/>
      <c r="G76" s="989"/>
      <c r="H76" s="989"/>
      <c r="I76" s="175"/>
      <c r="J76" s="175"/>
      <c r="K76" s="175"/>
      <c r="L76" s="990"/>
      <c r="M76" s="991"/>
      <c r="N76" s="493"/>
    </row>
    <row r="77" spans="1:15" ht="15.75" thickBot="1">
      <c r="B77" s="820" t="s">
        <v>1037</v>
      </c>
      <c r="C77" s="821"/>
      <c r="D77" s="821"/>
      <c r="E77" s="821"/>
      <c r="F77" s="821"/>
      <c r="G77" s="821"/>
      <c r="H77" s="821"/>
      <c r="I77" s="821"/>
      <c r="J77" s="821"/>
      <c r="K77" s="821"/>
      <c r="L77" s="821"/>
      <c r="M77" s="822"/>
      <c r="N77" s="309">
        <f>SUM(N71:N76)</f>
        <v>5106.7205206099998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52196.731289001727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2"/>
      <c r="J83" s="342"/>
      <c r="K83" s="310" t="s">
        <v>1054</v>
      </c>
      <c r="L83" s="850" t="s">
        <v>1055</v>
      </c>
      <c r="M83" s="851"/>
      <c r="N83" s="311"/>
    </row>
    <row r="84" spans="1:14">
      <c r="B84" s="852" t="s">
        <v>1056</v>
      </c>
      <c r="C84" s="853"/>
      <c r="D84" s="853"/>
      <c r="E84" s="853"/>
      <c r="F84" s="853"/>
      <c r="G84" s="853"/>
      <c r="H84" s="853"/>
      <c r="I84" s="93"/>
      <c r="J84" s="94"/>
      <c r="K84" s="312">
        <v>0.2</v>
      </c>
      <c r="L84" s="854">
        <f>N79*K84</f>
        <v>10439.346257800345</v>
      </c>
      <c r="M84" s="855"/>
      <c r="N84" s="57"/>
    </row>
    <row r="85" spans="1:14">
      <c r="B85" s="95" t="s">
        <v>1057</v>
      </c>
      <c r="C85" s="96"/>
      <c r="D85" s="96"/>
      <c r="E85" s="96"/>
      <c r="F85" s="96"/>
      <c r="G85" s="96"/>
      <c r="H85" s="96"/>
      <c r="I85" s="93"/>
      <c r="J85" s="94"/>
      <c r="K85" s="312">
        <v>0.05</v>
      </c>
      <c r="L85" s="854">
        <f>N79*K85</f>
        <v>2609.8365644500864</v>
      </c>
      <c r="M85" s="855"/>
      <c r="N85" s="57"/>
    </row>
    <row r="86" spans="1:14" ht="15.75" thickBot="1">
      <c r="B86" s="97" t="s">
        <v>1058</v>
      </c>
      <c r="C86" s="98"/>
      <c r="D86" s="98"/>
      <c r="E86" s="98"/>
      <c r="F86" s="98"/>
      <c r="G86" s="98"/>
      <c r="H86" s="98"/>
      <c r="I86" s="99"/>
      <c r="J86" s="100"/>
      <c r="K86" s="313">
        <v>0.05</v>
      </c>
      <c r="L86" s="856">
        <f>N79*K86</f>
        <v>2609.8365644500864</v>
      </c>
      <c r="M86" s="857"/>
      <c r="N86" s="57"/>
    </row>
    <row r="87" spans="1:14" ht="15.75" thickBot="1">
      <c r="B87" s="820" t="s">
        <v>1037</v>
      </c>
      <c r="C87" s="821"/>
      <c r="D87" s="821"/>
      <c r="E87" s="821"/>
      <c r="F87" s="821"/>
      <c r="G87" s="821"/>
      <c r="H87" s="821"/>
      <c r="I87" s="821"/>
      <c r="J87" s="821"/>
      <c r="K87" s="821"/>
      <c r="L87" s="821"/>
      <c r="M87" s="822"/>
      <c r="N87" s="58">
        <f>L84+L85+L86</f>
        <v>15659.019386700518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67855.750675702249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8"/>
      <c r="K119" s="968"/>
      <c r="L119" s="968"/>
      <c r="M119" s="968"/>
      <c r="N119" s="969"/>
    </row>
    <row r="120" spans="2:14" ht="15.75" thickBot="1">
      <c r="B120" s="427" t="s">
        <v>2327</v>
      </c>
      <c r="C120" s="428"/>
      <c r="D120" s="428"/>
      <c r="E120" s="267"/>
      <c r="F120" s="267"/>
      <c r="G120" s="267"/>
      <c r="H120" s="267"/>
      <c r="I120" s="267"/>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t="17.25" hidden="1" customHeight="1" thickBot="1">
      <c r="B30" s="77" t="s">
        <v>1027</v>
      </c>
      <c r="C30" s="829" t="s">
        <v>1028</v>
      </c>
      <c r="D30" s="830"/>
      <c r="E30" s="830"/>
      <c r="F30" s="830"/>
      <c r="G30" s="830"/>
      <c r="H30" s="830"/>
      <c r="I30" s="830"/>
      <c r="J30" s="78"/>
      <c r="K30" s="315"/>
      <c r="L30" s="831" t="s">
        <v>1029</v>
      </c>
      <c r="M30" s="832"/>
      <c r="N30" s="77" t="s">
        <v>1030</v>
      </c>
    </row>
    <row r="31" spans="1:14" ht="15.7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5"/>
      <c r="J36" s="276"/>
      <c r="K36" s="277"/>
      <c r="L36" s="278"/>
      <c r="M36" s="344"/>
      <c r="N36" s="280"/>
    </row>
    <row r="37" spans="1:14">
      <c r="A37" s="119"/>
      <c r="B37" s="833"/>
      <c r="C37" s="834"/>
      <c r="D37" s="834"/>
      <c r="E37" s="834"/>
      <c r="F37" s="834"/>
      <c r="G37" s="834"/>
      <c r="H37" s="835"/>
      <c r="I37" s="429"/>
      <c r="J37" s="430"/>
      <c r="K37" s="277"/>
      <c r="L37" s="343"/>
      <c r="M37" s="344"/>
      <c r="N37" s="280"/>
    </row>
    <row r="38" spans="1:14">
      <c r="B38" s="833"/>
      <c r="C38" s="834"/>
      <c r="D38" s="834"/>
      <c r="E38" s="834"/>
      <c r="F38" s="834"/>
      <c r="G38" s="834"/>
      <c r="H38" s="835"/>
      <c r="I38" s="336"/>
      <c r="J38" s="338"/>
      <c r="K38" s="277"/>
      <c r="L38" s="431"/>
      <c r="M38" s="432"/>
      <c r="N38" s="280"/>
    </row>
    <row r="39" spans="1:14">
      <c r="B39" s="833"/>
      <c r="C39" s="834"/>
      <c r="D39" s="834"/>
      <c r="E39" s="834"/>
      <c r="F39" s="834"/>
      <c r="G39" s="834"/>
      <c r="H39" s="835"/>
      <c r="I39" s="42"/>
      <c r="J39" s="43"/>
      <c r="K39" s="277"/>
      <c r="L39" s="284"/>
      <c r="M39" s="344"/>
      <c r="N39" s="280"/>
    </row>
    <row r="40" spans="1:14">
      <c r="B40" s="328"/>
      <c r="C40" s="329"/>
      <c r="D40" s="329"/>
      <c r="E40" s="329"/>
      <c r="F40" s="331"/>
      <c r="G40" s="331"/>
      <c r="H40" s="131"/>
      <c r="I40" s="42"/>
      <c r="J40" s="43"/>
      <c r="K40" s="277"/>
      <c r="L40" s="284"/>
      <c r="M40" s="285"/>
      <c r="N40" s="281"/>
    </row>
    <row r="41" spans="1:14">
      <c r="B41" s="840" t="s">
        <v>1036</v>
      </c>
      <c r="C41" s="841"/>
      <c r="D41" s="841"/>
      <c r="E41" s="44"/>
      <c r="F41" s="45"/>
      <c r="G41" s="45"/>
      <c r="H41" s="46"/>
      <c r="I41" s="42"/>
      <c r="J41" s="43"/>
      <c r="K41" s="287"/>
      <c r="L41" s="284"/>
      <c r="M41" s="409">
        <v>0.05</v>
      </c>
      <c r="N41" s="352">
        <f>N76*M41</f>
        <v>85112.008676833342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2">
        <f>SUM(N36:N42)</f>
        <v>85112.008676833342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A48" s="176" t="s">
        <v>995</v>
      </c>
      <c r="B48" s="49" t="str">
        <f>VLOOKUP(A48,MATERIALES!A6:D372,3,FALSE)</f>
        <v>Árbol de 0.6 m (Protector)</v>
      </c>
      <c r="C48" s="433"/>
      <c r="D48" s="433"/>
      <c r="E48" s="433"/>
      <c r="F48" s="433"/>
      <c r="G48" s="433"/>
      <c r="H48" s="433"/>
      <c r="I48" s="433"/>
      <c r="J48" s="326" t="str">
        <f>VLOOKUP(A48,MATERIALES!A4:D639,2,FALSE)</f>
        <v>u</v>
      </c>
      <c r="K48" s="494">
        <v>1100</v>
      </c>
      <c r="L48" s="429"/>
      <c r="M48" s="410">
        <f>VLOOKUP(A48,MATERIALES!A6:D396,4,FALSE)</f>
        <v>729.92008678358332</v>
      </c>
      <c r="N48" s="280">
        <f>K48*M48</f>
        <v>802912.09546194167</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75" thickBot="1">
      <c r="B53" s="486"/>
      <c r="C53" s="53"/>
      <c r="D53" s="53"/>
      <c r="E53" s="53"/>
      <c r="F53" s="53"/>
      <c r="G53" s="53"/>
      <c r="H53" s="53"/>
      <c r="I53" s="53"/>
      <c r="J53" s="296"/>
      <c r="K53" s="175"/>
      <c r="L53" s="487"/>
      <c r="M53" s="488"/>
      <c r="N53" s="489"/>
    </row>
    <row r="54" spans="1:14" ht="15.75" thickBot="1">
      <c r="B54" s="820" t="s">
        <v>1037</v>
      </c>
      <c r="C54" s="821"/>
      <c r="D54" s="821"/>
      <c r="E54" s="821"/>
      <c r="F54" s="821"/>
      <c r="G54" s="821"/>
      <c r="H54" s="821"/>
      <c r="I54" s="821"/>
      <c r="J54" s="821"/>
      <c r="K54" s="821"/>
      <c r="L54" s="821"/>
      <c r="M54" s="822"/>
      <c r="N54" s="402">
        <f>SUM(N48:N53)</f>
        <v>802912.09546194167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3" t="s">
        <v>1045</v>
      </c>
      <c r="M58" s="796"/>
      <c r="N58" s="82" t="s">
        <v>1035</v>
      </c>
    </row>
    <row r="59" spans="1:14">
      <c r="B59" s="52"/>
      <c r="C59" s="325"/>
      <c r="D59" s="325"/>
      <c r="E59" s="325"/>
      <c r="F59" s="325"/>
      <c r="G59" s="325"/>
      <c r="H59" s="319"/>
      <c r="I59" s="287"/>
      <c r="J59" s="294"/>
      <c r="K59" s="287"/>
      <c r="L59" s="824"/>
      <c r="M59" s="825"/>
      <c r="N59" s="295"/>
    </row>
    <row r="60" spans="1:14">
      <c r="B60" s="52"/>
      <c r="C60" s="53"/>
      <c r="D60" s="53"/>
      <c r="E60" s="53"/>
      <c r="F60" s="53"/>
      <c r="G60" s="53"/>
      <c r="H60" s="319"/>
      <c r="I60" s="287"/>
      <c r="J60" s="294"/>
      <c r="K60" s="287"/>
      <c r="L60" s="824"/>
      <c r="M60" s="825"/>
      <c r="N60" s="295"/>
    </row>
    <row r="61" spans="1:14">
      <c r="B61" s="52"/>
      <c r="C61" s="53"/>
      <c r="D61" s="53"/>
      <c r="E61" s="53"/>
      <c r="F61" s="53"/>
      <c r="G61" s="53"/>
      <c r="H61" s="319"/>
      <c r="I61" s="287"/>
      <c r="J61" s="294"/>
      <c r="K61" s="287"/>
      <c r="L61" s="824"/>
      <c r="M61" s="825"/>
      <c r="N61" s="295"/>
    </row>
    <row r="62" spans="1:14">
      <c r="B62" s="52"/>
      <c r="C62" s="53"/>
      <c r="D62" s="53"/>
      <c r="E62" s="53"/>
      <c r="F62" s="53"/>
      <c r="G62" s="53"/>
      <c r="H62" s="319"/>
      <c r="I62" s="287"/>
      <c r="J62" s="294"/>
      <c r="K62" s="287"/>
      <c r="L62" s="824"/>
      <c r="M62" s="825"/>
      <c r="N62" s="295"/>
    </row>
    <row r="63" spans="1:14">
      <c r="B63" s="52"/>
      <c r="C63" s="53"/>
      <c r="D63" s="53"/>
      <c r="E63" s="53"/>
      <c r="F63" s="53"/>
      <c r="G63" s="53"/>
      <c r="H63" s="296"/>
      <c r="I63" s="287"/>
      <c r="J63" s="287"/>
      <c r="K63" s="287"/>
      <c r="L63" s="297"/>
      <c r="M63" s="298"/>
      <c r="N63" s="299"/>
    </row>
    <row r="64" spans="1:14" ht="15.75" thickBot="1">
      <c r="B64" s="55"/>
      <c r="C64" s="53"/>
      <c r="D64" s="53"/>
      <c r="E64" s="53"/>
      <c r="F64" s="53"/>
      <c r="G64" s="53"/>
      <c r="H64" s="492"/>
      <c r="I64" s="175"/>
      <c r="J64" s="175"/>
      <c r="K64" s="175"/>
      <c r="L64" s="992"/>
      <c r="M64" s="993"/>
      <c r="N64" s="493"/>
    </row>
    <row r="65" spans="1:15" ht="15.75" thickBot="1">
      <c r="B65" s="820" t="s">
        <v>1037</v>
      </c>
      <c r="C65" s="821"/>
      <c r="D65" s="821"/>
      <c r="E65" s="821"/>
      <c r="F65" s="821"/>
      <c r="G65" s="821"/>
      <c r="H65" s="821"/>
      <c r="I65" s="821"/>
      <c r="J65" s="821"/>
      <c r="K65" s="821"/>
      <c r="L65" s="821"/>
      <c r="M65" s="822"/>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972"/>
      <c r="N69" s="104" t="s">
        <v>1035</v>
      </c>
    </row>
    <row r="70" spans="1:15">
      <c r="A70" s="177"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495">
        <v>0.15</v>
      </c>
      <c r="N70" s="403">
        <f>K70/M70</f>
        <v>1702240.1735366667</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988"/>
      <c r="C75" s="989"/>
      <c r="D75" s="989"/>
      <c r="E75" s="989"/>
      <c r="F75" s="989"/>
      <c r="G75" s="989"/>
      <c r="H75" s="989"/>
      <c r="I75" s="175"/>
      <c r="J75" s="175"/>
      <c r="K75" s="175"/>
      <c r="L75" s="990"/>
      <c r="M75" s="991"/>
      <c r="N75" s="51"/>
    </row>
    <row r="76" spans="1:15" ht="15.75" thickBot="1">
      <c r="B76" s="820" t="s">
        <v>1037</v>
      </c>
      <c r="C76" s="821"/>
      <c r="D76" s="821"/>
      <c r="E76" s="821"/>
      <c r="F76" s="821"/>
      <c r="G76" s="821"/>
      <c r="H76" s="821"/>
      <c r="I76" s="821"/>
      <c r="J76" s="821"/>
      <c r="K76" s="821"/>
      <c r="L76" s="821"/>
      <c r="M76" s="822"/>
      <c r="N76" s="309">
        <f>SUM(N70:N75)</f>
        <v>1702240.1735366667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2590264.2776754415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518052.85553508834</v>
      </c>
      <c r="M83" s="855"/>
      <c r="N83" s="57"/>
    </row>
    <row r="84" spans="1:14">
      <c r="B84" s="95" t="s">
        <v>1057</v>
      </c>
      <c r="C84" s="96"/>
      <c r="D84" s="96"/>
      <c r="E84" s="96"/>
      <c r="F84" s="96"/>
      <c r="G84" s="96"/>
      <c r="H84" s="96"/>
      <c r="I84" s="93"/>
      <c r="J84" s="94"/>
      <c r="K84" s="312">
        <v>0.05</v>
      </c>
      <c r="L84" s="854">
        <f>N78*K84</f>
        <v>129513.21388377208</v>
      </c>
      <c r="M84" s="855"/>
      <c r="N84" s="57"/>
    </row>
    <row r="85" spans="1:14" ht="15.75" thickBot="1">
      <c r="B85" s="97" t="s">
        <v>1058</v>
      </c>
      <c r="C85" s="98"/>
      <c r="D85" s="98"/>
      <c r="E85" s="98"/>
      <c r="F85" s="98"/>
      <c r="G85" s="98"/>
      <c r="H85" s="98"/>
      <c r="I85" s="99"/>
      <c r="J85" s="100"/>
      <c r="K85" s="313">
        <v>0.05</v>
      </c>
      <c r="L85" s="856">
        <f>N78*K85</f>
        <v>129513.21388377208</v>
      </c>
      <c r="M85" s="857"/>
      <c r="N85" s="57"/>
    </row>
    <row r="86" spans="1:14" ht="15.75" thickBot="1">
      <c r="B86" s="820" t="s">
        <v>1037</v>
      </c>
      <c r="C86" s="821"/>
      <c r="D86" s="821"/>
      <c r="E86" s="821"/>
      <c r="F86" s="821"/>
      <c r="G86" s="821"/>
      <c r="H86" s="821"/>
      <c r="I86" s="821"/>
      <c r="J86" s="821"/>
      <c r="K86" s="821"/>
      <c r="L86" s="821"/>
      <c r="M86" s="822"/>
      <c r="N86" s="58">
        <f>L83+L84+L85</f>
        <v>777079.28330263239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3367343.5609780736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28.5" customHeight="1" thickBot="1">
      <c r="A31" t="s">
        <v>1929</v>
      </c>
      <c r="B31" s="113" t="s">
        <v>1250</v>
      </c>
      <c r="C31" s="994" t="s">
        <v>2299</v>
      </c>
      <c r="D31" s="995"/>
      <c r="E31" s="995"/>
      <c r="F31" s="995"/>
      <c r="G31" s="995"/>
      <c r="H31" s="995"/>
      <c r="I31" s="995"/>
      <c r="J31" s="995"/>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77" t="s">
        <v>373</v>
      </c>
      <c r="B36" s="833" t="str">
        <f>VLOOKUP(A36,EQUIPOS!A6:D154,3,FALSE)</f>
        <v>Volqueta 6 m3</v>
      </c>
      <c r="C36" s="834"/>
      <c r="D36" s="834"/>
      <c r="E36" s="834"/>
      <c r="F36" s="834"/>
      <c r="G36" s="834"/>
      <c r="H36" s="835"/>
      <c r="I36" s="275"/>
      <c r="J36" s="276"/>
      <c r="K36" s="277">
        <f>VLOOKUP(A36,EQUIPOS!A6:D161,4,FALSE)</f>
        <v>66124.708386547471</v>
      </c>
      <c r="L36" s="278"/>
      <c r="M36" s="463">
        <v>81</v>
      </c>
      <c r="N36" s="280">
        <f>K36/M36</f>
        <v>816.35442452527741</v>
      </c>
    </row>
    <row r="37" span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1"/>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105">
        <f>SUM(N36:N42)</f>
        <v>816.35442452527741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15"/>
      <c r="C53" s="816"/>
      <c r="D53" s="816"/>
      <c r="E53" s="816"/>
      <c r="F53" s="816"/>
      <c r="G53" s="816"/>
      <c r="H53" s="816"/>
      <c r="I53" s="817"/>
      <c r="J53" s="48"/>
      <c r="K53" s="50"/>
      <c r="L53" s="818"/>
      <c r="M53" s="819"/>
      <c r="N53" s="51"/>
    </row>
    <row r="54" spans="2:14" ht="15.75" thickBot="1">
      <c r="B54" s="820" t="s">
        <v>1037</v>
      </c>
      <c r="C54" s="821"/>
      <c r="D54" s="821"/>
      <c r="E54" s="821"/>
      <c r="F54" s="821"/>
      <c r="G54" s="821"/>
      <c r="H54" s="821"/>
      <c r="I54" s="821"/>
      <c r="J54" s="821"/>
      <c r="K54" s="821"/>
      <c r="L54" s="821"/>
      <c r="M54" s="822"/>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23" t="s">
        <v>1045</v>
      </c>
      <c r="M58" s="796"/>
      <c r="N58" s="82" t="s">
        <v>1035</v>
      </c>
    </row>
    <row r="59" spans="2:14">
      <c r="B59" s="52"/>
      <c r="C59" s="325"/>
      <c r="D59" s="325"/>
      <c r="E59" s="325"/>
      <c r="F59" s="325"/>
      <c r="G59" s="325"/>
      <c r="H59" s="319"/>
      <c r="I59" s="287"/>
      <c r="J59" s="294"/>
      <c r="K59" s="287"/>
      <c r="L59" s="824"/>
      <c r="M59" s="825"/>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92"/>
      <c r="M64" s="993"/>
      <c r="N64" s="493"/>
    </row>
    <row r="65" spans="2:15" ht="15.75" thickBot="1">
      <c r="B65" s="820" t="s">
        <v>1037</v>
      </c>
      <c r="C65" s="821"/>
      <c r="D65" s="821"/>
      <c r="E65" s="821"/>
      <c r="F65" s="821"/>
      <c r="G65" s="821"/>
      <c r="H65" s="821"/>
      <c r="I65" s="821"/>
      <c r="J65" s="821"/>
      <c r="K65" s="821"/>
      <c r="L65" s="821"/>
      <c r="M65" s="822"/>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8"/>
      <c r="C75" s="989"/>
      <c r="D75" s="989"/>
      <c r="E75" s="989"/>
      <c r="F75" s="989"/>
      <c r="G75" s="989"/>
      <c r="H75" s="989"/>
      <c r="I75" s="175"/>
      <c r="J75" s="175"/>
      <c r="K75" s="175"/>
      <c r="L75" s="990"/>
      <c r="M75" s="991"/>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816.35442452527741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163.27088490505548</v>
      </c>
      <c r="M83" s="855"/>
      <c r="N83" s="57"/>
    </row>
    <row r="84" spans="1:14">
      <c r="B84" s="95" t="s">
        <v>1057</v>
      </c>
      <c r="C84" s="96"/>
      <c r="D84" s="96"/>
      <c r="E84" s="96"/>
      <c r="F84" s="96"/>
      <c r="G84" s="96"/>
      <c r="H84" s="96"/>
      <c r="I84" s="93"/>
      <c r="J84" s="94"/>
      <c r="K84" s="312">
        <v>0.05</v>
      </c>
      <c r="L84" s="854">
        <f>N78*K84</f>
        <v>40.81772122626387</v>
      </c>
      <c r="M84" s="855"/>
      <c r="N84" s="57"/>
    </row>
    <row r="85" spans="1:14" ht="15.75" thickBot="1">
      <c r="B85" s="97" t="s">
        <v>1058</v>
      </c>
      <c r="C85" s="98"/>
      <c r="D85" s="98"/>
      <c r="E85" s="98"/>
      <c r="F85" s="98"/>
      <c r="G85" s="98"/>
      <c r="H85" s="98"/>
      <c r="I85" s="99"/>
      <c r="J85" s="100"/>
      <c r="K85" s="313">
        <v>0.05</v>
      </c>
      <c r="L85" s="856">
        <f>N78*K85</f>
        <v>40.81772122626387</v>
      </c>
      <c r="M85" s="857"/>
      <c r="N85" s="57"/>
    </row>
    <row r="86" spans="1:14" ht="15.75" thickBot="1">
      <c r="B86" s="820" t="s">
        <v>1037</v>
      </c>
      <c r="C86" s="821"/>
      <c r="D86" s="821"/>
      <c r="E86" s="821"/>
      <c r="F86" s="821"/>
      <c r="G86" s="821"/>
      <c r="H86" s="821"/>
      <c r="I86" s="821"/>
      <c r="J86" s="821"/>
      <c r="K86" s="821"/>
      <c r="L86" s="821"/>
      <c r="M86" s="822"/>
      <c r="N86" s="58">
        <f>L83+L84+L85</f>
        <v>244.90632735758322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1061.2607518828606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2"/>
      <c r="H25" s="902"/>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0" t="s">
        <v>2321</v>
      </c>
      <c r="L29" s="831" t="s">
        <v>1029</v>
      </c>
      <c r="M29" s="832"/>
      <c r="N29" s="77" t="s">
        <v>1030</v>
      </c>
    </row>
    <row r="30" spans="1:14" hidden="1">
      <c r="B30" s="77" t="s">
        <v>1027</v>
      </c>
      <c r="C30" s="829" t="s">
        <v>1028</v>
      </c>
      <c r="D30" s="830"/>
      <c r="E30" s="830"/>
      <c r="F30" s="830"/>
      <c r="G30" s="830"/>
      <c r="H30" s="830"/>
      <c r="I30" s="830"/>
      <c r="J30" s="78"/>
      <c r="K30" s="315"/>
      <c r="L30" s="831" t="s">
        <v>1029</v>
      </c>
      <c r="M30" s="832"/>
      <c r="N30" s="77" t="s">
        <v>1030</v>
      </c>
    </row>
    <row r="31" spans="1:14" ht="41.25" customHeight="1" thickBot="1">
      <c r="A31" t="s">
        <v>1929</v>
      </c>
      <c r="B31" s="113" t="s">
        <v>1251</v>
      </c>
      <c r="C31" s="994" t="s">
        <v>2302</v>
      </c>
      <c r="D31" s="995"/>
      <c r="E31" s="995"/>
      <c r="F31" s="995"/>
      <c r="G31" s="995"/>
      <c r="H31" s="995"/>
      <c r="I31" s="995"/>
      <c r="J31" s="995"/>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373</v>
      </c>
      <c r="B36" s="833" t="str">
        <f>VLOOKUP(A36,EQUIPOS!A6:D154,3,FALSE)</f>
        <v>Volqueta 6 m3</v>
      </c>
      <c r="C36" s="834"/>
      <c r="D36" s="834"/>
      <c r="E36" s="834"/>
      <c r="F36" s="834"/>
      <c r="G36" s="834"/>
      <c r="H36" s="835"/>
      <c r="I36" s="275"/>
      <c r="J36" s="276"/>
      <c r="K36" s="277">
        <f>VLOOKUP(A36,EQUIPOS!A6:D161,4,FALSE)</f>
        <v>66124.708386547471</v>
      </c>
      <c r="L36" s="278"/>
      <c r="M36" s="291">
        <v>66</v>
      </c>
      <c r="N36" s="280">
        <f>K36/M36</f>
        <v>1001.889521008295</v>
      </c>
    </row>
    <row r="37" span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1"/>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105">
        <f>SUM(N36:N42)</f>
        <v>1001.889521008295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15"/>
      <c r="C53" s="816"/>
      <c r="D53" s="816"/>
      <c r="E53" s="816"/>
      <c r="F53" s="816"/>
      <c r="G53" s="816"/>
      <c r="H53" s="816"/>
      <c r="I53" s="817"/>
      <c r="J53" s="48"/>
      <c r="K53" s="50"/>
      <c r="L53" s="818"/>
      <c r="M53" s="819"/>
      <c r="N53" s="51"/>
    </row>
    <row r="54" spans="2:14" ht="15.75" thickBot="1">
      <c r="B54" s="820" t="s">
        <v>1037</v>
      </c>
      <c r="C54" s="821"/>
      <c r="D54" s="821"/>
      <c r="E54" s="821"/>
      <c r="F54" s="821"/>
      <c r="G54" s="821"/>
      <c r="H54" s="821"/>
      <c r="I54" s="821"/>
      <c r="J54" s="821"/>
      <c r="K54" s="821"/>
      <c r="L54" s="821"/>
      <c r="M54" s="822"/>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23" t="s">
        <v>1045</v>
      </c>
      <c r="M58" s="796"/>
      <c r="N58" s="82" t="s">
        <v>1035</v>
      </c>
    </row>
    <row r="59" spans="2:14">
      <c r="B59" s="52"/>
      <c r="C59" s="325"/>
      <c r="D59" s="325"/>
      <c r="E59" s="325"/>
      <c r="F59" s="325"/>
      <c r="G59" s="325"/>
      <c r="H59" s="319"/>
      <c r="I59" s="287"/>
      <c r="J59" s="294"/>
      <c r="K59" s="287"/>
      <c r="L59" s="824"/>
      <c r="M59" s="825"/>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92"/>
      <c r="M64" s="993"/>
      <c r="N64" s="493"/>
    </row>
    <row r="65" spans="2:15" ht="15.75" thickBot="1">
      <c r="B65" s="820" t="s">
        <v>1037</v>
      </c>
      <c r="C65" s="821"/>
      <c r="D65" s="821"/>
      <c r="E65" s="821"/>
      <c r="F65" s="821"/>
      <c r="G65" s="821"/>
      <c r="H65" s="821"/>
      <c r="I65" s="821"/>
      <c r="J65" s="821"/>
      <c r="K65" s="821"/>
      <c r="L65" s="821"/>
      <c r="M65" s="822"/>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8"/>
      <c r="C75" s="989"/>
      <c r="D75" s="989"/>
      <c r="E75" s="989"/>
      <c r="F75" s="989"/>
      <c r="G75" s="989"/>
      <c r="H75" s="989"/>
      <c r="I75" s="175"/>
      <c r="J75" s="175"/>
      <c r="K75" s="175"/>
      <c r="L75" s="990"/>
      <c r="M75" s="991"/>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1001.889521008295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200.37790420165902</v>
      </c>
      <c r="M83" s="855"/>
      <c r="N83" s="57"/>
    </row>
    <row r="84" spans="1:14">
      <c r="B84" s="95" t="s">
        <v>1057</v>
      </c>
      <c r="C84" s="96"/>
      <c r="D84" s="96"/>
      <c r="E84" s="96"/>
      <c r="F84" s="96"/>
      <c r="G84" s="96"/>
      <c r="H84" s="96"/>
      <c r="I84" s="93"/>
      <c r="J84" s="94"/>
      <c r="K84" s="312">
        <v>0.05</v>
      </c>
      <c r="L84" s="854">
        <f>N78*K84</f>
        <v>50.094476050414755</v>
      </c>
      <c r="M84" s="855"/>
      <c r="N84" s="57"/>
    </row>
    <row r="85" spans="1:14" ht="15.75" thickBot="1">
      <c r="B85" s="97" t="s">
        <v>1058</v>
      </c>
      <c r="C85" s="98"/>
      <c r="D85" s="98"/>
      <c r="E85" s="98"/>
      <c r="F85" s="98"/>
      <c r="G85" s="98"/>
      <c r="H85" s="98"/>
      <c r="I85" s="99"/>
      <c r="J85" s="100"/>
      <c r="K85" s="313">
        <v>0.05</v>
      </c>
      <c r="L85" s="856">
        <f>N78*K85</f>
        <v>50.094476050414755</v>
      </c>
      <c r="M85" s="857"/>
      <c r="N85" s="57"/>
    </row>
    <row r="86" spans="1:14" ht="15.75" thickBot="1">
      <c r="B86" s="820" t="s">
        <v>1037</v>
      </c>
      <c r="C86" s="821"/>
      <c r="D86" s="821"/>
      <c r="E86" s="821"/>
      <c r="F86" s="821"/>
      <c r="G86" s="821"/>
      <c r="H86" s="821"/>
      <c r="I86" s="821"/>
      <c r="J86" s="821"/>
      <c r="K86" s="821"/>
      <c r="L86" s="821"/>
      <c r="M86" s="822"/>
      <c r="N86" s="58">
        <f>L83+L84+L85</f>
        <v>300.56685630248853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1302.4563773107834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42" t="s">
        <v>2311</v>
      </c>
      <c r="C10" s="943"/>
      <c r="D10" s="943"/>
      <c r="E10" s="943"/>
      <c r="F10" s="396" t="s">
        <v>2312</v>
      </c>
      <c r="G10" s="391"/>
      <c r="H10" s="397"/>
      <c r="I10" s="944" t="s">
        <v>2313</v>
      </c>
      <c r="J10" s="944"/>
      <c r="K10" s="398" t="s">
        <v>2312</v>
      </c>
      <c r="L10" s="394"/>
      <c r="M10" s="394"/>
      <c r="N10" s="395"/>
    </row>
    <row r="11" spans="2:14">
      <c r="B11" s="369" t="s">
        <v>1023</v>
      </c>
      <c r="C11" s="370"/>
      <c r="D11" s="891"/>
      <c r="E11" s="891"/>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901" t="s">
        <v>2328</v>
      </c>
      <c r="G25" s="901"/>
      <c r="H25" s="901"/>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98" t="s">
        <v>1026</v>
      </c>
      <c r="C27" s="999"/>
      <c r="D27" s="999"/>
      <c r="E27" s="999"/>
      <c r="F27" s="999"/>
      <c r="G27" s="999"/>
      <c r="H27" s="999"/>
      <c r="I27" s="999"/>
      <c r="J27" s="999"/>
      <c r="K27" s="999"/>
      <c r="L27" s="999"/>
      <c r="M27" s="999"/>
      <c r="N27" s="1000"/>
    </row>
    <row r="28" spans="1:14" ht="15.75" thickBot="1">
      <c r="B28" s="39"/>
      <c r="C28" s="40"/>
      <c r="D28" s="40"/>
      <c r="E28" s="40"/>
      <c r="F28" s="40"/>
      <c r="G28" s="40"/>
      <c r="H28" s="40"/>
      <c r="I28" s="40"/>
      <c r="J28" s="40"/>
      <c r="K28" s="40"/>
      <c r="L28" s="40"/>
      <c r="M28" s="40"/>
      <c r="N28" s="41"/>
    </row>
    <row r="29" spans="1:14" ht="26.25" thickBot="1">
      <c r="B29" s="77" t="s">
        <v>1027</v>
      </c>
      <c r="C29" s="996" t="s">
        <v>1028</v>
      </c>
      <c r="D29" s="997"/>
      <c r="E29" s="997"/>
      <c r="F29" s="997"/>
      <c r="G29" s="997"/>
      <c r="H29" s="997"/>
      <c r="I29" s="997"/>
      <c r="J29" s="78"/>
      <c r="K29" s="350" t="s">
        <v>2321</v>
      </c>
      <c r="L29" s="1001" t="s">
        <v>1029</v>
      </c>
      <c r="M29" s="1002"/>
      <c r="N29" s="77" t="s">
        <v>1030</v>
      </c>
    </row>
    <row r="30" spans="1:14" hidden="1">
      <c r="B30" s="77" t="s">
        <v>1027</v>
      </c>
      <c r="C30" s="829" t="s">
        <v>1028</v>
      </c>
      <c r="D30" s="830"/>
      <c r="E30" s="830"/>
      <c r="F30" s="830"/>
      <c r="G30" s="830"/>
      <c r="H30" s="830"/>
      <c r="I30" s="830"/>
      <c r="J30" s="78"/>
      <c r="K30" s="315"/>
      <c r="L30" s="831" t="s">
        <v>1029</v>
      </c>
      <c r="M30" s="832"/>
      <c r="N30" s="77" t="s">
        <v>1030</v>
      </c>
    </row>
    <row r="31" spans="1:14" ht="15.7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373</v>
      </c>
      <c r="B36" s="833" t="str">
        <f>VLOOKUP(A36,EQUIPOS!A6:D154,3,FALSE)</f>
        <v>Volqueta 6 m3</v>
      </c>
      <c r="C36" s="834"/>
      <c r="D36" s="834"/>
      <c r="E36" s="834"/>
      <c r="F36" s="834"/>
      <c r="G36" s="834"/>
      <c r="H36" s="835"/>
      <c r="I36" s="275"/>
      <c r="J36" s="276"/>
      <c r="K36" s="277">
        <f>VLOOKUP(A36,EQUIPOS!A6:D161,4,FALSE)</f>
        <v>66124.708386547471</v>
      </c>
      <c r="L36" s="278"/>
      <c r="M36" s="291">
        <v>66</v>
      </c>
      <c r="N36" s="280">
        <f>K36/M36</f>
        <v>1001.889521008295</v>
      </c>
    </row>
    <row r="37" spans="1:14">
      <c r="B37" s="833"/>
      <c r="C37" s="834"/>
      <c r="D37" s="834"/>
      <c r="E37" s="834"/>
      <c r="F37" s="834"/>
      <c r="G37" s="834"/>
      <c r="H37" s="835"/>
      <c r="I37" s="275"/>
      <c r="J37" s="276"/>
      <c r="K37" s="277"/>
      <c r="L37" s="278"/>
      <c r="M37" s="279"/>
      <c r="N37" s="280"/>
    </row>
    <row r="38" spans="1:14">
      <c r="B38" s="833"/>
      <c r="C38" s="834"/>
      <c r="D38" s="834"/>
      <c r="E38" s="834"/>
      <c r="F38" s="834"/>
      <c r="G38" s="834"/>
      <c r="H38" s="835"/>
      <c r="I38" s="275"/>
      <c r="J38" s="276"/>
      <c r="K38" s="277"/>
      <c r="L38" s="278"/>
      <c r="M38" s="279"/>
      <c r="N38" s="281"/>
    </row>
    <row r="39" spans="1:14">
      <c r="B39" s="833"/>
      <c r="C39" s="834"/>
      <c r="D39" s="834"/>
      <c r="E39" s="834"/>
      <c r="F39" s="834"/>
      <c r="G39" s="834"/>
      <c r="H39" s="835"/>
      <c r="I39" s="836"/>
      <c r="J39" s="817"/>
      <c r="K39" s="282"/>
      <c r="L39" s="837"/>
      <c r="M39" s="838"/>
      <c r="N39" s="283"/>
    </row>
    <row r="40" spans="1:14">
      <c r="B40" s="833"/>
      <c r="C40" s="834"/>
      <c r="D40" s="834"/>
      <c r="E40" s="839"/>
      <c r="F40" s="834"/>
      <c r="G40" s="834"/>
      <c r="H40" s="835"/>
      <c r="I40" s="42"/>
      <c r="J40" s="43"/>
      <c r="K40" s="282"/>
      <c r="L40" s="284"/>
      <c r="M40" s="285"/>
      <c r="N40" s="286"/>
    </row>
    <row r="41" spans="1:14">
      <c r="B41" s="840"/>
      <c r="C41" s="841"/>
      <c r="D41" s="841"/>
      <c r="E41" s="44"/>
      <c r="F41" s="45"/>
      <c r="G41" s="45"/>
      <c r="H41" s="46"/>
      <c r="I41" s="42"/>
      <c r="J41" s="43"/>
      <c r="K41" s="287"/>
      <c r="L41" s="284"/>
      <c r="M41" s="285"/>
      <c r="N41" s="352"/>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105">
        <f>SUM(N36:N42)</f>
        <v>1001.889521008295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3" t="s">
        <v>1029</v>
      </c>
      <c r="K47" s="91" t="s">
        <v>1030</v>
      </c>
      <c r="L47" s="814" t="s">
        <v>1039</v>
      </c>
      <c r="M47" s="813"/>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15"/>
      <c r="C53" s="816"/>
      <c r="D53" s="816"/>
      <c r="E53" s="816"/>
      <c r="F53" s="816"/>
      <c r="G53" s="816"/>
      <c r="H53" s="816"/>
      <c r="I53" s="817"/>
      <c r="J53" s="48"/>
      <c r="K53" s="50"/>
      <c r="L53" s="818"/>
      <c r="M53" s="819"/>
      <c r="N53" s="51"/>
    </row>
    <row r="54" spans="2:14" ht="15.75" thickBot="1">
      <c r="B54" s="820" t="s">
        <v>1037</v>
      </c>
      <c r="C54" s="821"/>
      <c r="D54" s="821"/>
      <c r="E54" s="821"/>
      <c r="F54" s="821"/>
      <c r="G54" s="821"/>
      <c r="H54" s="821"/>
      <c r="I54" s="821"/>
      <c r="J54" s="821"/>
      <c r="K54" s="821"/>
      <c r="L54" s="821"/>
      <c r="M54" s="822"/>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23" t="s">
        <v>1045</v>
      </c>
      <c r="M58" s="796"/>
      <c r="N58" s="82" t="s">
        <v>1035</v>
      </c>
    </row>
    <row r="59" spans="2:14">
      <c r="B59" s="52"/>
      <c r="C59" s="325"/>
      <c r="D59" s="325"/>
      <c r="E59" s="325"/>
      <c r="F59" s="325"/>
      <c r="G59" s="325"/>
      <c r="H59" s="319"/>
      <c r="I59" s="287"/>
      <c r="J59" s="294"/>
      <c r="K59" s="287"/>
      <c r="L59" s="824"/>
      <c r="M59" s="825"/>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92"/>
      <c r="M64" s="993"/>
      <c r="N64" s="493"/>
    </row>
    <row r="65" spans="2:15" ht="15.75" thickBot="1">
      <c r="B65" s="820" t="s">
        <v>1037</v>
      </c>
      <c r="C65" s="821"/>
      <c r="D65" s="821"/>
      <c r="E65" s="821"/>
      <c r="F65" s="821"/>
      <c r="G65" s="821"/>
      <c r="H65" s="821"/>
      <c r="I65" s="821"/>
      <c r="J65" s="821"/>
      <c r="K65" s="821"/>
      <c r="L65" s="821"/>
      <c r="M65" s="822"/>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8"/>
      <c r="C75" s="989"/>
      <c r="D75" s="989"/>
      <c r="E75" s="989"/>
      <c r="F75" s="989"/>
      <c r="G75" s="989"/>
      <c r="H75" s="989"/>
      <c r="I75" s="175"/>
      <c r="J75" s="175"/>
      <c r="K75" s="175"/>
      <c r="L75" s="990"/>
      <c r="M75" s="991"/>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1001.889521008295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2"/>
      <c r="J82" s="342"/>
      <c r="K82" s="310" t="s">
        <v>1054</v>
      </c>
      <c r="L82" s="850" t="s">
        <v>1055</v>
      </c>
      <c r="M82" s="851"/>
      <c r="N82" s="311"/>
    </row>
    <row r="83" spans="1:14">
      <c r="B83" s="852" t="s">
        <v>1056</v>
      </c>
      <c r="C83" s="853"/>
      <c r="D83" s="853"/>
      <c r="E83" s="853"/>
      <c r="F83" s="853"/>
      <c r="G83" s="853"/>
      <c r="H83" s="853"/>
      <c r="I83" s="93"/>
      <c r="J83" s="94"/>
      <c r="K83" s="312">
        <v>0.2</v>
      </c>
      <c r="L83" s="854">
        <f>N78*K83</f>
        <v>200.37790420165902</v>
      </c>
      <c r="M83" s="855"/>
      <c r="N83" s="57"/>
    </row>
    <row r="84" spans="1:14">
      <c r="B84" s="95" t="s">
        <v>1057</v>
      </c>
      <c r="C84" s="96"/>
      <c r="D84" s="96"/>
      <c r="E84" s="96"/>
      <c r="F84" s="96"/>
      <c r="G84" s="96"/>
      <c r="H84" s="96"/>
      <c r="I84" s="93"/>
      <c r="J84" s="94"/>
      <c r="K84" s="312">
        <v>0.05</v>
      </c>
      <c r="L84" s="854">
        <f>N78*K84</f>
        <v>50.094476050414755</v>
      </c>
      <c r="M84" s="855"/>
      <c r="N84" s="57"/>
    </row>
    <row r="85" spans="1:14" ht="15.75" thickBot="1">
      <c r="B85" s="97" t="s">
        <v>1058</v>
      </c>
      <c r="C85" s="98"/>
      <c r="D85" s="98"/>
      <c r="E85" s="98"/>
      <c r="F85" s="98"/>
      <c r="G85" s="98"/>
      <c r="H85" s="98"/>
      <c r="I85" s="99"/>
      <c r="J85" s="100"/>
      <c r="K85" s="313">
        <v>0.05</v>
      </c>
      <c r="L85" s="856">
        <f>N78*K85</f>
        <v>50.094476050414755</v>
      </c>
      <c r="M85" s="857"/>
      <c r="N85" s="57"/>
    </row>
    <row r="86" spans="1:14" ht="15.75" thickBot="1">
      <c r="B86" s="820" t="s">
        <v>1037</v>
      </c>
      <c r="C86" s="821"/>
      <c r="D86" s="821"/>
      <c r="E86" s="821"/>
      <c r="F86" s="821"/>
      <c r="G86" s="821"/>
      <c r="H86" s="821"/>
      <c r="I86" s="821"/>
      <c r="J86" s="821"/>
      <c r="K86" s="821"/>
      <c r="L86" s="821"/>
      <c r="M86" s="822"/>
      <c r="N86" s="58">
        <f>L83+L84+L85</f>
        <v>300.56685630248853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1302.4563773107834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8"/>
      <c r="K118" s="968"/>
      <c r="L118" s="968"/>
      <c r="M118" s="968"/>
      <c r="N118" s="969"/>
    </row>
    <row r="119" spans="2:14" ht="15.75" thickBot="1">
      <c r="B119" s="427" t="s">
        <v>2327</v>
      </c>
      <c r="C119" s="428"/>
      <c r="D119" s="428"/>
      <c r="E119" s="267"/>
      <c r="F119" s="267"/>
      <c r="G119" s="267"/>
      <c r="H119" s="267"/>
      <c r="I119" s="267"/>
      <c r="J119" s="970"/>
      <c r="K119" s="970"/>
      <c r="L119" s="970"/>
      <c r="M119" s="970"/>
      <c r="N119" s="971"/>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2019-12-12T16:27:35Z</dcterms:modified>
</cp:coreProperties>
</file>