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comments1.xml" ContentType="application/vnd.openxmlformats-officedocument.spreadsheetml.comments+xml"/>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1929"/>
  <workbookPr codeName="ThisWorkbook"/>
  <mc:AlternateContent xmlns:mc="http://schemas.openxmlformats.org/markup-compatibility/2006">
    <mc:Choice Requires="x15">
      <x15ac:absPath xmlns:x15ac="http://schemas.microsoft.com/office/spreadsheetml/2010/11/ac" url="C:\Users\opineda\Desktop\INVIAS SEI\AREA DE ESTADISTICA\ACTUALIZACION PERIODICA APU\ACTUALIZACION 2019-2\Precios Publicar 2019-2\"/>
    </mc:Choice>
  </mc:AlternateContent>
  <xr:revisionPtr revIDLastSave="0" documentId="8_{59E48EC5-5AEC-4FC1-9B72-A6F4859C7743}" xr6:coauthVersionLast="44" xr6:coauthVersionMax="44" xr10:uidLastSave="{00000000-0000-0000-0000-000000000000}"/>
  <bookViews>
    <workbookView xWindow="3195" yWindow="3195" windowWidth="21600" windowHeight="11385" tabRatio="879" firstSheet="1" activeTab="2"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M70" i="374" l="1"/>
  <c r="B79" i="244" l="1"/>
  <c r="M58" i="244"/>
  <c r="N58" i="244" s="1"/>
  <c r="J58" i="244"/>
  <c r="B58" i="244"/>
  <c r="B57" i="244"/>
  <c r="K44" i="244"/>
  <c r="N44" i="244" s="1"/>
  <c r="B44" i="244"/>
  <c r="K79" i="244" l="1"/>
  <c r="N79" i="244" l="1"/>
  <c r="I79" i="244"/>
  <c r="L59" i="25"/>
  <c r="L59" i="23"/>
  <c r="B48" i="276" l="1"/>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B48" i="367"/>
  <c r="K71" i="366"/>
  <c r="B71" i="366"/>
  <c r="M49" i="366"/>
  <c r="N49" i="366" s="1"/>
  <c r="J49" i="366"/>
  <c r="B49" i="366"/>
  <c r="M48" i="366"/>
  <c r="N48" i="366" s="1"/>
  <c r="B48" i="366"/>
  <c r="K72" i="365"/>
  <c r="N72" i="365" s="1"/>
  <c r="B72" i="365"/>
  <c r="K71" i="365"/>
  <c r="N71" i="365" s="1"/>
  <c r="B71" i="365"/>
  <c r="M50" i="365"/>
  <c r="N50" i="365" s="1"/>
  <c r="J50" i="365"/>
  <c r="B50" i="365"/>
  <c r="M49" i="365"/>
  <c r="N49" i="365" s="1"/>
  <c r="J49" i="365"/>
  <c r="B49" i="365"/>
  <c r="M48" i="365"/>
  <c r="N48" i="365" s="1"/>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B48" i="364"/>
  <c r="K36" i="364"/>
  <c r="N36" i="364" s="1"/>
  <c r="B36" i="364"/>
  <c r="K72" i="363"/>
  <c r="N72" i="363" s="1"/>
  <c r="B72" i="363"/>
  <c r="K71" i="363"/>
  <c r="N71" i="363" s="1"/>
  <c r="B71" i="363"/>
  <c r="M50" i="363"/>
  <c r="N50" i="363" s="1"/>
  <c r="J50" i="363"/>
  <c r="B50" i="363"/>
  <c r="M49" i="363"/>
  <c r="N49" i="363" s="1"/>
  <c r="J49" i="363"/>
  <c r="B49" i="363"/>
  <c r="M48" i="363"/>
  <c r="N48" i="363" s="1"/>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B48" i="360"/>
  <c r="K72" i="359"/>
  <c r="B72" i="359"/>
  <c r="K71" i="359"/>
  <c r="B71" i="359"/>
  <c r="M50" i="359"/>
  <c r="N50" i="359" s="1"/>
  <c r="J50" i="359"/>
  <c r="B50" i="359"/>
  <c r="M49" i="359"/>
  <c r="N49" i="359" s="1"/>
  <c r="J49" i="359"/>
  <c r="B49" i="359"/>
  <c r="M48" i="359"/>
  <c r="N48" i="359" s="1"/>
  <c r="B48" i="359"/>
  <c r="K72" i="357"/>
  <c r="B72" i="357"/>
  <c r="K71" i="357"/>
  <c r="B71" i="357"/>
  <c r="M49" i="357"/>
  <c r="N49" i="357" s="1"/>
  <c r="J49" i="357"/>
  <c r="B49" i="357"/>
  <c r="M48" i="357"/>
  <c r="N48" i="357" s="1"/>
  <c r="B48" i="357"/>
  <c r="K72" i="356"/>
  <c r="N72" i="356" s="1"/>
  <c r="B72" i="356"/>
  <c r="K71" i="356"/>
  <c r="N71" i="356" s="1"/>
  <c r="B71" i="356"/>
  <c r="M49" i="356"/>
  <c r="N49" i="356" s="1"/>
  <c r="J49" i="356"/>
  <c r="B49" i="356"/>
  <c r="M48" i="356"/>
  <c r="N48" i="356" s="1"/>
  <c r="B48" i="356"/>
  <c r="K72" i="355"/>
  <c r="B72" i="355"/>
  <c r="K71" i="355"/>
  <c r="B71" i="355"/>
  <c r="M49" i="355"/>
  <c r="N49" i="355" s="1"/>
  <c r="J49" i="355"/>
  <c r="B49" i="355"/>
  <c r="M48" i="355"/>
  <c r="N48" i="355" s="1"/>
  <c r="B48" i="355"/>
  <c r="K72" i="354"/>
  <c r="N72" i="354" s="1"/>
  <c r="B72" i="354"/>
  <c r="K71" i="354"/>
  <c r="N71" i="354" s="1"/>
  <c r="B71" i="354"/>
  <c r="M49" i="354"/>
  <c r="N49" i="354" s="1"/>
  <c r="J49" i="354"/>
  <c r="B49" i="354"/>
  <c r="M48" i="354"/>
  <c r="N48" i="354" s="1"/>
  <c r="B48" i="354"/>
  <c r="K72" i="353"/>
  <c r="B72" i="353"/>
  <c r="K71" i="353"/>
  <c r="B71" i="353"/>
  <c r="M48" i="353"/>
  <c r="N48" i="353" s="1"/>
  <c r="B48" i="353"/>
  <c r="K72" i="352"/>
  <c r="B72" i="352"/>
  <c r="K71" i="352"/>
  <c r="B71" i="352"/>
  <c r="M48" i="352"/>
  <c r="N48" i="352" s="1"/>
  <c r="N55" i="352" s="1"/>
  <c r="B48" i="352"/>
  <c r="K72" i="351"/>
  <c r="B72" i="351"/>
  <c r="K71" i="351"/>
  <c r="B71" i="351"/>
  <c r="M48" i="351"/>
  <c r="N48" i="351" s="1"/>
  <c r="N55" i="351" s="1"/>
  <c r="B48" i="351"/>
  <c r="K72" i="350"/>
  <c r="B72" i="350"/>
  <c r="K71" i="350"/>
  <c r="B71" i="350"/>
  <c r="M48" i="350"/>
  <c r="N48" i="350" s="1"/>
  <c r="N55" i="350" s="1"/>
  <c r="B48" i="350"/>
  <c r="K36" i="350"/>
  <c r="N36" i="350" s="1"/>
  <c r="B36" i="350"/>
  <c r="K72" i="348"/>
  <c r="N72" i="348" s="1"/>
  <c r="B72" i="348"/>
  <c r="K71" i="348"/>
  <c r="N71" i="348" s="1"/>
  <c r="B71" i="348"/>
  <c r="M50" i="348"/>
  <c r="N50" i="348" s="1"/>
  <c r="J50" i="348"/>
  <c r="B50" i="348"/>
  <c r="M49" i="348"/>
  <c r="N49" i="348" s="1"/>
  <c r="J49" i="348"/>
  <c r="B49" i="348"/>
  <c r="M48" i="348"/>
  <c r="N48" i="348" s="1"/>
  <c r="B48" i="348"/>
  <c r="K72" i="347"/>
  <c r="N72" i="347" s="1"/>
  <c r="B72" i="347"/>
  <c r="K71" i="347"/>
  <c r="N71" i="347" s="1"/>
  <c r="B71" i="347"/>
  <c r="M51" i="347"/>
  <c r="N51" i="347" s="1"/>
  <c r="J51" i="347"/>
  <c r="B51" i="347"/>
  <c r="M50" i="347"/>
  <c r="N50" i="347" s="1"/>
  <c r="J50" i="347"/>
  <c r="B50" i="347"/>
  <c r="M49" i="347"/>
  <c r="N49" i="347" s="1"/>
  <c r="J49" i="347"/>
  <c r="B49" i="347"/>
  <c r="M48" i="347"/>
  <c r="N48" i="347" s="1"/>
  <c r="B48" i="347"/>
  <c r="K71" i="346"/>
  <c r="B71" i="346"/>
  <c r="M49" i="346"/>
  <c r="N49" i="346" s="1"/>
  <c r="J49" i="346"/>
  <c r="B49" i="346"/>
  <c r="M48" i="346"/>
  <c r="N48" i="346" s="1"/>
  <c r="B48" i="346"/>
  <c r="K71" i="345"/>
  <c r="B71" i="345"/>
  <c r="M50" i="345"/>
  <c r="N50" i="345" s="1"/>
  <c r="J50" i="345"/>
  <c r="B50" i="345"/>
  <c r="M49" i="345"/>
  <c r="N49" i="345" s="1"/>
  <c r="J49" i="345"/>
  <c r="B49" i="345"/>
  <c r="M48" i="345"/>
  <c r="N48" i="345" s="1"/>
  <c r="B48" i="345"/>
  <c r="K72" i="344"/>
  <c r="B72" i="344"/>
  <c r="K71" i="344"/>
  <c r="B71" i="344"/>
  <c r="M49" i="344"/>
  <c r="N49" i="344" s="1"/>
  <c r="J49" i="344"/>
  <c r="B49" i="344"/>
  <c r="M48" i="344"/>
  <c r="N48" i="344" s="1"/>
  <c r="B48" i="344"/>
  <c r="K36" i="344"/>
  <c r="N36" i="344" s="1"/>
  <c r="B36" i="344"/>
  <c r="K71" i="343"/>
  <c r="N71" i="343" s="1"/>
  <c r="N77" i="343" s="1"/>
  <c r="N41" i="343" s="1"/>
  <c r="N43" i="343" s="1"/>
  <c r="B71" i="343"/>
  <c r="M48" i="343"/>
  <c r="N48" i="343" s="1"/>
  <c r="N55" i="343" s="1"/>
  <c r="B48" i="343"/>
  <c r="K72" i="342"/>
  <c r="N72" i="342" s="1"/>
  <c r="B72" i="342"/>
  <c r="K71" i="342"/>
  <c r="N71" i="342" s="1"/>
  <c r="B71" i="342"/>
  <c r="M50" i="342"/>
  <c r="N50" i="342" s="1"/>
  <c r="J50" i="342"/>
  <c r="B50" i="342"/>
  <c r="M49" i="342"/>
  <c r="N49" i="342" s="1"/>
  <c r="J49" i="342"/>
  <c r="B49" i="342"/>
  <c r="M48" i="342"/>
  <c r="N48" i="342" s="1"/>
  <c r="B48" i="342"/>
  <c r="K36" i="342"/>
  <c r="N36" i="342" s="1"/>
  <c r="B36" i="342"/>
  <c r="K71" i="340"/>
  <c r="N71" i="340" s="1"/>
  <c r="N77" i="340" s="1"/>
  <c r="N41" i="340" s="1"/>
  <c r="N43" i="340" s="1"/>
  <c r="B71" i="340"/>
  <c r="M48" i="340"/>
  <c r="N48" i="340" s="1"/>
  <c r="N55" i="340" s="1"/>
  <c r="B48" i="340"/>
  <c r="K71" i="371"/>
  <c r="N71" i="371" s="1"/>
  <c r="N77" i="371" s="1"/>
  <c r="N41" i="371" s="1"/>
  <c r="N43" i="371" s="1"/>
  <c r="B71" i="371"/>
  <c r="M48" i="371"/>
  <c r="N48" i="371" s="1"/>
  <c r="N55" i="371" s="1"/>
  <c r="B48" i="371"/>
  <c r="K71" i="339"/>
  <c r="N71" i="339" s="1"/>
  <c r="N77" i="339" s="1"/>
  <c r="N41" i="339" s="1"/>
  <c r="N43" i="339" s="1"/>
  <c r="B71" i="339"/>
  <c r="M48" i="339"/>
  <c r="N48" i="339" s="1"/>
  <c r="N55" i="339" s="1"/>
  <c r="B48" i="339"/>
  <c r="K72" i="337"/>
  <c r="N72" i="337" s="1"/>
  <c r="B72" i="337"/>
  <c r="K71" i="337"/>
  <c r="N71" i="337" s="1"/>
  <c r="B71" i="337"/>
  <c r="M49" i="337"/>
  <c r="N49" i="337" s="1"/>
  <c r="J49" i="337"/>
  <c r="B49" i="337"/>
  <c r="M48" i="337"/>
  <c r="N48" i="337" s="1"/>
  <c r="B48" i="337"/>
  <c r="K36" i="337"/>
  <c r="N36" i="337" s="1"/>
  <c r="B36" i="337"/>
  <c r="K71" i="336"/>
  <c r="B71" i="336"/>
  <c r="M49" i="336"/>
  <c r="N49" i="336" s="1"/>
  <c r="J49" i="336"/>
  <c r="B49" i="336"/>
  <c r="M48" i="336"/>
  <c r="N48" i="336" s="1"/>
  <c r="B48" i="336"/>
  <c r="K36" i="336"/>
  <c r="N36" i="336" s="1"/>
  <c r="B36" i="336"/>
  <c r="K72" i="335"/>
  <c r="B72" i="335"/>
  <c r="K71" i="335"/>
  <c r="B71" i="335"/>
  <c r="M50" i="335"/>
  <c r="N50" i="335" s="1"/>
  <c r="J50" i="335"/>
  <c r="B50" i="335"/>
  <c r="M49" i="335"/>
  <c r="N49" i="335" s="1"/>
  <c r="J49" i="335"/>
  <c r="B49" i="335"/>
  <c r="M48" i="335"/>
  <c r="N48" i="335" s="1"/>
  <c r="B48" i="335"/>
  <c r="K36" i="335"/>
  <c r="N36" i="335" s="1"/>
  <c r="B36" i="335"/>
  <c r="K72" i="334"/>
  <c r="N72" i="334" s="1"/>
  <c r="B72" i="334"/>
  <c r="K71" i="334"/>
  <c r="N71" i="334" s="1"/>
  <c r="B71" i="334"/>
  <c r="M50" i="334"/>
  <c r="N50" i="334" s="1"/>
  <c r="J50" i="334"/>
  <c r="B50" i="334"/>
  <c r="M49" i="334"/>
  <c r="N49" i="334" s="1"/>
  <c r="J49" i="334"/>
  <c r="B49" i="334"/>
  <c r="M48" i="334"/>
  <c r="N48" i="334" s="1"/>
  <c r="B48" i="334"/>
  <c r="K36" i="334"/>
  <c r="N36" i="334" s="1"/>
  <c r="B36" i="334"/>
  <c r="K72" i="333"/>
  <c r="N72" i="333" s="1"/>
  <c r="B72" i="333"/>
  <c r="K71" i="333"/>
  <c r="N71" i="333" s="1"/>
  <c r="N77" i="333" s="1"/>
  <c r="N41" i="333" s="1"/>
  <c r="B71" i="333"/>
  <c r="M49" i="333"/>
  <c r="N49" i="333" s="1"/>
  <c r="J49" i="333"/>
  <c r="B49" i="333"/>
  <c r="M48" i="333"/>
  <c r="N48" i="333" s="1"/>
  <c r="B48" i="333"/>
  <c r="K37" i="333"/>
  <c r="N37" i="333" s="1"/>
  <c r="B37" i="333"/>
  <c r="K36" i="333"/>
  <c r="N36" i="333" s="1"/>
  <c r="B36" i="333"/>
  <c r="K72" i="332"/>
  <c r="N72" i="332" s="1"/>
  <c r="B72" i="332"/>
  <c r="K71" i="332"/>
  <c r="N71" i="332" s="1"/>
  <c r="B71" i="332"/>
  <c r="M49" i="332"/>
  <c r="N49" i="332" s="1"/>
  <c r="J49" i="332"/>
  <c r="B49" i="332"/>
  <c r="M48" i="332"/>
  <c r="N48" i="332" s="1"/>
  <c r="B48" i="332"/>
  <c r="K37" i="332"/>
  <c r="N37" i="332" s="1"/>
  <c r="B37" i="332"/>
  <c r="K36" i="332"/>
  <c r="N36" i="332" s="1"/>
  <c r="B36" i="332"/>
  <c r="K72" i="331"/>
  <c r="B72" i="331"/>
  <c r="K71" i="331"/>
  <c r="B71" i="331"/>
  <c r="M50" i="331"/>
  <c r="N50" i="331" s="1"/>
  <c r="J50" i="331"/>
  <c r="B50" i="331"/>
  <c r="M49" i="331"/>
  <c r="N49" i="331" s="1"/>
  <c r="J49" i="331"/>
  <c r="B49" i="331"/>
  <c r="M48" i="331"/>
  <c r="N48" i="331" s="1"/>
  <c r="B48" i="331"/>
  <c r="K37" i="331"/>
  <c r="N37" i="331" s="1"/>
  <c r="B37" i="331"/>
  <c r="K36" i="331"/>
  <c r="N36" i="331" s="1"/>
  <c r="B36" i="331"/>
  <c r="K72" i="330"/>
  <c r="B72" i="330"/>
  <c r="K71" i="330"/>
  <c r="B71" i="330"/>
  <c r="M49" i="330"/>
  <c r="N49" i="330" s="1"/>
  <c r="J49" i="330"/>
  <c r="B49" i="330"/>
  <c r="M48" i="330"/>
  <c r="N48" i="330" s="1"/>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B48" i="329"/>
  <c r="K37" i="329"/>
  <c r="N37" i="329" s="1"/>
  <c r="B37" i="329"/>
  <c r="K36" i="329"/>
  <c r="N36" i="329" s="1"/>
  <c r="B36" i="329"/>
  <c r="K72" i="328"/>
  <c r="N72" i="328" s="1"/>
  <c r="B72" i="328"/>
  <c r="K71" i="328"/>
  <c r="N71" i="328" s="1"/>
  <c r="B71" i="328"/>
  <c r="M49" i="328"/>
  <c r="N49" i="328" s="1"/>
  <c r="J49" i="328"/>
  <c r="B49" i="328"/>
  <c r="M48" i="328"/>
  <c r="N48" i="328" s="1"/>
  <c r="B48" i="328"/>
  <c r="K71" i="327"/>
  <c r="N71" i="327" s="1"/>
  <c r="N77" i="327" s="1"/>
  <c r="N41" i="327" s="1"/>
  <c r="N43" i="327" s="1"/>
  <c r="B71" i="327"/>
  <c r="M48" i="327"/>
  <c r="N48" i="327" s="1"/>
  <c r="N55" i="327" s="1"/>
  <c r="B48" i="327"/>
  <c r="K70" i="325"/>
  <c r="N70" i="325" s="1"/>
  <c r="B70" i="325"/>
  <c r="K69" i="325"/>
  <c r="N69" i="325" s="1"/>
  <c r="B69" i="325"/>
  <c r="K58" i="325"/>
  <c r="B58" i="325"/>
  <c r="M49" i="325"/>
  <c r="N49" i="325" s="1"/>
  <c r="B49" i="325"/>
  <c r="M48" i="325"/>
  <c r="N48" i="325" s="1"/>
  <c r="B48" i="325"/>
  <c r="K38" i="325"/>
  <c r="N38" i="325" s="1"/>
  <c r="B38" i="325"/>
  <c r="K37" i="325"/>
  <c r="N37" i="325" s="1"/>
  <c r="B37" i="325"/>
  <c r="K36" i="325"/>
  <c r="N36" i="325" s="1"/>
  <c r="B36" i="325"/>
  <c r="K72" i="323"/>
  <c r="N72" i="323" s="1"/>
  <c r="B72" i="323"/>
  <c r="K71" i="323"/>
  <c r="N71" i="323" s="1"/>
  <c r="B71" i="323"/>
  <c r="M48" i="323"/>
  <c r="N48" i="323" s="1"/>
  <c r="N55" i="323" s="1"/>
  <c r="B48" i="323"/>
  <c r="K72" i="322"/>
  <c r="N72" i="322" s="1"/>
  <c r="B72" i="322"/>
  <c r="K71" i="322"/>
  <c r="N71" i="322" s="1"/>
  <c r="B71" i="322"/>
  <c r="M48" i="322"/>
  <c r="N48" i="322" s="1"/>
  <c r="N55" i="322" s="1"/>
  <c r="B48" i="322"/>
  <c r="K72" i="321"/>
  <c r="N72" i="321" s="1"/>
  <c r="B72" i="321"/>
  <c r="K71" i="321"/>
  <c r="N71" i="321" s="1"/>
  <c r="B71" i="321"/>
  <c r="M48" i="321"/>
  <c r="N48" i="321" s="1"/>
  <c r="N55" i="321" s="1"/>
  <c r="B48" i="321"/>
  <c r="K72" i="320"/>
  <c r="B72" i="320"/>
  <c r="K71" i="320"/>
  <c r="B71" i="320"/>
  <c r="M48" i="320"/>
  <c r="N48" i="320" s="1"/>
  <c r="N55" i="320" s="1"/>
  <c r="B48" i="320"/>
  <c r="K72" i="319"/>
  <c r="B72" i="319"/>
  <c r="K71" i="319"/>
  <c r="B71" i="319"/>
  <c r="K60" i="319"/>
  <c r="B60" i="319"/>
  <c r="M51" i="319"/>
  <c r="N51" i="319" s="1"/>
  <c r="J51" i="319"/>
  <c r="B51" i="319"/>
  <c r="M50" i="319"/>
  <c r="N50" i="319" s="1"/>
  <c r="J50" i="319"/>
  <c r="B50" i="319"/>
  <c r="M49" i="319"/>
  <c r="N49" i="319" s="1"/>
  <c r="J49" i="319"/>
  <c r="B49" i="319"/>
  <c r="M48" i="319"/>
  <c r="N48" i="319" s="1"/>
  <c r="B48" i="319"/>
  <c r="K72" i="318"/>
  <c r="B72" i="318"/>
  <c r="K71" i="318"/>
  <c r="B71" i="318"/>
  <c r="K60" i="318"/>
  <c r="B60" i="318"/>
  <c r="M51" i="318"/>
  <c r="N51" i="318" s="1"/>
  <c r="J51" i="318"/>
  <c r="B51" i="318"/>
  <c r="M50" i="318"/>
  <c r="N50" i="318" s="1"/>
  <c r="J50" i="318"/>
  <c r="B50" i="318"/>
  <c r="M49" i="318"/>
  <c r="N49" i="318" s="1"/>
  <c r="J49" i="318"/>
  <c r="B49" i="318"/>
  <c r="M48" i="318"/>
  <c r="N48" i="318" s="1"/>
  <c r="B48" i="318"/>
  <c r="K72" i="317"/>
  <c r="B72" i="317"/>
  <c r="K71" i="317"/>
  <c r="B71" i="317"/>
  <c r="K60" i="317"/>
  <c r="B60" i="317"/>
  <c r="M51" i="317"/>
  <c r="N51" i="317" s="1"/>
  <c r="J51" i="317"/>
  <c r="B51" i="317"/>
  <c r="M50" i="317"/>
  <c r="N50" i="317" s="1"/>
  <c r="J50" i="317"/>
  <c r="B50" i="317"/>
  <c r="M49" i="317"/>
  <c r="N49" i="317" s="1"/>
  <c r="J49" i="317"/>
  <c r="B49" i="317"/>
  <c r="M48" i="317"/>
  <c r="N48" i="317" s="1"/>
  <c r="B48" i="317"/>
  <c r="K72" i="316"/>
  <c r="B72" i="316"/>
  <c r="K71" i="316"/>
  <c r="B71" i="316"/>
  <c r="K60" i="316"/>
  <c r="B60" i="316"/>
  <c r="M51" i="316"/>
  <c r="N51" i="316" s="1"/>
  <c r="J51" i="316"/>
  <c r="B51" i="316"/>
  <c r="M50" i="316"/>
  <c r="N50" i="316" s="1"/>
  <c r="J50" i="316"/>
  <c r="B50" i="316"/>
  <c r="M49" i="316"/>
  <c r="N49" i="316" s="1"/>
  <c r="J49" i="316"/>
  <c r="B49" i="316"/>
  <c r="M48" i="316"/>
  <c r="N48" i="316" s="1"/>
  <c r="B48" i="316"/>
  <c r="K72" i="315"/>
  <c r="B72" i="315"/>
  <c r="K71" i="315"/>
  <c r="B71" i="315"/>
  <c r="K60" i="315"/>
  <c r="B60" i="315"/>
  <c r="M51" i="315"/>
  <c r="N51" i="315" s="1"/>
  <c r="J51" i="315"/>
  <c r="B51" i="315"/>
  <c r="M50" i="315"/>
  <c r="N50" i="315" s="1"/>
  <c r="J50" i="315"/>
  <c r="B50" i="315"/>
  <c r="M49" i="315"/>
  <c r="N49" i="315" s="1"/>
  <c r="J49" i="315"/>
  <c r="B49" i="315"/>
  <c r="M48" i="315"/>
  <c r="N48" i="315" s="1"/>
  <c r="B48" i="315"/>
  <c r="K72" i="314"/>
  <c r="B72" i="314"/>
  <c r="K71" i="314"/>
  <c r="B71" i="314"/>
  <c r="K60" i="314"/>
  <c r="B60" i="314"/>
  <c r="M51" i="314"/>
  <c r="N51" i="314" s="1"/>
  <c r="J51" i="314"/>
  <c r="B51" i="314"/>
  <c r="M50" i="314"/>
  <c r="N50" i="314" s="1"/>
  <c r="J50" i="314"/>
  <c r="B50" i="314"/>
  <c r="M49" i="314"/>
  <c r="N49" i="314" s="1"/>
  <c r="J49" i="314"/>
  <c r="B49" i="314"/>
  <c r="M48" i="314"/>
  <c r="N48" i="314" s="1"/>
  <c r="B48" i="314"/>
  <c r="K72" i="313"/>
  <c r="B72" i="313"/>
  <c r="K71" i="313"/>
  <c r="B71" i="313"/>
  <c r="K60" i="313"/>
  <c r="B60" i="313"/>
  <c r="M51" i="313"/>
  <c r="N51" i="313" s="1"/>
  <c r="J51" i="313"/>
  <c r="B51" i="313"/>
  <c r="M50" i="313"/>
  <c r="N50" i="313" s="1"/>
  <c r="J50" i="313"/>
  <c r="B50" i="313"/>
  <c r="M49" i="313"/>
  <c r="N49" i="313" s="1"/>
  <c r="J49" i="313"/>
  <c r="B49" i="313"/>
  <c r="M48" i="313"/>
  <c r="N48" i="313" s="1"/>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B48" i="312"/>
  <c r="K72" i="311"/>
  <c r="B72" i="311"/>
  <c r="K71" i="311"/>
  <c r="B71" i="311"/>
  <c r="K60" i="311"/>
  <c r="B60" i="311"/>
  <c r="M49" i="311"/>
  <c r="N49" i="311" s="1"/>
  <c r="J49" i="311"/>
  <c r="B49" i="311"/>
  <c r="M48" i="311"/>
  <c r="N48" i="311" s="1"/>
  <c r="B48" i="311"/>
  <c r="K37" i="311"/>
  <c r="N37" i="311" s="1"/>
  <c r="B37" i="311"/>
  <c r="K36" i="311"/>
  <c r="N36" i="311" s="1"/>
  <c r="B36" i="311"/>
  <c r="K70" i="310"/>
  <c r="B70" i="310"/>
  <c r="K69" i="310"/>
  <c r="B69" i="310"/>
  <c r="M49" i="310"/>
  <c r="N49" i="310" s="1"/>
  <c r="J49" i="310"/>
  <c r="B49" i="310"/>
  <c r="M48" i="310"/>
  <c r="N48" i="310" s="1"/>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B48" i="309"/>
  <c r="K37" i="309"/>
  <c r="N37" i="309" s="1"/>
  <c r="B37" i="309"/>
  <c r="K36" i="309"/>
  <c r="N36" i="309" s="1"/>
  <c r="B36" i="309"/>
  <c r="K72" i="308"/>
  <c r="N72" i="308" s="1"/>
  <c r="B72" i="308"/>
  <c r="K71" i="308"/>
  <c r="N71" i="308" s="1"/>
  <c r="N77" i="308" s="1"/>
  <c r="N41" i="308" s="1"/>
  <c r="B71" i="308"/>
  <c r="M48" i="308"/>
  <c r="N48" i="308" s="1"/>
  <c r="N55" i="308" s="1"/>
  <c r="B48" i="308"/>
  <c r="K36" i="308"/>
  <c r="N36" i="308" s="1"/>
  <c r="B36" i="308"/>
  <c r="K72" i="307"/>
  <c r="B72" i="307"/>
  <c r="K71" i="307"/>
  <c r="B71" i="307"/>
  <c r="M48" i="307"/>
  <c r="N48" i="307" s="1"/>
  <c r="N55" i="307" s="1"/>
  <c r="B48" i="307"/>
  <c r="K36" i="307"/>
  <c r="N36" i="307" s="1"/>
  <c r="B36" i="307"/>
  <c r="K71" i="306"/>
  <c r="N71" i="306" s="1"/>
  <c r="N77" i="306" s="1"/>
  <c r="N41" i="306" s="1"/>
  <c r="B71" i="306"/>
  <c r="K60" i="306"/>
  <c r="B60" i="306"/>
  <c r="M48" i="306"/>
  <c r="N48" i="306" s="1"/>
  <c r="N55" i="306" s="1"/>
  <c r="B48" i="306"/>
  <c r="K36" i="306"/>
  <c r="N36" i="306" s="1"/>
  <c r="N43" i="306" s="1"/>
  <c r="B36" i="306"/>
  <c r="K69" i="305"/>
  <c r="N69" i="305" s="1"/>
  <c r="N75" i="305" s="1"/>
  <c r="N41" i="305" s="1"/>
  <c r="N43" i="305" s="1"/>
  <c r="B69" i="305"/>
  <c r="K58" i="305"/>
  <c r="B58" i="305"/>
  <c r="M48" i="305"/>
  <c r="N48" i="305" s="1"/>
  <c r="N53" i="305" s="1"/>
  <c r="B48" i="305"/>
  <c r="K69" i="304"/>
  <c r="B69" i="304"/>
  <c r="M48" i="304"/>
  <c r="N48" i="304" s="1"/>
  <c r="N53" i="304" s="1"/>
  <c r="B48" i="304"/>
  <c r="K69" i="303"/>
  <c r="N69" i="303" s="1"/>
  <c r="N75" i="303" s="1"/>
  <c r="N41" i="303" s="1"/>
  <c r="N43" i="303" s="1"/>
  <c r="B69" i="303"/>
  <c r="M48" i="303"/>
  <c r="N48" i="303" s="1"/>
  <c r="N53" i="303" s="1"/>
  <c r="B48" i="303"/>
  <c r="K70" i="302"/>
  <c r="N70" i="302" s="1"/>
  <c r="B70" i="302"/>
  <c r="K69" i="302"/>
  <c r="N69" i="302" s="1"/>
  <c r="B69" i="302"/>
  <c r="K58" i="302"/>
  <c r="B58" i="302"/>
  <c r="M49" i="302"/>
  <c r="N49" i="302" s="1"/>
  <c r="J49" i="302"/>
  <c r="B49" i="302"/>
  <c r="M48" i="302"/>
  <c r="N48" i="302" s="1"/>
  <c r="B48" i="302"/>
  <c r="K70" i="301"/>
  <c r="N70" i="301" s="1"/>
  <c r="B70" i="301"/>
  <c r="K69" i="301"/>
  <c r="N69" i="301" s="1"/>
  <c r="B69" i="301"/>
  <c r="K58" i="301"/>
  <c r="B58" i="301"/>
  <c r="M50" i="301"/>
  <c r="N50" i="301" s="1"/>
  <c r="J50" i="301"/>
  <c r="B50" i="301"/>
  <c r="M49" i="301"/>
  <c r="N49" i="301" s="1"/>
  <c r="J49" i="301"/>
  <c r="B49" i="301"/>
  <c r="M48" i="301"/>
  <c r="N48" i="301" s="1"/>
  <c r="B48" i="301"/>
  <c r="K70" i="300"/>
  <c r="B70" i="300"/>
  <c r="K69" i="300"/>
  <c r="B69" i="300"/>
  <c r="M48" i="300"/>
  <c r="N48" i="300" s="1"/>
  <c r="N53" i="300" s="1"/>
  <c r="B48" i="300"/>
  <c r="K70" i="299"/>
  <c r="N70" i="299" s="1"/>
  <c r="B70" i="299"/>
  <c r="K69" i="299"/>
  <c r="N69" i="299" s="1"/>
  <c r="B69" i="299"/>
  <c r="K58" i="299"/>
  <c r="B58" i="299"/>
  <c r="M49" i="299"/>
  <c r="N49" i="299" s="1"/>
  <c r="J49" i="299"/>
  <c r="B49" i="299"/>
  <c r="M48" i="299"/>
  <c r="N48" i="299" s="1"/>
  <c r="B48" i="299"/>
  <c r="K70" i="298"/>
  <c r="N70" i="298" s="1"/>
  <c r="B70" i="298"/>
  <c r="K69" i="298"/>
  <c r="N69" i="298" s="1"/>
  <c r="B69" i="298"/>
  <c r="K58" i="298"/>
  <c r="B58" i="298"/>
  <c r="M50" i="298"/>
  <c r="N50" i="298" s="1"/>
  <c r="J50" i="298"/>
  <c r="B50" i="298"/>
  <c r="M49" i="298"/>
  <c r="N49" i="298" s="1"/>
  <c r="J49" i="298"/>
  <c r="B49" i="298"/>
  <c r="M48" i="298"/>
  <c r="N48" i="298" s="1"/>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B48" i="297"/>
  <c r="K36" i="297"/>
  <c r="N36" i="297" s="1"/>
  <c r="B36" i="297"/>
  <c r="K72" i="296"/>
  <c r="N72" i="296" s="1"/>
  <c r="B72" i="296"/>
  <c r="K71" i="296"/>
  <c r="N71" i="296" s="1"/>
  <c r="B71" i="296"/>
  <c r="M49" i="296"/>
  <c r="N49" i="296" s="1"/>
  <c r="J49" i="296"/>
  <c r="B49" i="296"/>
  <c r="M48" i="296"/>
  <c r="N48" i="296" s="1"/>
  <c r="B48" i="296"/>
  <c r="K72" i="295"/>
  <c r="N72" i="295" s="1"/>
  <c r="B72" i="295"/>
  <c r="K71" i="295"/>
  <c r="N71" i="295" s="1"/>
  <c r="B71" i="295"/>
  <c r="K60" i="295"/>
  <c r="B60" i="295"/>
  <c r="M50" i="295"/>
  <c r="N50" i="295" s="1"/>
  <c r="J50" i="295"/>
  <c r="B50" i="295"/>
  <c r="M49" i="295"/>
  <c r="N49" i="295" s="1"/>
  <c r="J49" i="295"/>
  <c r="B49" i="295"/>
  <c r="M48" i="295"/>
  <c r="N48" i="295" s="1"/>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B48" i="290"/>
  <c r="K70" i="289"/>
  <c r="N70" i="289" s="1"/>
  <c r="B70" i="289"/>
  <c r="K69" i="289"/>
  <c r="N69" i="289" s="1"/>
  <c r="B69" i="289"/>
  <c r="M48" i="289"/>
  <c r="N48" i="289" s="1"/>
  <c r="N53" i="289" s="1"/>
  <c r="B48" i="289"/>
  <c r="K70" i="287"/>
  <c r="B70" i="287"/>
  <c r="K69" i="287"/>
  <c r="B69" i="287"/>
  <c r="K58" i="287"/>
  <c r="N58" i="287" s="1"/>
  <c r="M49" i="287"/>
  <c r="N49" i="287" s="1"/>
  <c r="J49" i="287"/>
  <c r="B49" i="287"/>
  <c r="M48" i="287"/>
  <c r="N48" i="287" s="1"/>
  <c r="B48" i="287"/>
  <c r="K37" i="287"/>
  <c r="N37" i="287" s="1"/>
  <c r="B37" i="287"/>
  <c r="K36" i="287"/>
  <c r="N36" i="287" s="1"/>
  <c r="B36" i="287"/>
  <c r="K70" i="286"/>
  <c r="N70" i="286" s="1"/>
  <c r="B70" i="286"/>
  <c r="K69" i="286"/>
  <c r="N69" i="286" s="1"/>
  <c r="B69" i="286"/>
  <c r="M49" i="286"/>
  <c r="N49" i="286" s="1"/>
  <c r="J49" i="286"/>
  <c r="B49" i="286"/>
  <c r="M48" i="286"/>
  <c r="N48" i="286" s="1"/>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B48" i="285"/>
  <c r="K36" i="285"/>
  <c r="N36" i="285" s="1"/>
  <c r="B36" i="285"/>
  <c r="K70" i="284"/>
  <c r="N70" i="284" s="1"/>
  <c r="B70" i="284"/>
  <c r="K69" i="284"/>
  <c r="N69" i="284" s="1"/>
  <c r="B69" i="284"/>
  <c r="M50" i="284"/>
  <c r="N50" i="284" s="1"/>
  <c r="J50" i="284"/>
  <c r="B50" i="284"/>
  <c r="M49" i="284"/>
  <c r="N49" i="284" s="1"/>
  <c r="J49" i="284"/>
  <c r="B49" i="284"/>
  <c r="M48" i="284"/>
  <c r="N48" i="284" s="1"/>
  <c r="B48" i="284"/>
  <c r="K36" i="284"/>
  <c r="N36" i="284" s="1"/>
  <c r="B36" i="284"/>
  <c r="K70" i="283"/>
  <c r="N70" i="283" s="1"/>
  <c r="B70" i="283"/>
  <c r="K69" i="283"/>
  <c r="N69" i="283" s="1"/>
  <c r="B69" i="283"/>
  <c r="M50" i="283"/>
  <c r="N50" i="283" s="1"/>
  <c r="J50" i="283"/>
  <c r="B50" i="283"/>
  <c r="M49" i="283"/>
  <c r="N49" i="283" s="1"/>
  <c r="J49" i="283"/>
  <c r="B49" i="283"/>
  <c r="M48" i="283"/>
  <c r="N48" i="283" s="1"/>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K82" i="279"/>
  <c r="N82" i="279" s="1"/>
  <c r="B82" i="279"/>
  <c r="C82" i="279" s="1"/>
  <c r="D82" i="279" s="1"/>
  <c r="E82" i="279" s="1"/>
  <c r="F82" i="279" s="1"/>
  <c r="G82" i="279" s="1"/>
  <c r="H82" i="279" s="1"/>
  <c r="K81" i="279"/>
  <c r="N81" i="279" s="1"/>
  <c r="B81" i="279"/>
  <c r="K80" i="279"/>
  <c r="N80" i="279" s="1"/>
  <c r="B80" i="279"/>
  <c r="K79" i="279"/>
  <c r="N79" i="279" s="1"/>
  <c r="B79" i="279"/>
  <c r="K78" i="279"/>
  <c r="N78" i="279" s="1"/>
  <c r="B78" i="279"/>
  <c r="K77" i="279"/>
  <c r="N77" i="279" s="1"/>
  <c r="B77"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B48" i="273"/>
  <c r="K36" i="273"/>
  <c r="N36" i="273" s="1"/>
  <c r="B36" i="273"/>
  <c r="K73" i="272"/>
  <c r="N73" i="272" s="1"/>
  <c r="B73" i="272"/>
  <c r="K72" i="272"/>
  <c r="N72" i="272" s="1"/>
  <c r="B72" i="272"/>
  <c r="L61" i="272"/>
  <c r="K61" i="272"/>
  <c r="B61" i="272"/>
  <c r="M49" i="272"/>
  <c r="N49" i="272" s="1"/>
  <c r="J49" i="272"/>
  <c r="B49" i="272"/>
  <c r="M48" i="272"/>
  <c r="N48" i="272" s="1"/>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B48" i="254"/>
  <c r="K36" i="254"/>
  <c r="N36" i="254" s="1"/>
  <c r="B36" i="254"/>
  <c r="K72" i="253"/>
  <c r="N72" i="253" s="1"/>
  <c r="B72" i="253"/>
  <c r="K71" i="253"/>
  <c r="N71" i="253" s="1"/>
  <c r="B71" i="253"/>
  <c r="K36" i="253"/>
  <c r="N36" i="253" s="1"/>
  <c r="N43" i="253" s="1"/>
  <c r="B36" i="253"/>
  <c r="K85" i="252"/>
  <c r="N85" i="252" s="1"/>
  <c r="B85" i="252"/>
  <c r="C85" i="252" s="1"/>
  <c r="D85" i="252" s="1"/>
  <c r="E85" i="252" s="1"/>
  <c r="F85" i="252" s="1"/>
  <c r="G85" i="252" s="1"/>
  <c r="H85" i="252" s="1"/>
  <c r="K84" i="252"/>
  <c r="N84" i="252" s="1"/>
  <c r="B84" i="252"/>
  <c r="K83" i="252"/>
  <c r="N83" i="252" s="1"/>
  <c r="B83" i="252"/>
  <c r="K82" i="252"/>
  <c r="N82" i="252" s="1"/>
  <c r="B82" i="252"/>
  <c r="K81" i="252"/>
  <c r="N81" i="252" s="1"/>
  <c r="B81"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B48" i="251"/>
  <c r="K36" i="251"/>
  <c r="N36" i="251" s="1"/>
  <c r="N43" i="251" s="1"/>
  <c r="B36" i="251"/>
  <c r="K72" i="250"/>
  <c r="N72" i="250" s="1"/>
  <c r="B72" i="250"/>
  <c r="K71" i="250"/>
  <c r="N71" i="250" s="1"/>
  <c r="B71" i="250"/>
  <c r="M48" i="250"/>
  <c r="N48" i="250" s="1"/>
  <c r="N55" i="250" s="1"/>
  <c r="B48" i="250"/>
  <c r="K36" i="250"/>
  <c r="N36" i="250" s="1"/>
  <c r="B36" i="250"/>
  <c r="K79" i="249"/>
  <c r="N79" i="249" s="1"/>
  <c r="B79" i="249"/>
  <c r="K78" i="249"/>
  <c r="N78" i="249" s="1"/>
  <c r="B78" i="249"/>
  <c r="K77" i="249"/>
  <c r="N77" i="249" s="1"/>
  <c r="B77" i="249"/>
  <c r="K76" i="249"/>
  <c r="N76" i="249" s="1"/>
  <c r="B76" i="249"/>
  <c r="K75" i="249"/>
  <c r="N75" i="249" s="1"/>
  <c r="B75"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9" i="248"/>
  <c r="N79" i="248" s="1"/>
  <c r="B79" i="248"/>
  <c r="K78" i="248"/>
  <c r="N78" i="248" s="1"/>
  <c r="B78" i="248"/>
  <c r="K77" i="248"/>
  <c r="N77" i="248" s="1"/>
  <c r="B77" i="248"/>
  <c r="K76" i="248"/>
  <c r="B76" i="248"/>
  <c r="K75" i="248"/>
  <c r="B75"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8" i="244"/>
  <c r="N78" i="244" s="1"/>
  <c r="B78" i="244"/>
  <c r="K77" i="244"/>
  <c r="N77" i="244" s="1"/>
  <c r="B77" i="244"/>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B48" i="243"/>
  <c r="M47" i="243"/>
  <c r="N47" i="243" s="1"/>
  <c r="B47" i="243"/>
  <c r="K38" i="243"/>
  <c r="N38" i="243" s="1"/>
  <c r="B38" i="243"/>
  <c r="K37" i="243"/>
  <c r="N37" i="243" s="1"/>
  <c r="B37" i="243"/>
  <c r="K36" i="243"/>
  <c r="N36" i="243" s="1"/>
  <c r="B36" i="243"/>
  <c r="K72" i="242"/>
  <c r="N72" i="242" s="1"/>
  <c r="B72" i="242"/>
  <c r="K71" i="242"/>
  <c r="N71" i="242" s="1"/>
  <c r="B71" i="242"/>
  <c r="K70" i="242"/>
  <c r="N70" i="242" s="1"/>
  <c r="N76" i="242" s="1"/>
  <c r="N40" i="242" s="1"/>
  <c r="B70" i="242"/>
  <c r="L59" i="242"/>
  <c r="K59" i="242"/>
  <c r="B59" i="242"/>
  <c r="M50" i="242"/>
  <c r="N50" i="242" s="1"/>
  <c r="J50" i="242"/>
  <c r="B50" i="242"/>
  <c r="M49" i="242"/>
  <c r="N49" i="242" s="1"/>
  <c r="J49" i="242"/>
  <c r="B49" i="242"/>
  <c r="M48" i="242"/>
  <c r="N48" i="242" s="1"/>
  <c r="B48" i="242"/>
  <c r="M47" i="242"/>
  <c r="N47" i="242" s="1"/>
  <c r="B47" i="242"/>
  <c r="K38" i="242"/>
  <c r="N38" i="242" s="1"/>
  <c r="B38" i="242"/>
  <c r="K37" i="242"/>
  <c r="N37" i="242" s="1"/>
  <c r="B37" i="242"/>
  <c r="K36" i="242"/>
  <c r="N36" i="242" s="1"/>
  <c r="B36" i="242"/>
  <c r="K71" i="241"/>
  <c r="N71" i="241" s="1"/>
  <c r="N77" i="241" s="1"/>
  <c r="N41" i="241" s="1"/>
  <c r="N43" i="241" s="1"/>
  <c r="B71" i="241"/>
  <c r="B60" i="241"/>
  <c r="M48" i="241"/>
  <c r="N48" i="241" s="1"/>
  <c r="N55" i="241" s="1"/>
  <c r="B48" i="241"/>
  <c r="K71" i="240"/>
  <c r="N71" i="240" s="1"/>
  <c r="N77" i="240" s="1"/>
  <c r="N41" i="240" s="1"/>
  <c r="N43" i="240" s="1"/>
  <c r="B71" i="240"/>
  <c r="B60" i="240"/>
  <c r="M48" i="240"/>
  <c r="N48" i="240" s="1"/>
  <c r="N55" i="240" s="1"/>
  <c r="B48" i="240"/>
  <c r="K71" i="239"/>
  <c r="N71" i="239" s="1"/>
  <c r="N77" i="239" s="1"/>
  <c r="B71" i="239"/>
  <c r="B60" i="239"/>
  <c r="M48" i="239"/>
  <c r="N48" i="239" s="1"/>
  <c r="N55" i="239" s="1"/>
  <c r="B48" i="239"/>
  <c r="K71" i="238"/>
  <c r="N71" i="238" s="1"/>
  <c r="N77" i="238" s="1"/>
  <c r="N41" i="238" s="1"/>
  <c r="B71" i="238"/>
  <c r="B60" i="238"/>
  <c r="M49" i="238"/>
  <c r="N49" i="238" s="1"/>
  <c r="J49" i="238"/>
  <c r="B49" i="238"/>
  <c r="M48" i="238"/>
  <c r="N48" i="238" s="1"/>
  <c r="B48" i="238"/>
  <c r="K36" i="238"/>
  <c r="N36" i="238" s="1"/>
  <c r="B36" i="238"/>
  <c r="K71" i="237"/>
  <c r="N71" i="237" s="1"/>
  <c r="N77" i="237" s="1"/>
  <c r="N41" i="237" s="1"/>
  <c r="B71" i="237"/>
  <c r="B60" i="237"/>
  <c r="M49" i="237"/>
  <c r="N49" i="237" s="1"/>
  <c r="J49" i="237"/>
  <c r="B49" i="237"/>
  <c r="M48" i="237"/>
  <c r="N48" i="237" s="1"/>
  <c r="B48" i="237"/>
  <c r="K36" i="237"/>
  <c r="N36" i="237" s="1"/>
  <c r="B36" i="237"/>
  <c r="K71" i="236"/>
  <c r="N71" i="236" s="1"/>
  <c r="N77" i="236" s="1"/>
  <c r="N41" i="236" s="1"/>
  <c r="B71" i="236"/>
  <c r="B60" i="236"/>
  <c r="M49" i="236"/>
  <c r="N49" i="236" s="1"/>
  <c r="J49" i="236"/>
  <c r="B49" i="236"/>
  <c r="M48" i="236"/>
  <c r="N48" i="236" s="1"/>
  <c r="B48" i="236"/>
  <c r="K36" i="236"/>
  <c r="N36" i="236" s="1"/>
  <c r="B36" i="236"/>
  <c r="K71" i="235"/>
  <c r="N71" i="235" s="1"/>
  <c r="N77" i="235" s="1"/>
  <c r="N41" i="235" s="1"/>
  <c r="B71" i="235"/>
  <c r="B60" i="235"/>
  <c r="M49" i="235"/>
  <c r="N49" i="235" s="1"/>
  <c r="J49" i="235"/>
  <c r="B49" i="235"/>
  <c r="M48" i="235"/>
  <c r="N48" i="235" s="1"/>
  <c r="B48" i="235"/>
  <c r="K36" i="235"/>
  <c r="N36" i="235" s="1"/>
  <c r="B36" i="235"/>
  <c r="K71" i="234"/>
  <c r="N71" i="234" s="1"/>
  <c r="B71" i="234"/>
  <c r="K70" i="234"/>
  <c r="N70" i="234" s="1"/>
  <c r="B70" i="234"/>
  <c r="B59" i="234"/>
  <c r="M47" i="234"/>
  <c r="N47" i="234" s="1"/>
  <c r="B47" i="234"/>
  <c r="K37" i="234"/>
  <c r="N37" i="234" s="1"/>
  <c r="B37" i="234"/>
  <c r="K36" i="234"/>
  <c r="N36" i="234" s="1"/>
  <c r="B36" i="234"/>
  <c r="K35" i="234"/>
  <c r="N35" i="234" s="1"/>
  <c r="B35" i="234"/>
  <c r="K72" i="233"/>
  <c r="N72" i="233" s="1"/>
  <c r="B72" i="233"/>
  <c r="K71" i="233"/>
  <c r="N71" i="233" s="1"/>
  <c r="B71" i="233"/>
  <c r="K60" i="233"/>
  <c r="B60" i="233"/>
  <c r="N54" i="233"/>
  <c r="M48" i="233"/>
  <c r="N48" i="233" s="1"/>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B48" i="231"/>
  <c r="M47" i="231"/>
  <c r="N47" i="231" s="1"/>
  <c r="B47" i="231"/>
  <c r="K38" i="231"/>
  <c r="N38" i="231" s="1"/>
  <c r="B38" i="231"/>
  <c r="K37" i="231"/>
  <c r="N37" i="231" s="1"/>
  <c r="B37" i="231"/>
  <c r="K36" i="231"/>
  <c r="N36" i="231" s="1"/>
  <c r="B36" i="231"/>
  <c r="K68" i="229"/>
  <c r="N68" i="229" s="1"/>
  <c r="B68" i="229"/>
  <c r="K67" i="229"/>
  <c r="N67" i="229" s="1"/>
  <c r="B67" i="229"/>
  <c r="K56" i="229"/>
  <c r="B56" i="229"/>
  <c r="M47" i="229"/>
  <c r="N47" i="229" s="1"/>
  <c r="N51" i="229" s="1"/>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B48" i="228"/>
  <c r="M47" i="228"/>
  <c r="N47" i="228" s="1"/>
  <c r="B47" i="228"/>
  <c r="M46" i="228"/>
  <c r="N46" i="228" s="1"/>
  <c r="B46" i="228"/>
  <c r="M45" i="228"/>
  <c r="N45" i="228" s="1"/>
  <c r="B45" i="228"/>
  <c r="K36" i="228"/>
  <c r="N36" i="228" s="1"/>
  <c r="B36" i="228"/>
  <c r="K68" i="227"/>
  <c r="N68" i="227" s="1"/>
  <c r="B68" i="227"/>
  <c r="K67" i="227"/>
  <c r="N67" i="227" s="1"/>
  <c r="B67" i="227"/>
  <c r="K57" i="227"/>
  <c r="B57" i="227"/>
  <c r="M48" i="227"/>
  <c r="N48" i="227" s="1"/>
  <c r="N52" i="227" s="1"/>
  <c r="B48" i="227"/>
  <c r="K38" i="227"/>
  <c r="N38" i="227" s="1"/>
  <c r="B38" i="227"/>
  <c r="K37" i="227"/>
  <c r="N37" i="227" s="1"/>
  <c r="B37" i="227"/>
  <c r="K36" i="227"/>
  <c r="N36" i="227" s="1"/>
  <c r="B36" i="227"/>
  <c r="M49" i="226"/>
  <c r="N49" i="226" s="1"/>
  <c r="N54" i="226" s="1"/>
  <c r="J49" i="226"/>
  <c r="M49" i="225"/>
  <c r="N49" i="225" s="1"/>
  <c r="N54" i="225" s="1"/>
  <c r="J49" i="225"/>
  <c r="M49" i="224"/>
  <c r="N49" i="224" s="1"/>
  <c r="N54" i="224" s="1"/>
  <c r="J49" i="224"/>
  <c r="K78" i="221"/>
  <c r="N78" i="221" s="1"/>
  <c r="B78" i="221"/>
  <c r="K77" i="221"/>
  <c r="N77" i="221" s="1"/>
  <c r="B77" i="221"/>
  <c r="K66" i="221"/>
  <c r="B66" i="221"/>
  <c r="M59" i="221"/>
  <c r="N59" i="221" s="1"/>
  <c r="B59" i="221"/>
  <c r="M58" i="221"/>
  <c r="N58" i="221" s="1"/>
  <c r="B58" i="22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K71" i="215"/>
  <c r="N71" i="215" s="1"/>
  <c r="B71" i="215"/>
  <c r="K70" i="215"/>
  <c r="N70" i="215" s="1"/>
  <c r="B70" i="215"/>
  <c r="K59" i="215"/>
  <c r="B59" i="215"/>
  <c r="M49" i="215"/>
  <c r="N49" i="215" s="1"/>
  <c r="N54" i="215" s="1"/>
  <c r="J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B48" i="143"/>
  <c r="K37" i="143"/>
  <c r="N37" i="143" s="1"/>
  <c r="B37" i="143"/>
  <c r="K36" i="143"/>
  <c r="N36" i="143" s="1"/>
  <c r="B36" i="143"/>
  <c r="K70" i="144"/>
  <c r="N70" i="144" s="1"/>
  <c r="B70" i="144"/>
  <c r="K69" i="144"/>
  <c r="N69" i="144" s="1"/>
  <c r="B69" i="144"/>
  <c r="K58" i="144"/>
  <c r="B58" i="144"/>
  <c r="M49" i="144"/>
  <c r="N49" i="144" s="1"/>
  <c r="J49" i="144"/>
  <c r="B49" i="144"/>
  <c r="M48" i="144"/>
  <c r="N48" i="144" s="1"/>
  <c r="B48" i="144"/>
  <c r="K37" i="144"/>
  <c r="N37" i="144" s="1"/>
  <c r="B37" i="144"/>
  <c r="K36" i="144"/>
  <c r="N36" i="144" s="1"/>
  <c r="B36" i="144"/>
  <c r="K70" i="145"/>
  <c r="N70" i="145" s="1"/>
  <c r="B70" i="145"/>
  <c r="K69" i="145"/>
  <c r="N69" i="145" s="1"/>
  <c r="B69" i="145"/>
  <c r="K58" i="145"/>
  <c r="B58" i="145"/>
  <c r="M49" i="145"/>
  <c r="N49" i="145" s="1"/>
  <c r="J49" i="145"/>
  <c r="B49" i="145"/>
  <c r="M48" i="145"/>
  <c r="N48" i="145" s="1"/>
  <c r="B48" i="145"/>
  <c r="K37" i="145"/>
  <c r="N37" i="145" s="1"/>
  <c r="B37" i="145"/>
  <c r="K36" i="145"/>
  <c r="N36" i="145" s="1"/>
  <c r="B36" i="145"/>
  <c r="K70" i="146"/>
  <c r="N70" i="146" s="1"/>
  <c r="B70" i="146"/>
  <c r="K69" i="146"/>
  <c r="N69" i="146" s="1"/>
  <c r="B69" i="146"/>
  <c r="K58" i="146"/>
  <c r="B58" i="146"/>
  <c r="M49" i="146"/>
  <c r="N49" i="146" s="1"/>
  <c r="J49" i="146"/>
  <c r="B49" i="146"/>
  <c r="M48" i="146"/>
  <c r="N48" i="146" s="1"/>
  <c r="B48" i="146"/>
  <c r="K37" i="146"/>
  <c r="N37" i="146" s="1"/>
  <c r="B37" i="146"/>
  <c r="K36" i="146"/>
  <c r="N36" i="146" s="1"/>
  <c r="B36" i="146"/>
  <c r="K70" i="147"/>
  <c r="N70" i="147" s="1"/>
  <c r="B70" i="147"/>
  <c r="K69" i="147"/>
  <c r="N69" i="147" s="1"/>
  <c r="B69" i="147"/>
  <c r="K58" i="147"/>
  <c r="B58" i="147"/>
  <c r="M49" i="147"/>
  <c r="N49" i="147" s="1"/>
  <c r="J49" i="147"/>
  <c r="B49" i="147"/>
  <c r="M48" i="147"/>
  <c r="N48" i="147" s="1"/>
  <c r="B48" i="147"/>
  <c r="K37" i="147"/>
  <c r="N37" i="147" s="1"/>
  <c r="B37" i="147"/>
  <c r="K36" i="147"/>
  <c r="N36" i="147" s="1"/>
  <c r="B36" i="147"/>
  <c r="K71" i="148"/>
  <c r="N71" i="148" s="1"/>
  <c r="B71" i="148"/>
  <c r="K70" i="148"/>
  <c r="N70" i="148" s="1"/>
  <c r="B70" i="148"/>
  <c r="K59" i="148"/>
  <c r="B59" i="148"/>
  <c r="M49" i="148"/>
  <c r="N49" i="148" s="1"/>
  <c r="J49" i="148"/>
  <c r="B49" i="148"/>
  <c r="M48" i="148"/>
  <c r="N48" i="148" s="1"/>
  <c r="B48" i="148"/>
  <c r="K37" i="148"/>
  <c r="N37" i="148" s="1"/>
  <c r="B37" i="148"/>
  <c r="K36" i="148"/>
  <c r="N36" i="148" s="1"/>
  <c r="B36" i="148"/>
  <c r="K70" i="149"/>
  <c r="N70" i="149" s="1"/>
  <c r="B70" i="149"/>
  <c r="K69" i="149"/>
  <c r="N69" i="149" s="1"/>
  <c r="B69" i="149"/>
  <c r="K58" i="149"/>
  <c r="B58" i="149"/>
  <c r="M49" i="149"/>
  <c r="N49" i="149" s="1"/>
  <c r="J49" i="149"/>
  <c r="B49" i="149"/>
  <c r="M48" i="149"/>
  <c r="N48" i="149" s="1"/>
  <c r="B48" i="149"/>
  <c r="K37" i="149"/>
  <c r="N37" i="149" s="1"/>
  <c r="B37" i="149"/>
  <c r="K36" i="149"/>
  <c r="N36" i="149" s="1"/>
  <c r="B36" i="149"/>
  <c r="K70" i="142"/>
  <c r="N70" i="142" s="1"/>
  <c r="B70" i="142"/>
  <c r="K69" i="142"/>
  <c r="N69" i="142" s="1"/>
  <c r="B69" i="142"/>
  <c r="K58" i="142"/>
  <c r="B58" i="142"/>
  <c r="M49" i="142"/>
  <c r="N49" i="142" s="1"/>
  <c r="J49" i="142"/>
  <c r="B49" i="142"/>
  <c r="M48" i="142"/>
  <c r="N48" i="142" s="1"/>
  <c r="B48" i="142"/>
  <c r="K37" i="142"/>
  <c r="N37" i="142" s="1"/>
  <c r="B37" i="142"/>
  <c r="K36" i="142"/>
  <c r="N36" i="142" s="1"/>
  <c r="B36" i="142"/>
  <c r="K70" i="141"/>
  <c r="N70" i="141" s="1"/>
  <c r="B70" i="141"/>
  <c r="K69" i="141"/>
  <c r="N69" i="141" s="1"/>
  <c r="B69" i="141"/>
  <c r="K58" i="141"/>
  <c r="B58" i="141"/>
  <c r="M49" i="141"/>
  <c r="N49" i="141" s="1"/>
  <c r="B49" i="141"/>
  <c r="M48" i="141"/>
  <c r="N48" i="141" s="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B48" i="133"/>
  <c r="K39" i="133"/>
  <c r="N39" i="133" s="1"/>
  <c r="B39" i="133"/>
  <c r="K38" i="133"/>
  <c r="N38" i="133" s="1"/>
  <c r="B38" i="133"/>
  <c r="K37" i="133"/>
  <c r="N37" i="133" s="1"/>
  <c r="B37" i="133"/>
  <c r="K36" i="133"/>
  <c r="N36" i="133" s="1"/>
  <c r="B36" i="133"/>
  <c r="K70" i="132"/>
  <c r="N70" i="132" s="1"/>
  <c r="N76" i="132" s="1"/>
  <c r="N41" i="132" s="1"/>
  <c r="B70" i="132"/>
  <c r="K37" i="132"/>
  <c r="N37" i="132" s="1"/>
  <c r="B37" i="132"/>
  <c r="K36" i="132"/>
  <c r="N36" i="132" s="1"/>
  <c r="B36" i="132"/>
  <c r="K70" i="131"/>
  <c r="N70" i="131" s="1"/>
  <c r="N76" i="131" s="1"/>
  <c r="N41" i="131" s="1"/>
  <c r="B70" i="131"/>
  <c r="K37" i="131"/>
  <c r="N37" i="131" s="1"/>
  <c r="B37" i="131"/>
  <c r="K36" i="131"/>
  <c r="N36" i="131" s="1"/>
  <c r="B36" i="131"/>
  <c r="K70" i="130"/>
  <c r="N70" i="130" s="1"/>
  <c r="N76" i="130" s="1"/>
  <c r="N41" i="130" s="1"/>
  <c r="B70" i="130"/>
  <c r="K37" i="130"/>
  <c r="N37" i="130" s="1"/>
  <c r="B37" i="130"/>
  <c r="K36" i="130"/>
  <c r="N36" i="130" s="1"/>
  <c r="B36" i="130"/>
  <c r="K70" i="128"/>
  <c r="N70" i="128" s="1"/>
  <c r="N76" i="128" s="1"/>
  <c r="N41" i="128" s="1"/>
  <c r="B70" i="128"/>
  <c r="K37" i="128"/>
  <c r="N37" i="128" s="1"/>
  <c r="B37" i="128"/>
  <c r="K36" i="128"/>
  <c r="N36" i="128" s="1"/>
  <c r="B36" i="128"/>
  <c r="K70" i="208"/>
  <c r="N70" i="208" s="1"/>
  <c r="N76" i="208" s="1"/>
  <c r="N41" i="208" s="1"/>
  <c r="B70" i="208"/>
  <c r="K37" i="208"/>
  <c r="N37" i="208" s="1"/>
  <c r="B37" i="208"/>
  <c r="K36" i="208"/>
  <c r="N36" i="208" s="1"/>
  <c r="B36" i="208"/>
  <c r="K70" i="129"/>
  <c r="N70" i="129" s="1"/>
  <c r="N76" i="129" s="1"/>
  <c r="N41" i="129" s="1"/>
  <c r="B70" i="129"/>
  <c r="K37" i="129"/>
  <c r="N37" i="129" s="1"/>
  <c r="B37" i="129"/>
  <c r="K36" i="129"/>
  <c r="N36" i="129" s="1"/>
  <c r="B36" i="129"/>
  <c r="K70" i="127"/>
  <c r="N70" i="127" s="1"/>
  <c r="N75" i="127" s="1"/>
  <c r="N41" i="127" s="1"/>
  <c r="B70" i="127"/>
  <c r="K37" i="127"/>
  <c r="N37" i="127" s="1"/>
  <c r="B37" i="127"/>
  <c r="K36" i="127"/>
  <c r="N36" i="127" s="1"/>
  <c r="B36" i="127"/>
  <c r="K71" i="108"/>
  <c r="N71" i="108" s="1"/>
  <c r="B71" i="108"/>
  <c r="K70" i="108"/>
  <c r="N70" i="108" s="1"/>
  <c r="B70" i="108"/>
  <c r="K59" i="108"/>
  <c r="B59" i="108"/>
  <c r="K38" i="108"/>
  <c r="N38" i="108" s="1"/>
  <c r="B38" i="108"/>
  <c r="K37" i="108"/>
  <c r="N37" i="108" s="1"/>
  <c r="B37" i="108"/>
  <c r="K36" i="108"/>
  <c r="N36" i="108" s="1"/>
  <c r="B36" i="108"/>
  <c r="K71" i="107"/>
  <c r="N71" i="107" s="1"/>
  <c r="B71" i="107"/>
  <c r="K70" i="107"/>
  <c r="N70" i="107" s="1"/>
  <c r="B70" i="107"/>
  <c r="K59" i="107"/>
  <c r="B59" i="107"/>
  <c r="K38" i="107"/>
  <c r="N38" i="107" s="1"/>
  <c r="B38" i="107"/>
  <c r="K37" i="107"/>
  <c r="N37" i="107" s="1"/>
  <c r="B37" i="107"/>
  <c r="K36" i="107"/>
  <c r="N36" i="107" s="1"/>
  <c r="B36" i="107"/>
  <c r="K71" i="106"/>
  <c r="N71" i="106" s="1"/>
  <c r="B71" i="106"/>
  <c r="K70" i="106"/>
  <c r="N70" i="106" s="1"/>
  <c r="B70" i="106"/>
  <c r="K59" i="106"/>
  <c r="B59" i="106"/>
  <c r="M49" i="106"/>
  <c r="N49" i="106" s="1"/>
  <c r="J49" i="106"/>
  <c r="B49" i="106"/>
  <c r="K38" i="106"/>
  <c r="N38" i="106" s="1"/>
  <c r="B38" i="106"/>
  <c r="K37" i="106"/>
  <c r="N37" i="106" s="1"/>
  <c r="B37" i="106"/>
  <c r="K36" i="106"/>
  <c r="N36" i="106" s="1"/>
  <c r="B36" i="106"/>
  <c r="K71" i="105"/>
  <c r="N71" i="105" s="1"/>
  <c r="B71" i="105"/>
  <c r="K70" i="105"/>
  <c r="N70" i="105" s="1"/>
  <c r="B70" i="105"/>
  <c r="K59" i="105"/>
  <c r="B59" i="105"/>
  <c r="M49" i="105"/>
  <c r="N49" i="105" s="1"/>
  <c r="J49" i="105"/>
  <c r="B49" i="105"/>
  <c r="K38" i="105"/>
  <c r="N38" i="105" s="1"/>
  <c r="B38" i="105"/>
  <c r="K37" i="105"/>
  <c r="N37" i="105" s="1"/>
  <c r="B37" i="105"/>
  <c r="K36" i="105"/>
  <c r="N36" i="105" s="1"/>
  <c r="B36" i="105"/>
  <c r="K71" i="103"/>
  <c r="N71" i="103" s="1"/>
  <c r="B71" i="103"/>
  <c r="K70" i="103"/>
  <c r="N70" i="103" s="1"/>
  <c r="B70" i="103"/>
  <c r="K59" i="103"/>
  <c r="B59" i="103"/>
  <c r="K38" i="103"/>
  <c r="N38" i="103" s="1"/>
  <c r="B38" i="103"/>
  <c r="K37" i="103"/>
  <c r="N37" i="103" s="1"/>
  <c r="B37" i="103"/>
  <c r="K36" i="103"/>
  <c r="N36" i="103" s="1"/>
  <c r="B36" i="103"/>
  <c r="K71" i="102"/>
  <c r="N71" i="102" s="1"/>
  <c r="B71" i="102"/>
  <c r="K70" i="102"/>
  <c r="N70" i="102" s="1"/>
  <c r="B70" i="102"/>
  <c r="K59" i="102"/>
  <c r="B59" i="102"/>
  <c r="K38" i="102"/>
  <c r="N38" i="102" s="1"/>
  <c r="B38" i="102"/>
  <c r="K37" i="102"/>
  <c r="N37" i="102" s="1"/>
  <c r="B37" i="102"/>
  <c r="K36" i="102"/>
  <c r="N36" i="102" s="1"/>
  <c r="B36" i="102"/>
  <c r="K71" i="101"/>
  <c r="N71" i="101" s="1"/>
  <c r="B71" i="101"/>
  <c r="K70" i="101"/>
  <c r="N70" i="101" s="1"/>
  <c r="B70" i="101"/>
  <c r="K59" i="101"/>
  <c r="B59" i="101"/>
  <c r="K38" i="101"/>
  <c r="N38" i="101" s="1"/>
  <c r="B38" i="101"/>
  <c r="K37" i="101"/>
  <c r="N37" i="101" s="1"/>
  <c r="B37" i="101"/>
  <c r="K36" i="101"/>
  <c r="N36" i="101" s="1"/>
  <c r="B36" i="101"/>
  <c r="K71" i="100"/>
  <c r="N71" i="100" s="1"/>
  <c r="B71" i="100"/>
  <c r="K70" i="100"/>
  <c r="N70" i="100" s="1"/>
  <c r="B70" i="100"/>
  <c r="K59" i="100"/>
  <c r="B59" i="100"/>
  <c r="K38" i="100"/>
  <c r="N38" i="100" s="1"/>
  <c r="B38" i="100"/>
  <c r="K37" i="100"/>
  <c r="N37" i="100" s="1"/>
  <c r="B37" i="100"/>
  <c r="K36" i="100"/>
  <c r="N36" i="100" s="1"/>
  <c r="B36" i="100"/>
  <c r="K71" i="99"/>
  <c r="N71" i="99" s="1"/>
  <c r="B71" i="99"/>
  <c r="K70" i="99"/>
  <c r="N70" i="99" s="1"/>
  <c r="B70" i="99"/>
  <c r="K59" i="99"/>
  <c r="B59" i="99"/>
  <c r="M49" i="99"/>
  <c r="N49" i="99" s="1"/>
  <c r="J49" i="99"/>
  <c r="B49" i="99"/>
  <c r="K38" i="99"/>
  <c r="N38" i="99" s="1"/>
  <c r="B38" i="99"/>
  <c r="K37" i="99"/>
  <c r="N37" i="99" s="1"/>
  <c r="B37" i="99"/>
  <c r="K36" i="99"/>
  <c r="N36" i="99" s="1"/>
  <c r="B36" i="99"/>
  <c r="K71" i="98"/>
  <c r="N71" i="98" s="1"/>
  <c r="B71" i="98"/>
  <c r="K70" i="98"/>
  <c r="N70" i="98" s="1"/>
  <c r="B70" i="98"/>
  <c r="K59" i="98"/>
  <c r="B59" i="98"/>
  <c r="M49" i="98"/>
  <c r="N49" i="98" s="1"/>
  <c r="J49" i="98"/>
  <c r="B49" i="98"/>
  <c r="K38" i="98"/>
  <c r="N38" i="98" s="1"/>
  <c r="B38" i="98"/>
  <c r="K37" i="98"/>
  <c r="N37" i="98" s="1"/>
  <c r="B37" i="98"/>
  <c r="K36" i="98"/>
  <c r="N36" i="98" s="1"/>
  <c r="B36" i="98"/>
  <c r="K71" i="97"/>
  <c r="N71" i="97" s="1"/>
  <c r="B71" i="97"/>
  <c r="K70" i="97"/>
  <c r="N70" i="97" s="1"/>
  <c r="B70" i="97"/>
  <c r="K59" i="97"/>
  <c r="B59" i="97"/>
  <c r="M49" i="97"/>
  <c r="N49" i="97" s="1"/>
  <c r="J49" i="97"/>
  <c r="B49" i="97"/>
  <c r="K38" i="97"/>
  <c r="N38" i="97" s="1"/>
  <c r="B38" i="97"/>
  <c r="K37" i="97"/>
  <c r="N37" i="97" s="1"/>
  <c r="B37" i="97"/>
  <c r="K36" i="97"/>
  <c r="N36" i="97" s="1"/>
  <c r="B36" i="97"/>
  <c r="K71" i="96"/>
  <c r="N71" i="96" s="1"/>
  <c r="B71" i="96"/>
  <c r="K70" i="96"/>
  <c r="N70" i="96" s="1"/>
  <c r="B70" i="96"/>
  <c r="K59" i="96"/>
  <c r="B59" i="96"/>
  <c r="M49" i="96"/>
  <c r="N49" i="96" s="1"/>
  <c r="J49" i="96"/>
  <c r="B49" i="96"/>
  <c r="K38" i="96"/>
  <c r="N38" i="96" s="1"/>
  <c r="B38" i="96"/>
  <c r="K37" i="96"/>
  <c r="N37" i="96" s="1"/>
  <c r="B37" i="96"/>
  <c r="K36" i="96"/>
  <c r="N36" i="96" s="1"/>
  <c r="B36" i="96"/>
  <c r="K71" i="95"/>
  <c r="N71" i="95" s="1"/>
  <c r="B71" i="95"/>
  <c r="K70" i="95"/>
  <c r="N70" i="95" s="1"/>
  <c r="B70" i="95"/>
  <c r="K59" i="95"/>
  <c r="B59" i="95"/>
  <c r="K38" i="95"/>
  <c r="N38" i="95" s="1"/>
  <c r="B38" i="95"/>
  <c r="K37" i="95"/>
  <c r="N37" i="95" s="1"/>
  <c r="B37" i="95"/>
  <c r="K36" i="95"/>
  <c r="N36" i="95" s="1"/>
  <c r="B36" i="95"/>
  <c r="K71" i="94"/>
  <c r="N71" i="94" s="1"/>
  <c r="B71" i="94"/>
  <c r="K70" i="94"/>
  <c r="N70" i="94" s="1"/>
  <c r="B70" i="94"/>
  <c r="K59" i="94"/>
  <c r="B59" i="94"/>
  <c r="K38" i="94"/>
  <c r="N38" i="94" s="1"/>
  <c r="B38" i="94"/>
  <c r="K37" i="94"/>
  <c r="N37" i="94" s="1"/>
  <c r="B37" i="94"/>
  <c r="K36" i="94"/>
  <c r="N36" i="94" s="1"/>
  <c r="B36" i="94"/>
  <c r="K71" i="92"/>
  <c r="N71" i="92" s="1"/>
  <c r="B71" i="92"/>
  <c r="K70" i="92"/>
  <c r="N70" i="92" s="1"/>
  <c r="B70" i="92"/>
  <c r="K59" i="92"/>
  <c r="B59" i="92"/>
  <c r="K38" i="92"/>
  <c r="N38" i="92" s="1"/>
  <c r="B38" i="92"/>
  <c r="K37" i="92"/>
  <c r="N37" i="92" s="1"/>
  <c r="B37" i="92"/>
  <c r="K36" i="92"/>
  <c r="N36" i="92" s="1"/>
  <c r="B36" i="92"/>
  <c r="K71" i="91"/>
  <c r="N71" i="91" s="1"/>
  <c r="B71" i="91"/>
  <c r="K70" i="91"/>
  <c r="N70" i="91" s="1"/>
  <c r="B70" i="91"/>
  <c r="K59" i="91"/>
  <c r="B59" i="91"/>
  <c r="M49" i="91"/>
  <c r="N49" i="91" s="1"/>
  <c r="J49" i="91"/>
  <c r="B49" i="91"/>
  <c r="K36" i="91"/>
  <c r="N36" i="91" s="1"/>
  <c r="B36" i="91"/>
  <c r="K71" i="90"/>
  <c r="N71" i="90" s="1"/>
  <c r="B71" i="90"/>
  <c r="K70" i="90"/>
  <c r="N70" i="90" s="1"/>
  <c r="B70" i="90"/>
  <c r="K59" i="90"/>
  <c r="B59" i="90"/>
  <c r="M49" i="90"/>
  <c r="N49" i="90" s="1"/>
  <c r="J49" i="90"/>
  <c r="B49" i="90"/>
  <c r="K36" i="90"/>
  <c r="N36" i="90" s="1"/>
  <c r="B36" i="90"/>
  <c r="K71" i="89"/>
  <c r="N71" i="89" s="1"/>
  <c r="B71" i="89"/>
  <c r="K70" i="89"/>
  <c r="N70" i="89" s="1"/>
  <c r="B70" i="89"/>
  <c r="K59" i="89"/>
  <c r="B59" i="89"/>
  <c r="M49" i="89"/>
  <c r="N49" i="89" s="1"/>
  <c r="J49" i="89"/>
  <c r="B49" i="89"/>
  <c r="K36" i="89"/>
  <c r="N36" i="89" s="1"/>
  <c r="B36" i="89"/>
  <c r="K71" i="88"/>
  <c r="N71" i="88" s="1"/>
  <c r="B71" i="88"/>
  <c r="K70" i="88"/>
  <c r="N70" i="88" s="1"/>
  <c r="N76" i="88" s="1"/>
  <c r="N41" i="88" s="1"/>
  <c r="B70" i="88"/>
  <c r="K59" i="88"/>
  <c r="B59" i="88"/>
  <c r="M49" i="88"/>
  <c r="N49" i="88" s="1"/>
  <c r="J49" i="88"/>
  <c r="B49" i="88"/>
  <c r="K38" i="88"/>
  <c r="N38" i="88" s="1"/>
  <c r="B38" i="88"/>
  <c r="K37" i="88"/>
  <c r="N37" i="88" s="1"/>
  <c r="B37" i="88"/>
  <c r="K36" i="88"/>
  <c r="N36" i="88" s="1"/>
  <c r="B36" i="88"/>
  <c r="K71" i="87"/>
  <c r="N71" i="87" s="1"/>
  <c r="B71" i="87"/>
  <c r="K70" i="87"/>
  <c r="N70" i="87" s="1"/>
  <c r="B70" i="87"/>
  <c r="K59" i="87"/>
  <c r="B59" i="87"/>
  <c r="M49" i="87"/>
  <c r="N49" i="87" s="1"/>
  <c r="J49" i="87"/>
  <c r="B49" i="87"/>
  <c r="K38" i="87"/>
  <c r="N38" i="87" s="1"/>
  <c r="B38" i="87"/>
  <c r="K37" i="87"/>
  <c r="N37" i="87" s="1"/>
  <c r="B37" i="87"/>
  <c r="K36" i="87"/>
  <c r="N36" i="87" s="1"/>
  <c r="B36" i="87"/>
  <c r="K71" i="86"/>
  <c r="N71" i="86" s="1"/>
  <c r="B71" i="86"/>
  <c r="K70" i="86"/>
  <c r="N70" i="86" s="1"/>
  <c r="B70" i="86"/>
  <c r="K59" i="86"/>
  <c r="B59" i="86"/>
  <c r="M49" i="86"/>
  <c r="N49" i="86" s="1"/>
  <c r="J49" i="86"/>
  <c r="B49" i="86"/>
  <c r="K38" i="86"/>
  <c r="N38" i="86" s="1"/>
  <c r="B38" i="86"/>
  <c r="K37" i="86"/>
  <c r="N37" i="86" s="1"/>
  <c r="B37" i="86"/>
  <c r="K36" i="86"/>
  <c r="N36" i="86" s="1"/>
  <c r="B36" i="86"/>
  <c r="K71" i="85"/>
  <c r="N71" i="85" s="1"/>
  <c r="B71" i="85"/>
  <c r="K70" i="85"/>
  <c r="N70" i="85" s="1"/>
  <c r="B70" i="85"/>
  <c r="K59" i="85"/>
  <c r="B59" i="85"/>
  <c r="M49" i="85"/>
  <c r="N49" i="85" s="1"/>
  <c r="J49" i="85"/>
  <c r="B49" i="85"/>
  <c r="K36" i="85"/>
  <c r="N36" i="85" s="1"/>
  <c r="B36" i="85"/>
  <c r="K71" i="84"/>
  <c r="N71" i="84" s="1"/>
  <c r="B71" i="84"/>
  <c r="K70" i="84"/>
  <c r="N70" i="84" s="1"/>
  <c r="B70" i="84"/>
  <c r="K59" i="84"/>
  <c r="B59" i="84"/>
  <c r="M49" i="84"/>
  <c r="N49" i="84" s="1"/>
  <c r="J49" i="84"/>
  <c r="B49" i="84"/>
  <c r="K36" i="84"/>
  <c r="N36" i="84" s="1"/>
  <c r="B36" i="84"/>
  <c r="K71" i="83"/>
  <c r="N71" i="83" s="1"/>
  <c r="B71" i="83"/>
  <c r="K70" i="83"/>
  <c r="N70" i="83" s="1"/>
  <c r="B70" i="83"/>
  <c r="K59" i="83"/>
  <c r="B59" i="83"/>
  <c r="M49" i="83"/>
  <c r="N49" i="83" s="1"/>
  <c r="J49" i="83"/>
  <c r="B49" i="83"/>
  <c r="K36" i="83"/>
  <c r="N36" i="83" s="1"/>
  <c r="B36" i="83"/>
  <c r="K71" i="82"/>
  <c r="N71" i="82" s="1"/>
  <c r="B71" i="82"/>
  <c r="K70" i="82"/>
  <c r="N70" i="82" s="1"/>
  <c r="B70" i="82"/>
  <c r="K59" i="82"/>
  <c r="B59" i="82"/>
  <c r="M49" i="82"/>
  <c r="N49" i="82" s="1"/>
  <c r="J49" i="82"/>
  <c r="B49" i="82"/>
  <c r="K38" i="82"/>
  <c r="N38" i="82" s="1"/>
  <c r="B38" i="82"/>
  <c r="K37" i="82"/>
  <c r="N37" i="82" s="1"/>
  <c r="B37" i="82"/>
  <c r="K36" i="82"/>
  <c r="N36" i="82" s="1"/>
  <c r="B36" i="82"/>
  <c r="K71" i="81"/>
  <c r="N71" i="81" s="1"/>
  <c r="B71" i="81"/>
  <c r="K70" i="81"/>
  <c r="N70" i="81" s="1"/>
  <c r="B70" i="81"/>
  <c r="K59" i="81"/>
  <c r="B59" i="81"/>
  <c r="M49" i="81"/>
  <c r="N49" i="81" s="1"/>
  <c r="J49" i="81"/>
  <c r="B49" i="81"/>
  <c r="K38" i="81"/>
  <c r="N38" i="81" s="1"/>
  <c r="B38" i="81"/>
  <c r="K37" i="81"/>
  <c r="N37" i="81" s="1"/>
  <c r="B37" i="81"/>
  <c r="K36" i="81"/>
  <c r="N36" i="81" s="1"/>
  <c r="B36" i="81"/>
  <c r="K71" i="80"/>
  <c r="N71" i="80" s="1"/>
  <c r="B71" i="80"/>
  <c r="K70" i="80"/>
  <c r="N70" i="80" s="1"/>
  <c r="B70" i="80"/>
  <c r="K59" i="80"/>
  <c r="B59" i="80"/>
  <c r="M49" i="80"/>
  <c r="N49" i="80" s="1"/>
  <c r="J49" i="80"/>
  <c r="B49" i="80"/>
  <c r="K38" i="80"/>
  <c r="N38" i="80" s="1"/>
  <c r="B38" i="80"/>
  <c r="K37" i="80"/>
  <c r="N37" i="80" s="1"/>
  <c r="B37" i="80"/>
  <c r="K36" i="80"/>
  <c r="N36" i="80" s="1"/>
  <c r="B36" i="80"/>
  <c r="K71" i="79"/>
  <c r="N71" i="79" s="1"/>
  <c r="B71" i="79"/>
  <c r="K70" i="79"/>
  <c r="N70" i="79" s="1"/>
  <c r="B70" i="79"/>
  <c r="K59" i="79"/>
  <c r="B59" i="79"/>
  <c r="M49" i="79"/>
  <c r="N49" i="79" s="1"/>
  <c r="J49" i="79"/>
  <c r="B49" i="79"/>
  <c r="K38" i="79"/>
  <c r="N38" i="79" s="1"/>
  <c r="B38" i="79"/>
  <c r="K37" i="79"/>
  <c r="N37" i="79" s="1"/>
  <c r="B37" i="79"/>
  <c r="K36" i="79"/>
  <c r="N36" i="79" s="1"/>
  <c r="B36" i="79"/>
  <c r="M49" i="78"/>
  <c r="N49" i="78" s="1"/>
  <c r="J49" i="78"/>
  <c r="B49" i="78"/>
  <c r="M48" i="78"/>
  <c r="N48" i="78" s="1"/>
  <c r="B48" i="78"/>
  <c r="K70" i="75"/>
  <c r="N70" i="75" s="1"/>
  <c r="B70" i="75"/>
  <c r="K69" i="75"/>
  <c r="N69" i="75" s="1"/>
  <c r="B69" i="75"/>
  <c r="K58" i="75"/>
  <c r="B58" i="75"/>
  <c r="M49" i="75"/>
  <c r="N49" i="75" s="1"/>
  <c r="J49" i="75"/>
  <c r="B49" i="75"/>
  <c r="M48" i="75"/>
  <c r="N48" i="75" s="1"/>
  <c r="B48" i="75"/>
  <c r="K38" i="75"/>
  <c r="N38" i="75" s="1"/>
  <c r="B38" i="75"/>
  <c r="K37" i="75"/>
  <c r="N37" i="75" s="1"/>
  <c r="B37" i="75"/>
  <c r="K36" i="75"/>
  <c r="N36" i="75" s="1"/>
  <c r="B36" i="75"/>
  <c r="K70" i="74"/>
  <c r="N70" i="74" s="1"/>
  <c r="B70" i="74"/>
  <c r="K69" i="74"/>
  <c r="N69" i="74" s="1"/>
  <c r="B69" i="74"/>
  <c r="M48" i="74"/>
  <c r="N48" i="74" s="1"/>
  <c r="N53" i="74" s="1"/>
  <c r="B48" i="74"/>
  <c r="K38" i="74"/>
  <c r="N38" i="74" s="1"/>
  <c r="B38" i="74"/>
  <c r="K37" i="74"/>
  <c r="N37" i="74" s="1"/>
  <c r="B37" i="74"/>
  <c r="K36" i="74"/>
  <c r="N36" i="74" s="1"/>
  <c r="B36" i="74"/>
  <c r="K70" i="72"/>
  <c r="N70" i="72" s="1"/>
  <c r="B70" i="72"/>
  <c r="K69" i="72"/>
  <c r="N69" i="72" s="1"/>
  <c r="B69" i="72"/>
  <c r="M48" i="72"/>
  <c r="N48" i="72" s="1"/>
  <c r="N53" i="72" s="1"/>
  <c r="B48" i="72"/>
  <c r="K38" i="72"/>
  <c r="N38" i="72" s="1"/>
  <c r="B38" i="72"/>
  <c r="K37" i="72"/>
  <c r="N37" i="72" s="1"/>
  <c r="B37" i="72"/>
  <c r="K36" i="72"/>
  <c r="N36" i="72" s="1"/>
  <c r="B36" i="72"/>
  <c r="K71" i="71"/>
  <c r="B71" i="71"/>
  <c r="K70" i="71"/>
  <c r="B70" i="71"/>
  <c r="M49" i="71"/>
  <c r="N49" i="71" s="1"/>
  <c r="J49" i="71"/>
  <c r="B49" i="71"/>
  <c r="K38" i="71"/>
  <c r="N38" i="71" s="1"/>
  <c r="B38" i="71"/>
  <c r="K37" i="71"/>
  <c r="N37" i="71" s="1"/>
  <c r="B37" i="71"/>
  <c r="K36" i="71"/>
  <c r="N36" i="71" s="1"/>
  <c r="B36" i="71"/>
  <c r="N76" i="70"/>
  <c r="K71" i="69"/>
  <c r="B71" i="69"/>
  <c r="K70" i="69"/>
  <c r="B70" i="69"/>
  <c r="K38" i="69"/>
  <c r="N38" i="69" s="1"/>
  <c r="B38" i="69"/>
  <c r="K37" i="69"/>
  <c r="N37" i="69" s="1"/>
  <c r="B37" i="69"/>
  <c r="K36" i="69"/>
  <c r="N36" i="69" s="1"/>
  <c r="B36" i="69"/>
  <c r="K71" i="68"/>
  <c r="N71" i="68" s="1"/>
  <c r="B71" i="68"/>
  <c r="K70" i="68"/>
  <c r="N70" i="68" s="1"/>
  <c r="B70" i="68"/>
  <c r="M49" i="68"/>
  <c r="N49" i="68" s="1"/>
  <c r="J49" i="68"/>
  <c r="B49"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K71" i="65"/>
  <c r="N71" i="65" s="1"/>
  <c r="B71" i="65"/>
  <c r="K70" i="65"/>
  <c r="N70" i="65" s="1"/>
  <c r="B70" i="65"/>
  <c r="K71" i="64"/>
  <c r="N71" i="64" s="1"/>
  <c r="B71" i="64"/>
  <c r="K70" i="64"/>
  <c r="N70" i="64" s="1"/>
  <c r="B70" i="64"/>
  <c r="N48" i="64"/>
  <c r="N54" i="64" s="1"/>
  <c r="K71" i="63"/>
  <c r="N71" i="63" s="1"/>
  <c r="B71" i="63"/>
  <c r="K70" i="63"/>
  <c r="N70" i="63" s="1"/>
  <c r="B70"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K39" i="61"/>
  <c r="N39" i="61" s="1"/>
  <c r="B39" i="61"/>
  <c r="K38" i="61"/>
  <c r="N38" i="61" s="1"/>
  <c r="B38" i="61"/>
  <c r="K37" i="61"/>
  <c r="N37" i="61" s="1"/>
  <c r="B37" i="61"/>
  <c r="K36" i="61"/>
  <c r="N36" i="61" s="1"/>
  <c r="B36" i="61"/>
  <c r="K71" i="60"/>
  <c r="B71" i="60"/>
  <c r="K70" i="60"/>
  <c r="B70" i="60"/>
  <c r="K59" i="60"/>
  <c r="B59" i="60"/>
  <c r="K39" i="60"/>
  <c r="N39" i="60" s="1"/>
  <c r="B39" i="60"/>
  <c r="K38" i="60"/>
  <c r="N38" i="60" s="1"/>
  <c r="B38" i="60"/>
  <c r="K37" i="60"/>
  <c r="N37" i="60" s="1"/>
  <c r="B37" i="60"/>
  <c r="K36" i="60"/>
  <c r="N36" i="60" s="1"/>
  <c r="B36" i="60"/>
  <c r="K71" i="59"/>
  <c r="N71" i="59" s="1"/>
  <c r="B71" i="59"/>
  <c r="K70" i="59"/>
  <c r="N70" i="59" s="1"/>
  <c r="B70" i="59"/>
  <c r="K59" i="59"/>
  <c r="B59" i="59"/>
  <c r="K39" i="59"/>
  <c r="N39" i="59" s="1"/>
  <c r="B39" i="59"/>
  <c r="K38" i="59"/>
  <c r="N38" i="59" s="1"/>
  <c r="B38" i="59"/>
  <c r="K37" i="59"/>
  <c r="N37" i="59" s="1"/>
  <c r="B37" i="59"/>
  <c r="K36" i="59"/>
  <c r="N36" i="59" s="1"/>
  <c r="B36" i="59"/>
  <c r="K71" i="58"/>
  <c r="N71" i="58" s="1"/>
  <c r="B71" i="58"/>
  <c r="K70" i="58"/>
  <c r="N70" i="58" s="1"/>
  <c r="B70"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K37" i="52"/>
  <c r="N37" i="52" s="1"/>
  <c r="B37" i="52"/>
  <c r="K36" i="52"/>
  <c r="N36" i="52" s="1"/>
  <c r="B36" i="52"/>
  <c r="K70" i="51"/>
  <c r="N70" i="51" s="1"/>
  <c r="N76" i="51" s="1"/>
  <c r="N42" i="51" s="1"/>
  <c r="B70" i="51"/>
  <c r="K36" i="51"/>
  <c r="N36" i="51" s="1"/>
  <c r="B36" i="51"/>
  <c r="K74" i="50"/>
  <c r="N74" i="50" s="1"/>
  <c r="B74" i="50"/>
  <c r="K73" i="50"/>
  <c r="N73" i="50" s="1"/>
  <c r="B73" i="50"/>
  <c r="M53" i="50"/>
  <c r="N53" i="50" s="1"/>
  <c r="J53" i="50"/>
  <c r="B53" i="50"/>
  <c r="M52" i="50"/>
  <c r="N52" i="50" s="1"/>
  <c r="J52" i="50"/>
  <c r="B52" i="50"/>
  <c r="M51" i="50"/>
  <c r="N51" i="50" s="1"/>
  <c r="J51" i="50"/>
  <c r="B51" i="50"/>
  <c r="M50" i="50"/>
  <c r="N50" i="50" s="1"/>
  <c r="J50" i="50"/>
  <c r="B50" i="50"/>
  <c r="M49" i="50"/>
  <c r="N49" i="50" s="1"/>
  <c r="J49" i="50"/>
  <c r="B49" i="50"/>
  <c r="K37" i="50"/>
  <c r="N37" i="50" s="1"/>
  <c r="B37" i="50"/>
  <c r="K36" i="50"/>
  <c r="N36" i="50" s="1"/>
  <c r="B36" i="50"/>
  <c r="K70" i="49"/>
  <c r="B70" i="49"/>
  <c r="K37" i="49"/>
  <c r="N37" i="49" s="1"/>
  <c r="B37" i="49"/>
  <c r="K36" i="49"/>
  <c r="N36" i="49" s="1"/>
  <c r="B36" i="49"/>
  <c r="K73" i="48"/>
  <c r="B73" i="48"/>
  <c r="K72" i="48"/>
  <c r="B72" i="48"/>
  <c r="M54" i="48"/>
  <c r="N54" i="48" s="1"/>
  <c r="J54" i="48"/>
  <c r="B54" i="48"/>
  <c r="M53" i="48"/>
  <c r="N53" i="48" s="1"/>
  <c r="J53" i="48"/>
  <c r="B53" i="48"/>
  <c r="M52" i="48"/>
  <c r="N52" i="48" s="1"/>
  <c r="J52" i="48"/>
  <c r="B52" i="48"/>
  <c r="M51" i="48"/>
  <c r="N51" i="48" s="1"/>
  <c r="J51" i="48"/>
  <c r="B51" i="48"/>
  <c r="M50" i="48"/>
  <c r="N50" i="48" s="1"/>
  <c r="J50" i="48"/>
  <c r="B50" i="48"/>
  <c r="M49" i="48"/>
  <c r="N49" i="48" s="1"/>
  <c r="J49" i="48"/>
  <c r="B49" i="48"/>
  <c r="M48" i="48"/>
  <c r="N48" i="48" s="1"/>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K37" i="46"/>
  <c r="N37" i="46" s="1"/>
  <c r="B37" i="46"/>
  <c r="K36" i="46"/>
  <c r="N36" i="46" s="1"/>
  <c r="B36" i="46"/>
  <c r="K70" i="35"/>
  <c r="N70" i="35" s="1"/>
  <c r="N76" i="35" s="1"/>
  <c r="N42" i="35" s="1"/>
  <c r="B70" i="35"/>
  <c r="M50" i="35"/>
  <c r="N50" i="35" s="1"/>
  <c r="J50" i="35"/>
  <c r="B50" i="35"/>
  <c r="M49" i="35"/>
  <c r="N49" i="35" s="1"/>
  <c r="J49" i="35"/>
  <c r="B49" i="35"/>
  <c r="M48" i="35"/>
  <c r="N48" i="35" s="1"/>
  <c r="K37" i="35"/>
  <c r="N37" i="35" s="1"/>
  <c r="B37" i="35"/>
  <c r="K36" i="35"/>
  <c r="N36" i="35" s="1"/>
  <c r="B36" i="35"/>
  <c r="K70" i="45"/>
  <c r="N70" i="45" s="1"/>
  <c r="N76" i="45" s="1"/>
  <c r="N42" i="45" s="1"/>
  <c r="B70" i="45"/>
  <c r="M50" i="45"/>
  <c r="N50" i="45" s="1"/>
  <c r="J50" i="45"/>
  <c r="B50" i="45"/>
  <c r="M49" i="45"/>
  <c r="N49" i="45" s="1"/>
  <c r="J49" i="45"/>
  <c r="B49" i="45"/>
  <c r="M48" i="45"/>
  <c r="N48" i="45" s="1"/>
  <c r="K37" i="45"/>
  <c r="N37" i="45" s="1"/>
  <c r="B37" i="45"/>
  <c r="K36" i="45"/>
  <c r="N36" i="45" s="1"/>
  <c r="B36" i="45"/>
  <c r="K70" i="44"/>
  <c r="N70" i="44" s="1"/>
  <c r="N76" i="44" s="1"/>
  <c r="N42" i="44" s="1"/>
  <c r="B70" i="44"/>
  <c r="M50" i="44"/>
  <c r="N50" i="44" s="1"/>
  <c r="J50" i="44"/>
  <c r="B50" i="44"/>
  <c r="M49" i="44"/>
  <c r="N49" i="44" s="1"/>
  <c r="J49" i="44"/>
  <c r="B49" i="44"/>
  <c r="M48" i="44"/>
  <c r="N48" i="44" s="1"/>
  <c r="K36" i="44"/>
  <c r="N36" i="44" s="1"/>
  <c r="B36" i="44"/>
  <c r="K70" i="43"/>
  <c r="N70" i="43" s="1"/>
  <c r="N76" i="43" s="1"/>
  <c r="N42" i="43" s="1"/>
  <c r="B70" i="43"/>
  <c r="M50" i="43"/>
  <c r="N50" i="43" s="1"/>
  <c r="J50" i="43"/>
  <c r="B50" i="43"/>
  <c r="M49" i="43"/>
  <c r="N49" i="43" s="1"/>
  <c r="J49" i="43"/>
  <c r="B49" i="43"/>
  <c r="M48" i="43"/>
  <c r="N48" i="43" s="1"/>
  <c r="K37" i="43"/>
  <c r="N37" i="43" s="1"/>
  <c r="B37" i="43"/>
  <c r="K36" i="43"/>
  <c r="N36" i="43" s="1"/>
  <c r="B36" i="43"/>
  <c r="K70" i="42"/>
  <c r="N70" i="42" s="1"/>
  <c r="N76" i="42" s="1"/>
  <c r="N42" i="42" s="1"/>
  <c r="B70" i="42"/>
  <c r="M50" i="42"/>
  <c r="N50" i="42" s="1"/>
  <c r="J50" i="42"/>
  <c r="B50" i="42"/>
  <c r="M49" i="42"/>
  <c r="N49" i="42" s="1"/>
  <c r="J49" i="42"/>
  <c r="B49" i="42"/>
  <c r="M48" i="42"/>
  <c r="N48" i="42" s="1"/>
  <c r="K37" i="42"/>
  <c r="N37" i="42" s="1"/>
  <c r="B37" i="42"/>
  <c r="K36" i="42"/>
  <c r="N36" i="42" s="1"/>
  <c r="B36" i="42"/>
  <c r="K70" i="41"/>
  <c r="N70" i="41" s="1"/>
  <c r="N76" i="41" s="1"/>
  <c r="N42" i="41" s="1"/>
  <c r="B70" i="41"/>
  <c r="M50" i="41"/>
  <c r="N50" i="41" s="1"/>
  <c r="J50" i="41"/>
  <c r="B50" i="41"/>
  <c r="M49" i="41"/>
  <c r="N49" i="41" s="1"/>
  <c r="J49" i="41"/>
  <c r="B49" i="41"/>
  <c r="M48" i="41"/>
  <c r="N48" i="41" s="1"/>
  <c r="K36" i="41"/>
  <c r="N36" i="41" s="1"/>
  <c r="B36" i="41"/>
  <c r="K70" i="40"/>
  <c r="N70" i="40" s="1"/>
  <c r="N76" i="40" s="1"/>
  <c r="N42" i="40" s="1"/>
  <c r="B70" i="40"/>
  <c r="M50" i="40"/>
  <c r="N50" i="40" s="1"/>
  <c r="J50" i="40"/>
  <c r="B50" i="40"/>
  <c r="M49" i="40"/>
  <c r="N49" i="40" s="1"/>
  <c r="J49" i="40"/>
  <c r="B49" i="40"/>
  <c r="M48" i="40"/>
  <c r="N48" i="40" s="1"/>
  <c r="K37" i="40"/>
  <c r="N37" i="40" s="1"/>
  <c r="B37" i="40"/>
  <c r="K36" i="40"/>
  <c r="N36" i="40" s="1"/>
  <c r="B36" i="40"/>
  <c r="K70" i="39"/>
  <c r="N70" i="39" s="1"/>
  <c r="N76" i="39" s="1"/>
  <c r="N42" i="39" s="1"/>
  <c r="B70" i="39"/>
  <c r="M50" i="39"/>
  <c r="N50" i="39" s="1"/>
  <c r="J50" i="39"/>
  <c r="B50" i="39"/>
  <c r="M49" i="39"/>
  <c r="N49" i="39" s="1"/>
  <c r="J49" i="39"/>
  <c r="B49" i="39"/>
  <c r="M48" i="39"/>
  <c r="N48" i="39" s="1"/>
  <c r="K37" i="39"/>
  <c r="N37" i="39" s="1"/>
  <c r="B37" i="39"/>
  <c r="K36" i="39"/>
  <c r="N36" i="39" s="1"/>
  <c r="B36" i="39"/>
  <c r="K70" i="38"/>
  <c r="N70" i="38" s="1"/>
  <c r="N76" i="38" s="1"/>
  <c r="N42" i="38" s="1"/>
  <c r="B70" i="38"/>
  <c r="M50" i="38"/>
  <c r="N50" i="38" s="1"/>
  <c r="J50" i="38"/>
  <c r="B50" i="38"/>
  <c r="M49" i="38"/>
  <c r="N49" i="38" s="1"/>
  <c r="J49" i="38"/>
  <c r="B49" i="38"/>
  <c r="M48" i="38"/>
  <c r="N48" i="38" s="1"/>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6" i="231" l="1"/>
  <c r="N40" i="231" s="1"/>
  <c r="N76" i="94"/>
  <c r="N41" i="94" s="1"/>
  <c r="N76" i="82"/>
  <c r="N41" i="82" s="1"/>
  <c r="N76" i="144"/>
  <c r="N41" i="144" s="1"/>
  <c r="N83" i="279"/>
  <c r="N46" i="279" s="1"/>
  <c r="N81" i="282"/>
  <c r="N44" i="282" s="1"/>
  <c r="N75" i="289"/>
  <c r="N41" i="289" s="1"/>
  <c r="N43" i="289" s="1"/>
  <c r="N76" i="56"/>
  <c r="N42" i="56" s="1"/>
  <c r="N43" i="56" s="1"/>
  <c r="N78" i="56" s="1"/>
  <c r="L85" i="56" s="1"/>
  <c r="N76" i="67"/>
  <c r="N41" i="67" s="1"/>
  <c r="N76" i="68"/>
  <c r="N41" i="68" s="1"/>
  <c r="N76" i="84"/>
  <c r="N41" i="84" s="1"/>
  <c r="N76" i="90"/>
  <c r="N41" i="90" s="1"/>
  <c r="N76" i="102"/>
  <c r="N41" i="102" s="1"/>
  <c r="N80" i="164"/>
  <c r="N46" i="164" s="1"/>
  <c r="N83" i="165"/>
  <c r="N49" i="165" s="1"/>
  <c r="N81" i="170"/>
  <c r="N47" i="170" s="1"/>
  <c r="N49" i="170" s="1"/>
  <c r="N81" i="176"/>
  <c r="N47" i="176" s="1"/>
  <c r="N81" i="171"/>
  <c r="N47" i="171" s="1"/>
  <c r="N81" i="178"/>
  <c r="N47" i="178" s="1"/>
  <c r="N80" i="179"/>
  <c r="N46" i="179" s="1"/>
  <c r="N80" i="180"/>
  <c r="N46" i="180" s="1"/>
  <c r="N80" i="177"/>
  <c r="N46" i="177" s="1"/>
  <c r="N80" i="181"/>
  <c r="N46" i="181" s="1"/>
  <c r="N80" i="183"/>
  <c r="N46" i="183" s="1"/>
  <c r="N48" i="183" s="1"/>
  <c r="N80" i="184"/>
  <c r="N46" i="184" s="1"/>
  <c r="N81" i="185"/>
  <c r="N47" i="185" s="1"/>
  <c r="N81" i="186"/>
  <c r="N47" i="186" s="1"/>
  <c r="N80" i="188"/>
  <c r="N46" i="188" s="1"/>
  <c r="N81" i="187"/>
  <c r="N47" i="187" s="1"/>
  <c r="N77" i="233"/>
  <c r="N41" i="233" s="1"/>
  <c r="N76" i="243"/>
  <c r="N40" i="243" s="1"/>
  <c r="N77" i="323"/>
  <c r="N79" i="323" s="1"/>
  <c r="L85" i="323" s="1"/>
  <c r="N77" i="328"/>
  <c r="N41" i="328" s="1"/>
  <c r="N43" i="328" s="1"/>
  <c r="N77" i="337"/>
  <c r="N41" i="337" s="1"/>
  <c r="N76" i="92"/>
  <c r="N41" i="92" s="1"/>
  <c r="N75" i="133"/>
  <c r="N41" i="133" s="1"/>
  <c r="N43" i="133" s="1"/>
  <c r="N76" i="134"/>
  <c r="N41" i="134" s="1"/>
  <c r="N76" i="135"/>
  <c r="N41" i="135" s="1"/>
  <c r="N76" i="136"/>
  <c r="N41" i="136" s="1"/>
  <c r="N76" i="65"/>
  <c r="N41" i="65" s="1"/>
  <c r="N43" i="65" s="1"/>
  <c r="N91" i="260"/>
  <c r="N47" i="260" s="1"/>
  <c r="N81" i="266"/>
  <c r="N41" i="266" s="1"/>
  <c r="N78" i="272"/>
  <c r="N41" i="272" s="1"/>
  <c r="N79" i="50"/>
  <c r="N42" i="50" s="1"/>
  <c r="N43" i="50" s="1"/>
  <c r="N76" i="19"/>
  <c r="N42" i="19" s="1"/>
  <c r="N43" i="22"/>
  <c r="N76" i="24"/>
  <c r="N42" i="24" s="1"/>
  <c r="N76" i="25"/>
  <c r="N42" i="25" s="1"/>
  <c r="N43" i="25" s="1"/>
  <c r="N75" i="72"/>
  <c r="N41" i="72" s="1"/>
  <c r="N75" i="74"/>
  <c r="N41" i="74" s="1"/>
  <c r="N76" i="79"/>
  <c r="N41" i="79" s="1"/>
  <c r="N76" i="81"/>
  <c r="N41" i="81" s="1"/>
  <c r="N76" i="87"/>
  <c r="N41" i="87" s="1"/>
  <c r="N76" i="106"/>
  <c r="N41" i="106" s="1"/>
  <c r="N77" i="254"/>
  <c r="N41" i="254" s="1"/>
  <c r="N77" i="294"/>
  <c r="N41" i="294" s="1"/>
  <c r="N43" i="294" s="1"/>
  <c r="N75" i="299"/>
  <c r="N41" i="299" s="1"/>
  <c r="N43" i="299" s="1"/>
  <c r="N76" i="63"/>
  <c r="N41" i="63" s="1"/>
  <c r="N43" i="63" s="1"/>
  <c r="N76" i="95"/>
  <c r="N41" i="95" s="1"/>
  <c r="N76" i="97"/>
  <c r="N41" i="97" s="1"/>
  <c r="N43" i="97" s="1"/>
  <c r="N76" i="99"/>
  <c r="N41" i="99" s="1"/>
  <c r="N76" i="103"/>
  <c r="N41" i="103" s="1"/>
  <c r="N81" i="154"/>
  <c r="N47" i="154" s="1"/>
  <c r="N73" i="229"/>
  <c r="N40" i="229" s="1"/>
  <c r="N42" i="229" s="1"/>
  <c r="N77" i="258"/>
  <c r="N41" i="258" s="1"/>
  <c r="N78" i="270"/>
  <c r="N41" i="270" s="1"/>
  <c r="N78" i="271"/>
  <c r="N41" i="271" s="1"/>
  <c r="N75" i="291"/>
  <c r="N41" i="291" s="1"/>
  <c r="N43" i="291" s="1"/>
  <c r="N77" i="334"/>
  <c r="N41" i="334" s="1"/>
  <c r="N75" i="283"/>
  <c r="N41" i="283" s="1"/>
  <c r="N75" i="292"/>
  <c r="N41" i="292" s="1"/>
  <c r="N43" i="292" s="1"/>
  <c r="N53" i="325"/>
  <c r="N76" i="26"/>
  <c r="N42" i="26" s="1"/>
  <c r="N76" i="96"/>
  <c r="N41" i="96" s="1"/>
  <c r="N76" i="98"/>
  <c r="N41" i="98" s="1"/>
  <c r="N76" i="101"/>
  <c r="N41" i="101" s="1"/>
  <c r="N43" i="101" s="1"/>
  <c r="N76" i="107"/>
  <c r="N41" i="107" s="1"/>
  <c r="N76" i="137"/>
  <c r="N41" i="137" s="1"/>
  <c r="N76" i="146"/>
  <c r="N41" i="146" s="1"/>
  <c r="N84" i="220"/>
  <c r="N46" i="220" s="1"/>
  <c r="N48" i="220" s="1"/>
  <c r="N83" i="221"/>
  <c r="N46" i="221" s="1"/>
  <c r="N72" i="227"/>
  <c r="N41" i="227" s="1"/>
  <c r="N78" i="273"/>
  <c r="N41" i="273" s="1"/>
  <c r="N75" i="293"/>
  <c r="N41" i="293" s="1"/>
  <c r="N43" i="293" s="1"/>
  <c r="N77" i="295"/>
  <c r="N41" i="295" s="1"/>
  <c r="N43" i="295" s="1"/>
  <c r="N75" i="325"/>
  <c r="N41" i="325" s="1"/>
  <c r="N77" i="329"/>
  <c r="N41" i="329" s="1"/>
  <c r="N76" i="61"/>
  <c r="N42" i="61" s="1"/>
  <c r="N43" i="61" s="1"/>
  <c r="N76" i="64"/>
  <c r="N41" i="64" s="1"/>
  <c r="N43" i="64" s="1"/>
  <c r="N76" i="83"/>
  <c r="N41" i="83" s="1"/>
  <c r="N43" i="83" s="1"/>
  <c r="N76" i="85"/>
  <c r="N41" i="85" s="1"/>
  <c r="N43" i="85" s="1"/>
  <c r="N76" i="89"/>
  <c r="N41" i="89" s="1"/>
  <c r="N76" i="91"/>
  <c r="N41" i="91" s="1"/>
  <c r="N76" i="100"/>
  <c r="N41" i="100" s="1"/>
  <c r="N43" i="100" s="1"/>
  <c r="N80" i="160"/>
  <c r="N46" i="160" s="1"/>
  <c r="N77" i="193"/>
  <c r="N43" i="193" s="1"/>
  <c r="N45" i="193" s="1"/>
  <c r="N78" i="232"/>
  <c r="N41" i="232" s="1"/>
  <c r="N76" i="234"/>
  <c r="N40" i="234" s="1"/>
  <c r="N42" i="234" s="1"/>
  <c r="N81" i="244"/>
  <c r="N45" i="244" s="1"/>
  <c r="N47" i="244" s="1"/>
  <c r="N87" i="246"/>
  <c r="N45" i="246" s="1"/>
  <c r="N77" i="250"/>
  <c r="N41" i="250" s="1"/>
  <c r="N81" i="280"/>
  <c r="N44" i="280" s="1"/>
  <c r="N75" i="290"/>
  <c r="N41" i="290" s="1"/>
  <c r="N43" i="290" s="1"/>
  <c r="N77" i="321"/>
  <c r="N79" i="321" s="1"/>
  <c r="L85" i="321" s="1"/>
  <c r="N77" i="342"/>
  <c r="N41" i="342" s="1"/>
  <c r="N43" i="342" s="1"/>
  <c r="N77" i="347"/>
  <c r="N41" i="347" s="1"/>
  <c r="N43" i="347" s="1"/>
  <c r="N77" i="364"/>
  <c r="N41" i="364" s="1"/>
  <c r="N43" i="364" s="1"/>
  <c r="N43" i="31"/>
  <c r="N77" i="262"/>
  <c r="N41" i="262" s="1"/>
  <c r="N75" i="286"/>
  <c r="N41" i="286" s="1"/>
  <c r="N43" i="286" s="1"/>
  <c r="N77" i="348"/>
  <c r="N41" i="348" s="1"/>
  <c r="N43" i="348" s="1"/>
  <c r="N77" i="354"/>
  <c r="N41" i="354" s="1"/>
  <c r="N43" i="354" s="1"/>
  <c r="N77" i="363"/>
  <c r="N41" i="363" s="1"/>
  <c r="N43" i="363" s="1"/>
  <c r="N77" i="365"/>
  <c r="N41" i="365" s="1"/>
  <c r="N75" i="75"/>
  <c r="N41" i="75" s="1"/>
  <c r="N43" i="75" s="1"/>
  <c r="N76" i="80"/>
  <c r="N41" i="80" s="1"/>
  <c r="N76" i="86"/>
  <c r="N41" i="86" s="1"/>
  <c r="N43" i="86" s="1"/>
  <c r="N76" i="105"/>
  <c r="N41" i="105" s="1"/>
  <c r="N76" i="108"/>
  <c r="N41" i="108" s="1"/>
  <c r="N43" i="108" s="1"/>
  <c r="N77" i="259"/>
  <c r="N41" i="259" s="1"/>
  <c r="N81" i="267"/>
  <c r="N41" i="267" s="1"/>
  <c r="N43" i="267" s="1"/>
  <c r="N75" i="302"/>
  <c r="N41" i="302" s="1"/>
  <c r="N43" i="302" s="1"/>
  <c r="N77" i="362"/>
  <c r="N41" i="362" s="1"/>
  <c r="N43" i="29"/>
  <c r="N43" i="236"/>
  <c r="N43" i="238"/>
  <c r="N43" i="27"/>
  <c r="N43" i="30"/>
  <c r="N43" i="235"/>
  <c r="L84" i="11"/>
  <c r="L57" i="227"/>
  <c r="L61" i="150"/>
  <c r="L64" i="188"/>
  <c r="N64" i="188" s="1"/>
  <c r="L58" i="75"/>
  <c r="N58" i="75" s="1"/>
  <c r="N64" i="75" s="1"/>
  <c r="L65" i="155"/>
  <c r="N65" i="155" s="1"/>
  <c r="L65" i="186"/>
  <c r="N65" i="186" s="1"/>
  <c r="L65" i="187"/>
  <c r="N65" i="187" s="1"/>
  <c r="L65" i="154"/>
  <c r="N65" i="154" s="1"/>
  <c r="L65" i="170"/>
  <c r="N65" i="170" s="1"/>
  <c r="L64" i="160"/>
  <c r="N64" i="160" s="1"/>
  <c r="L65" i="182"/>
  <c r="N65" i="182" s="1"/>
  <c r="L58" i="305"/>
  <c r="N58" i="305" s="1"/>
  <c r="N64" i="305" s="1"/>
  <c r="N77" i="305" s="1"/>
  <c r="L60" i="306"/>
  <c r="N60" i="306" s="1"/>
  <c r="N66" i="306" s="1"/>
  <c r="N79" i="306" s="1"/>
  <c r="L8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7" i="356"/>
  <c r="N41" i="356" s="1"/>
  <c r="N43" i="356" s="1"/>
  <c r="N77" i="264"/>
  <c r="N41" i="264" s="1"/>
  <c r="N43" i="264" s="1"/>
  <c r="N78" i="275"/>
  <c r="N41" i="275" s="1"/>
  <c r="N43" i="275" s="1"/>
  <c r="N75" i="309"/>
  <c r="N41" i="309" s="1"/>
  <c r="N77" i="312"/>
  <c r="N41" i="312" s="1"/>
  <c r="N43" i="312" s="1"/>
  <c r="N76" i="213"/>
  <c r="N42" i="213" s="1"/>
  <c r="N44" i="213" s="1"/>
  <c r="N77" i="253"/>
  <c r="N79" i="253" s="1"/>
  <c r="L86" i="253" s="1"/>
  <c r="N77" i="256"/>
  <c r="N41" i="256" s="1"/>
  <c r="N43" i="256" s="1"/>
  <c r="N77" i="263"/>
  <c r="N41" i="263" s="1"/>
  <c r="N43" i="263" s="1"/>
  <c r="N77" i="265"/>
  <c r="N41" i="265" s="1"/>
  <c r="N78" i="274"/>
  <c r="N41" i="274" s="1"/>
  <c r="N43" i="274" s="1"/>
  <c r="N75" i="284"/>
  <c r="N41" i="284" s="1"/>
  <c r="N43" i="284" s="1"/>
  <c r="N75" i="301"/>
  <c r="N41" i="301" s="1"/>
  <c r="N43" i="301" s="1"/>
  <c r="N83" i="207"/>
  <c r="N46" i="207" s="1"/>
  <c r="N76" i="57"/>
  <c r="N41" i="57" s="1"/>
  <c r="N43" i="57" s="1"/>
  <c r="N78" i="57" s="1"/>
  <c r="N76" i="143"/>
  <c r="N41" i="143" s="1"/>
  <c r="N43" i="143" s="1"/>
  <c r="N83" i="245"/>
  <c r="N45" i="245" s="1"/>
  <c r="N47" i="245" s="1"/>
  <c r="N76" i="17"/>
  <c r="N42" i="17" s="1"/>
  <c r="N43" i="17" s="1"/>
  <c r="N76" i="140"/>
  <c r="N41" i="140" s="1"/>
  <c r="N43" i="140" s="1"/>
  <c r="N80" i="189"/>
  <c r="N46" i="189" s="1"/>
  <c r="N48" i="189" s="1"/>
  <c r="N80" i="219"/>
  <c r="N46" i="219" s="1"/>
  <c r="N48" i="219" s="1"/>
  <c r="N82" i="219" s="1"/>
  <c r="N76" i="149"/>
  <c r="N41" i="149" s="1"/>
  <c r="N76" i="147"/>
  <c r="N41" i="147" s="1"/>
  <c r="N43" i="147" s="1"/>
  <c r="N53" i="141"/>
  <c r="N43" i="33"/>
  <c r="N76" i="59"/>
  <c r="N42" i="59" s="1"/>
  <c r="N76" i="138"/>
  <c r="N41" i="138" s="1"/>
  <c r="N43" i="138" s="1"/>
  <c r="N76" i="209"/>
  <c r="N41" i="209" s="1"/>
  <c r="N76" i="53"/>
  <c r="N76" i="58"/>
  <c r="N42" i="58" s="1"/>
  <c r="N43" i="58" s="1"/>
  <c r="N76" i="139"/>
  <c r="N41"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60" i="261"/>
  <c r="N66" i="261" s="1"/>
  <c r="N76" i="55"/>
  <c r="N78" i="55" s="1"/>
  <c r="N43" i="54"/>
  <c r="N37" i="137"/>
  <c r="N43" i="137" s="1"/>
  <c r="I69" i="138"/>
  <c r="I70" i="138"/>
  <c r="N57" i="227"/>
  <c r="N62" i="227" s="1"/>
  <c r="I71" i="235"/>
  <c r="I73" i="247"/>
  <c r="I75" i="282"/>
  <c r="I76" i="282"/>
  <c r="I77" i="282"/>
  <c r="I78" i="282"/>
  <c r="N53" i="293"/>
  <c r="I70" i="7"/>
  <c r="I70" i="19"/>
  <c r="I71" i="19"/>
  <c r="I70" i="98"/>
  <c r="I71" i="98"/>
  <c r="N43" i="105"/>
  <c r="I71" i="250"/>
  <c r="I72" i="250"/>
  <c r="I71" i="258"/>
  <c r="I72" i="258"/>
  <c r="N43" i="259"/>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N43" i="270"/>
  <c r="I72" i="271"/>
  <c r="I73" i="271"/>
  <c r="N53" i="309"/>
  <c r="I71" i="339"/>
  <c r="I71" i="340"/>
  <c r="I71" i="343"/>
  <c r="I71" i="347"/>
  <c r="I72" i="347"/>
  <c r="N56" i="48"/>
  <c r="N54" i="41"/>
  <c r="N53" i="298"/>
  <c r="N55" i="334"/>
  <c r="N43" i="53"/>
  <c r="N42" i="242"/>
  <c r="N43" i="99"/>
  <c r="N43" i="139"/>
  <c r="N48" i="160"/>
  <c r="N76" i="18"/>
  <c r="N42" i="18" s="1"/>
  <c r="N43" i="18" s="1"/>
  <c r="N78" i="18" s="1"/>
  <c r="L84" i="18" s="1"/>
  <c r="N43" i="23"/>
  <c r="I70" i="21"/>
  <c r="I71" i="21"/>
  <c r="I70" i="25"/>
  <c r="I71" i="25"/>
  <c r="N43" i="26"/>
  <c r="I70" i="41"/>
  <c r="I70" i="43"/>
  <c r="N43" i="47"/>
  <c r="N78" i="47" s="1"/>
  <c r="L84" i="47" s="1"/>
  <c r="I70" i="47"/>
  <c r="I70" i="52"/>
  <c r="I70" i="64"/>
  <c r="I71" i="64"/>
  <c r="I70" i="65"/>
  <c r="I71" i="65"/>
  <c r="N43" i="67"/>
  <c r="N78" i="67" s="1"/>
  <c r="L85" i="67" s="1"/>
  <c r="I70" i="67"/>
  <c r="I71" i="67"/>
  <c r="N43" i="68"/>
  <c r="N43" i="74"/>
  <c r="N77" i="74" s="1"/>
  <c r="I69" i="75"/>
  <c r="I70" i="75"/>
  <c r="I70" i="88"/>
  <c r="I71" i="88"/>
  <c r="N43" i="89"/>
  <c r="I69" i="141"/>
  <c r="I70" i="141"/>
  <c r="I69" i="147"/>
  <c r="I70" i="147"/>
  <c r="I69" i="143"/>
  <c r="I70" i="143"/>
  <c r="I77" i="165"/>
  <c r="I78" i="165"/>
  <c r="I79" i="165"/>
  <c r="I75" i="171"/>
  <c r="I76" i="171"/>
  <c r="I77" i="171"/>
  <c r="I74" i="179"/>
  <c r="I75" i="179"/>
  <c r="I76" i="179"/>
  <c r="I74" i="177"/>
  <c r="I75" i="177"/>
  <c r="I76" i="177"/>
  <c r="N76" i="214"/>
  <c r="N42" i="214" s="1"/>
  <c r="I71" i="214"/>
  <c r="I67" i="227"/>
  <c r="I68" i="227"/>
  <c r="N43" i="237"/>
  <c r="I71" i="237"/>
  <c r="I75" i="244"/>
  <c r="I76" i="244"/>
  <c r="I77" i="244"/>
  <c r="I78" i="244"/>
  <c r="N74" i="247"/>
  <c r="N77" i="247" s="1"/>
  <c r="N43" i="247" s="1"/>
  <c r="N45" i="247" s="1"/>
  <c r="I74" i="247"/>
  <c r="N73" i="248"/>
  <c r="I73" i="248"/>
  <c r="N74" i="248"/>
  <c r="I74" i="248"/>
  <c r="N75" i="248"/>
  <c r="I75" i="248"/>
  <c r="N76" i="248"/>
  <c r="I76" i="248"/>
  <c r="N43" i="333"/>
  <c r="N86" i="252"/>
  <c r="N45" i="252" s="1"/>
  <c r="I71" i="261"/>
  <c r="I71" i="263"/>
  <c r="I72" i="263"/>
  <c r="I75" i="266"/>
  <c r="I76" i="266"/>
  <c r="I75" i="280"/>
  <c r="I76" i="280"/>
  <c r="I77" i="280"/>
  <c r="I78" i="280"/>
  <c r="I69" i="289"/>
  <c r="I70" i="289"/>
  <c r="I69" i="291"/>
  <c r="I70" i="291"/>
  <c r="I71" i="294"/>
  <c r="I72" i="294"/>
  <c r="I71" i="296"/>
  <c r="I72" i="296"/>
  <c r="I69" i="309"/>
  <c r="I70" i="309"/>
  <c r="I71" i="322"/>
  <c r="I72" i="322"/>
  <c r="I71" i="328"/>
  <c r="I72" i="328"/>
  <c r="I71" i="333"/>
  <c r="I72" i="333"/>
  <c r="N43" i="334"/>
  <c r="I71" i="337"/>
  <c r="I72" i="337"/>
  <c r="I71" i="371"/>
  <c r="I71" i="342"/>
  <c r="I72" i="342"/>
  <c r="I71" i="356"/>
  <c r="I72" i="356"/>
  <c r="I71" i="360"/>
  <c r="I70" i="34"/>
  <c r="N43" i="39"/>
  <c r="N43" i="40"/>
  <c r="N72" i="48"/>
  <c r="I72" i="48"/>
  <c r="N73" i="48"/>
  <c r="I73" i="48"/>
  <c r="N70" i="49"/>
  <c r="N76" i="49" s="1"/>
  <c r="N42" i="49" s="1"/>
  <c r="N43" i="49" s="1"/>
  <c r="I70" i="49"/>
  <c r="N78" i="64"/>
  <c r="L83" i="64" s="1"/>
  <c r="N70" i="71"/>
  <c r="I70" i="71"/>
  <c r="N71" i="71"/>
  <c r="I71" i="71"/>
  <c r="N43" i="79"/>
  <c r="N43" i="7"/>
  <c r="I70" i="16"/>
  <c r="I70" i="17"/>
  <c r="I71" i="17"/>
  <c r="N43" i="19"/>
  <c r="N59" i="22"/>
  <c r="N65" i="22" s="1"/>
  <c r="I70" i="22"/>
  <c r="N43" i="34"/>
  <c r="N43" i="37"/>
  <c r="N43" i="45"/>
  <c r="N43" i="35"/>
  <c r="N43" i="46"/>
  <c r="N78" i="46" s="1"/>
  <c r="N43" i="52"/>
  <c r="N70" i="54"/>
  <c r="I70" i="54"/>
  <c r="N71" i="54"/>
  <c r="I71" i="54"/>
  <c r="N70" i="60"/>
  <c r="I70" i="60"/>
  <c r="N71" i="60"/>
  <c r="I71" i="60"/>
  <c r="N70" i="66"/>
  <c r="I70" i="66"/>
  <c r="N71" i="66"/>
  <c r="I71" i="66"/>
  <c r="N70" i="69"/>
  <c r="I70" i="69"/>
  <c r="N71" i="69"/>
  <c r="I71" i="69"/>
  <c r="N43" i="72"/>
  <c r="N77" i="72" s="1"/>
  <c r="L84" i="72" s="1"/>
  <c r="N43" i="81"/>
  <c r="N43" i="87"/>
  <c r="N43" i="127"/>
  <c r="N43" i="129"/>
  <c r="N43" i="208"/>
  <c r="N43" i="128"/>
  <c r="N43" i="130"/>
  <c r="N43" i="131"/>
  <c r="N43" i="132"/>
  <c r="N43" i="80"/>
  <c r="I70" i="80"/>
  <c r="I71" i="80"/>
  <c r="I70" i="84"/>
  <c r="I71" i="84"/>
  <c r="I70" i="86"/>
  <c r="I71" i="86"/>
  <c r="I70" i="90"/>
  <c r="I71" i="90"/>
  <c r="N43" i="92"/>
  <c r="N43" i="94"/>
  <c r="N43" i="96"/>
  <c r="I70" i="96"/>
  <c r="I71" i="96"/>
  <c r="N43" i="102"/>
  <c r="N43" i="106"/>
  <c r="I70" i="106"/>
  <c r="I71" i="106"/>
  <c r="I70" i="107"/>
  <c r="I71" i="107"/>
  <c r="I70" i="108"/>
  <c r="I71" i="108"/>
  <c r="N43" i="134"/>
  <c r="N43" i="136"/>
  <c r="I69" i="149"/>
  <c r="I70" i="149"/>
  <c r="I70" i="148"/>
  <c r="I71" i="148"/>
  <c r="I69" i="145"/>
  <c r="I70" i="145"/>
  <c r="I69" i="144"/>
  <c r="I70" i="144"/>
  <c r="N61" i="150"/>
  <c r="N49" i="154"/>
  <c r="I75" i="154"/>
  <c r="I76" i="154"/>
  <c r="I77" i="154"/>
  <c r="N77" i="157"/>
  <c r="N81" i="157" s="1"/>
  <c r="N47" i="157" s="1"/>
  <c r="N49" i="157" s="1"/>
  <c r="I77" i="157"/>
  <c r="N49" i="171"/>
  <c r="N48" i="179"/>
  <c r="N48" i="177"/>
  <c r="N75" i="182"/>
  <c r="I75" i="182"/>
  <c r="N76" i="182"/>
  <c r="I76" i="182"/>
  <c r="N77" i="182"/>
  <c r="I77" i="182"/>
  <c r="N48" i="164"/>
  <c r="I74" i="164"/>
  <c r="I75" i="164"/>
  <c r="I76" i="164"/>
  <c r="I75" i="170"/>
  <c r="I76" i="170"/>
  <c r="I77" i="170"/>
  <c r="N48" i="188"/>
  <c r="I74" i="188"/>
  <c r="I75" i="188"/>
  <c r="I76" i="188"/>
  <c r="N76" i="212"/>
  <c r="N42" i="212" s="1"/>
  <c r="N44" i="212" s="1"/>
  <c r="I71" i="212"/>
  <c r="I70" i="216"/>
  <c r="I71" i="216"/>
  <c r="I78" i="220"/>
  <c r="I79" i="220"/>
  <c r="N48" i="221"/>
  <c r="N43" i="232"/>
  <c r="N55" i="233"/>
  <c r="I71" i="233"/>
  <c r="I72" i="233"/>
  <c r="I70" i="234"/>
  <c r="I71" i="234"/>
  <c r="I71" i="236"/>
  <c r="I71" i="238"/>
  <c r="I71" i="240"/>
  <c r="N42" i="243"/>
  <c r="N59" i="243"/>
  <c r="N65" i="243" s="1"/>
  <c r="I70" i="243"/>
  <c r="I71" i="243"/>
  <c r="I72" i="243"/>
  <c r="N69" i="246"/>
  <c r="N43" i="250"/>
  <c r="N79" i="250" s="1"/>
  <c r="I79" i="252"/>
  <c r="I80" i="252"/>
  <c r="I81" i="252"/>
  <c r="I82" i="252"/>
  <c r="I71" i="253"/>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9" i="260"/>
  <c r="N43" i="261"/>
  <c r="N43" i="273"/>
  <c r="N48" i="279"/>
  <c r="I69" i="293"/>
  <c r="I70" i="293"/>
  <c r="I69" i="297"/>
  <c r="I70" i="297"/>
  <c r="I69" i="299"/>
  <c r="I70" i="299"/>
  <c r="I69" i="301"/>
  <c r="I70" i="301"/>
  <c r="N53" i="302"/>
  <c r="I69" i="302"/>
  <c r="I70" i="302"/>
  <c r="I69" i="303"/>
  <c r="I69" i="305"/>
  <c r="I71" i="312"/>
  <c r="I72" i="312"/>
  <c r="I71" i="321"/>
  <c r="I72" i="321"/>
  <c r="I71" i="323"/>
  <c r="I72" i="323"/>
  <c r="I69" i="325"/>
  <c r="I70" i="325"/>
  <c r="I71" i="327"/>
  <c r="I71" i="329"/>
  <c r="I72" i="329"/>
  <c r="I71" i="332"/>
  <c r="I72" i="332"/>
  <c r="N43" i="325"/>
  <c r="I71" i="348"/>
  <c r="I72" i="348"/>
  <c r="I71" i="354"/>
  <c r="I72" i="354"/>
  <c r="I71" i="362"/>
  <c r="I72" i="362"/>
  <c r="I71" i="363"/>
  <c r="I72" i="363"/>
  <c r="I71" i="364"/>
  <c r="I72" i="364"/>
  <c r="I71" i="365"/>
  <c r="I72" i="365"/>
  <c r="N43" i="9"/>
  <c r="N43" i="16"/>
  <c r="N78" i="16" s="1"/>
  <c r="L84" i="16" s="1"/>
  <c r="N43" i="41"/>
  <c r="N43" i="42"/>
  <c r="N43" i="43"/>
  <c r="N43" i="44"/>
  <c r="N43" i="59"/>
  <c r="N43" i="82"/>
  <c r="N43" i="84"/>
  <c r="N43" i="88"/>
  <c r="N43" i="90"/>
  <c r="N43" i="91"/>
  <c r="N43" i="95"/>
  <c r="N43" i="98"/>
  <c r="N43" i="103"/>
  <c r="N43" i="107"/>
  <c r="N43" i="135"/>
  <c r="N43" i="209"/>
  <c r="N43" i="146"/>
  <c r="N43" i="144"/>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48" i="184"/>
  <c r="N49" i="185"/>
  <c r="N59" i="9"/>
  <c r="N65" i="9" s="1"/>
  <c r="I70" i="9"/>
  <c r="I70" i="14"/>
  <c r="I71" i="14"/>
  <c r="N76" i="15"/>
  <c r="N42" i="15" s="1"/>
  <c r="N43" i="15" s="1"/>
  <c r="N78" i="15" s="1"/>
  <c r="L84" i="15" s="1"/>
  <c r="I71" i="15"/>
  <c r="I70" i="18"/>
  <c r="I71" i="18"/>
  <c r="N59" i="20"/>
  <c r="N65" i="20" s="1"/>
  <c r="I70" i="20"/>
  <c r="I71" i="20"/>
  <c r="N59" i="23"/>
  <c r="N65" i="23" s="1"/>
  <c r="I70" i="23"/>
  <c r="N43" i="24"/>
  <c r="I70" i="26"/>
  <c r="I71" i="26"/>
  <c r="I70" i="27"/>
  <c r="I70" i="29"/>
  <c r="I70" i="30"/>
  <c r="N59" i="31"/>
  <c r="N65" i="31" s="1"/>
  <c r="N78" i="31" s="1"/>
  <c r="L83"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43" i="149"/>
  <c r="N75" i="158"/>
  <c r="I75" i="158"/>
  <c r="N76" i="158"/>
  <c r="I76" i="158"/>
  <c r="N77" i="158"/>
  <c r="I77" i="158"/>
  <c r="N75" i="168"/>
  <c r="I75" i="168"/>
  <c r="N76" i="168"/>
  <c r="I76" i="168"/>
  <c r="N77" i="168"/>
  <c r="I77" i="168"/>
  <c r="N49" i="176"/>
  <c r="N49" i="178"/>
  <c r="N48" i="180"/>
  <c r="N48" i="181"/>
  <c r="N49" i="186"/>
  <c r="N48" i="207"/>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9" i="187"/>
  <c r="N42" i="231"/>
  <c r="N43" i="233"/>
  <c r="N41" i="239"/>
  <c r="N81" i="248"/>
  <c r="N43" i="248" s="1"/>
  <c r="N45" i="248" s="1"/>
  <c r="N47" i="252"/>
  <c r="N43" i="254"/>
  <c r="I75" i="186"/>
  <c r="I76" i="186"/>
  <c r="I77" i="186"/>
  <c r="I75" i="187"/>
  <c r="I76" i="187"/>
  <c r="I77" i="187"/>
  <c r="N43" i="191"/>
  <c r="I70" i="192"/>
  <c r="N44" i="214"/>
  <c r="I70" i="231"/>
  <c r="I71" i="231"/>
  <c r="I72" i="232"/>
  <c r="I73" i="232"/>
  <c r="N54" i="234"/>
  <c r="N54" i="242"/>
  <c r="N59" i="242"/>
  <c r="N65" i="242" s="1"/>
  <c r="I70" i="242"/>
  <c r="I71" i="242"/>
  <c r="I72" i="242"/>
  <c r="N65" i="245"/>
  <c r="I76" i="245"/>
  <c r="I77" i="245"/>
  <c r="I79" i="245"/>
  <c r="I80" i="245"/>
  <c r="N43" i="262"/>
  <c r="N43" i="265"/>
  <c r="N43" i="266"/>
  <c r="N81" i="268"/>
  <c r="N41" i="268" s="1"/>
  <c r="N43" i="268" s="1"/>
  <c r="N43" i="271"/>
  <c r="N43" i="272"/>
  <c r="N46" i="280"/>
  <c r="N46" i="282"/>
  <c r="N43" i="283"/>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4" i="289" s="1"/>
  <c r="N71" i="307"/>
  <c r="I71" i="307"/>
  <c r="N72" i="307"/>
  <c r="I72" i="307"/>
  <c r="N43" i="309"/>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81" i="279"/>
  <c r="I82"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43" i="329"/>
  <c r="N71" i="330"/>
  <c r="I71" i="330"/>
  <c r="N72" i="330"/>
  <c r="I72" i="330"/>
  <c r="N71" i="331"/>
  <c r="I71" i="331"/>
  <c r="N72" i="331"/>
  <c r="I72" i="331"/>
  <c r="N77" i="332"/>
  <c r="N41" i="332" s="1"/>
  <c r="N43" i="332" s="1"/>
  <c r="N43" i="337"/>
  <c r="N79" i="339"/>
  <c r="L85" i="339" s="1"/>
  <c r="N79" i="371"/>
  <c r="L84" i="371" s="1"/>
  <c r="N79" i="340"/>
  <c r="L85" i="340" s="1"/>
  <c r="N71" i="346"/>
  <c r="N77" i="346" s="1"/>
  <c r="N41" i="346" s="1"/>
  <c r="N43" i="346" s="1"/>
  <c r="I71" i="346"/>
  <c r="N43" i="362"/>
  <c r="N43" i="365"/>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2"/>
  <c r="L86" i="322" s="1"/>
  <c r="N53" i="133"/>
  <c r="N53" i="135"/>
  <c r="N53" i="209"/>
  <c r="N50" i="228"/>
  <c r="N58" i="248"/>
  <c r="N55" i="254"/>
  <c r="N56" i="271"/>
  <c r="N56" i="273"/>
  <c r="N81" i="249"/>
  <c r="N43" i="249" s="1"/>
  <c r="N45" i="249" s="1"/>
  <c r="N64" i="249"/>
  <c r="N65" i="249"/>
  <c r="I73" i="249"/>
  <c r="I74" i="249"/>
  <c r="I75" i="249"/>
  <c r="I76" i="249"/>
  <c r="N47" i="246"/>
  <c r="I80" i="246"/>
  <c r="I81" i="246"/>
  <c r="I83" i="246"/>
  <c r="I84" i="246"/>
  <c r="N54" i="34"/>
  <c r="N54" i="37"/>
  <c r="N78" i="37" s="1"/>
  <c r="L85" i="37" s="1"/>
  <c r="N54" i="44"/>
  <c r="N53" i="139"/>
  <c r="N53" i="142"/>
  <c r="N53" i="149"/>
  <c r="N53" i="147"/>
  <c r="N53" i="144"/>
  <c r="N56" i="150"/>
  <c r="N59" i="158"/>
  <c r="N58" i="183"/>
  <c r="N59" i="185"/>
  <c r="N59" i="187"/>
  <c r="N58" i="249"/>
  <c r="N55" i="251"/>
  <c r="N63" i="252"/>
  <c r="N55" i="331"/>
  <c r="N55" i="345"/>
  <c r="N55" i="346"/>
  <c r="N55" i="348"/>
  <c r="N79" i="348" s="1"/>
  <c r="L85" i="348" s="1"/>
  <c r="N55" i="353"/>
  <c r="N55" i="355"/>
  <c r="N55" i="356"/>
  <c r="N79" i="356" s="1"/>
  <c r="L84" i="356" s="1"/>
  <c r="N55" i="357"/>
  <c r="N55" i="366"/>
  <c r="N55" i="228"/>
  <c r="N43" i="227"/>
  <c r="N78" i="226"/>
  <c r="L83" i="226" s="1"/>
  <c r="N78" i="225"/>
  <c r="L84" i="225" s="1"/>
  <c r="N78" i="224"/>
  <c r="L83" i="224" s="1"/>
  <c r="N62"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53" i="283"/>
  <c r="N53" i="284"/>
  <c r="N53" i="285"/>
  <c r="N55" i="294"/>
  <c r="N53" i="297"/>
  <c r="N55" i="360"/>
  <c r="N79" i="360" s="1"/>
  <c r="L84" i="360" s="1"/>
  <c r="N55" i="362"/>
  <c r="I71" i="193"/>
  <c r="I72" i="193"/>
  <c r="N75" i="192"/>
  <c r="N41" i="192" s="1"/>
  <c r="N43" i="192" s="1"/>
  <c r="I69" i="192"/>
  <c r="I69" i="191"/>
  <c r="N75" i="190"/>
  <c r="N41" i="190" s="1"/>
  <c r="N43" i="190" s="1"/>
  <c r="I69" i="190"/>
  <c r="N59" i="25"/>
  <c r="N65" i="25" s="1"/>
  <c r="N54" i="40"/>
  <c r="N54" i="35"/>
  <c r="N53" i="140"/>
  <c r="N54" i="148"/>
  <c r="N53" i="146"/>
  <c r="N59" i="162"/>
  <c r="N59" i="171"/>
  <c r="N58" i="179"/>
  <c r="N58" i="177"/>
  <c r="N59" i="182"/>
  <c r="N58" i="184"/>
  <c r="N59" i="186"/>
  <c r="N54" i="42"/>
  <c r="N53" i="78"/>
  <c r="N77" i="78" s="1"/>
  <c r="L82" i="78" s="1"/>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79" i="347" s="1"/>
  <c r="L84" i="347" s="1"/>
  <c r="N55" i="365"/>
  <c r="N53" i="291"/>
  <c r="N53" i="299"/>
  <c r="N53" i="301"/>
  <c r="N55" i="328"/>
  <c r="N79" i="328" s="1"/>
  <c r="L84" i="328" s="1"/>
  <c r="N55" i="330"/>
  <c r="N55" i="342"/>
  <c r="N55" i="344"/>
  <c r="N55" i="359"/>
  <c r="N54" i="36"/>
  <c r="N54" i="39"/>
  <c r="N54" i="45"/>
  <c r="N58" i="160"/>
  <c r="N59" i="168"/>
  <c r="N59" i="176"/>
  <c r="N59" i="178"/>
  <c r="N58" i="180"/>
  <c r="N58" i="181"/>
  <c r="N55" i="235"/>
  <c r="N55" i="236"/>
  <c r="N55" i="237"/>
  <c r="N55" i="238"/>
  <c r="N59" i="282"/>
  <c r="N53" i="287"/>
  <c r="N53" i="290"/>
  <c r="N53" i="292"/>
  <c r="N55" i="295"/>
  <c r="N53" i="310"/>
  <c r="N55" i="312"/>
  <c r="N55" i="314"/>
  <c r="N55" i="316"/>
  <c r="N55" i="318"/>
  <c r="N55" i="354"/>
  <c r="N55" i="363"/>
  <c r="N55" i="364"/>
  <c r="L83" i="67"/>
  <c r="L83" i="51"/>
  <c r="L83" i="47"/>
  <c r="I70" i="38"/>
  <c r="N43" i="38"/>
  <c r="L84" i="28"/>
  <c r="L83" i="28"/>
  <c r="L85" i="28"/>
  <c r="I70" i="15"/>
  <c r="N76" i="12"/>
  <c r="N42" i="12" s="1"/>
  <c r="N43" i="12" s="1"/>
  <c r="I70" i="12"/>
  <c r="N78" i="22" l="1"/>
  <c r="N79" i="354"/>
  <c r="N79" i="364"/>
  <c r="N78" i="7"/>
  <c r="L84" i="7" s="1"/>
  <c r="P43" i="7"/>
  <c r="L82" i="289"/>
  <c r="L84" i="67"/>
  <c r="N86" i="67" s="1"/>
  <c r="N88" i="67" s="1"/>
  <c r="D58" i="5" s="1"/>
  <c r="N78" i="25"/>
  <c r="L85" i="25" s="1"/>
  <c r="L84" i="78"/>
  <c r="N85" i="78" s="1"/>
  <c r="N87" i="78" s="1"/>
  <c r="D69" i="5" s="1"/>
  <c r="L86" i="323"/>
  <c r="N78" i="21"/>
  <c r="L83" i="7"/>
  <c r="L85" i="51"/>
  <c r="L83" i="78"/>
  <c r="L86" i="356"/>
  <c r="L83" i="289"/>
  <c r="L84" i="226"/>
  <c r="N86" i="226" s="1"/>
  <c r="N88" i="226" s="1"/>
  <c r="D187" i="5" s="1"/>
  <c r="N78" i="39"/>
  <c r="L85" i="39" s="1"/>
  <c r="N93" i="260"/>
  <c r="L99" i="260" s="1"/>
  <c r="N78" i="43"/>
  <c r="L85" i="43" s="1"/>
  <c r="N78" i="34"/>
  <c r="L83" i="34" s="1"/>
  <c r="N80" i="275"/>
  <c r="L87" i="275" s="1"/>
  <c r="L84" i="74"/>
  <c r="L82" i="74"/>
  <c r="L83" i="74"/>
  <c r="N78" i="42"/>
  <c r="L85" i="42" s="1"/>
  <c r="L84" i="253"/>
  <c r="N79" i="333"/>
  <c r="L85" i="46"/>
  <c r="L83" i="46"/>
  <c r="N78" i="38"/>
  <c r="L85" i="38" s="1"/>
  <c r="L82" i="72"/>
  <c r="N79" i="363"/>
  <c r="L84" i="363" s="1"/>
  <c r="L86" i="340"/>
  <c r="L86" i="327"/>
  <c r="L84" i="303"/>
  <c r="N77" i="75"/>
  <c r="L83" i="75" s="1"/>
  <c r="N79" i="296"/>
  <c r="L84" i="340"/>
  <c r="L86" i="339"/>
  <c r="L84" i="327"/>
  <c r="L82" i="303"/>
  <c r="N79" i="365"/>
  <c r="L85" i="365" s="1"/>
  <c r="L89" i="218"/>
  <c r="L85" i="356"/>
  <c r="L85" i="226"/>
  <c r="L84" i="224"/>
  <c r="N79" i="254"/>
  <c r="L84" i="254" s="1"/>
  <c r="L59" i="108"/>
  <c r="N59" i="108" s="1"/>
  <c r="N65" i="108" s="1"/>
  <c r="L59" i="107"/>
  <c r="N59" i="107" s="1"/>
  <c r="N65" i="107" s="1"/>
  <c r="L59" i="106"/>
  <c r="N59" i="106" s="1"/>
  <c r="N65" i="106" s="1"/>
  <c r="L59" i="98"/>
  <c r="N59" i="98" s="1"/>
  <c r="N65" i="98" s="1"/>
  <c r="L59" i="96"/>
  <c r="N59" i="96" s="1"/>
  <c r="N65" i="96" s="1"/>
  <c r="L59" i="97"/>
  <c r="N59" i="97" s="1"/>
  <c r="N65" i="97" s="1"/>
  <c r="L59" i="105"/>
  <c r="N59" i="105" s="1"/>
  <c r="N65" i="105" s="1"/>
  <c r="L59" i="103"/>
  <c r="N59" i="103" s="1"/>
  <c r="N65" i="103" s="1"/>
  <c r="L59" i="102"/>
  <c r="N59" i="102" s="1"/>
  <c r="N65" i="102" s="1"/>
  <c r="L59" i="101"/>
  <c r="N59" i="101" s="1"/>
  <c r="N65" i="101" s="1"/>
  <c r="L59" i="100"/>
  <c r="N59" i="100" s="1"/>
  <c r="N65" i="100" s="1"/>
  <c r="L59" i="99"/>
  <c r="N59" i="99" s="1"/>
  <c r="N65" i="99" s="1"/>
  <c r="L59" i="95"/>
  <c r="N59" i="95" s="1"/>
  <c r="N65" i="95" s="1"/>
  <c r="L59" i="94"/>
  <c r="N59" i="94" s="1"/>
  <c r="N65" i="94" s="1"/>
  <c r="L59" i="92"/>
  <c r="N59" i="92" s="1"/>
  <c r="N65" i="92" s="1"/>
  <c r="L59" i="287"/>
  <c r="N59" i="287" s="1"/>
  <c r="N64" i="287" s="1"/>
  <c r="L59" i="286"/>
  <c r="N59" i="286" s="1"/>
  <c r="N64" i="286" s="1"/>
  <c r="L59" i="285"/>
  <c r="N59" i="285" s="1"/>
  <c r="N64" i="285" s="1"/>
  <c r="L58" i="191"/>
  <c r="N58" i="191" s="1"/>
  <c r="N64" i="191" s="1"/>
  <c r="L58" i="190"/>
  <c r="N58" i="190" s="1"/>
  <c r="N64" i="190" s="1"/>
  <c r="N77" i="190" s="1"/>
  <c r="L83" i="190" s="1"/>
  <c r="L62" i="294"/>
  <c r="N62" i="294" s="1"/>
  <c r="L65" i="268"/>
  <c r="N65" i="268" s="1"/>
  <c r="L65" i="267"/>
  <c r="N65" i="267" s="1"/>
  <c r="N70" i="267" s="1"/>
  <c r="N83" i="267" s="1"/>
  <c r="L88" i="267" s="1"/>
  <c r="L65" i="266"/>
  <c r="N65" i="266" s="1"/>
  <c r="L59" i="215"/>
  <c r="N59" i="215" s="1"/>
  <c r="N65" i="215" s="1"/>
  <c r="L59" i="213"/>
  <c r="N59" i="213" s="1"/>
  <c r="N65" i="213" s="1"/>
  <c r="L65" i="168"/>
  <c r="N65" i="168" s="1"/>
  <c r="M65" i="157"/>
  <c r="N65" i="157" s="1"/>
  <c r="L64" i="157"/>
  <c r="N64" i="157" s="1"/>
  <c r="L64" i="187"/>
  <c r="N64" i="187" s="1"/>
  <c r="N70" i="187" s="1"/>
  <c r="N83" i="187" s="1"/>
  <c r="L88" i="187" s="1"/>
  <c r="L63" i="188"/>
  <c r="N63" i="188" s="1"/>
  <c r="N69" i="188" s="1"/>
  <c r="N82" i="188" s="1"/>
  <c r="L87" i="188" s="1"/>
  <c r="L64" i="186"/>
  <c r="N64" i="186" s="1"/>
  <c r="L64" i="185"/>
  <c r="N64" i="185" s="1"/>
  <c r="L63" i="184"/>
  <c r="N63" i="184" s="1"/>
  <c r="L63" i="183"/>
  <c r="N63" i="183" s="1"/>
  <c r="L64" i="182"/>
  <c r="N64" i="182" s="1"/>
  <c r="N70" i="182" s="1"/>
  <c r="L63" i="181"/>
  <c r="N63" i="181" s="1"/>
  <c r="L63" i="177"/>
  <c r="N63" i="177" s="1"/>
  <c r="L63" i="180"/>
  <c r="N63" i="180" s="1"/>
  <c r="N69" i="180" s="1"/>
  <c r="N82"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L64" i="168"/>
  <c r="N64" i="168" s="1"/>
  <c r="N70" i="168" s="1"/>
  <c r="L63" i="164"/>
  <c r="N63" i="164" s="1"/>
  <c r="L64" i="158"/>
  <c r="N64" i="158" s="1"/>
  <c r="N70" i="158" s="1"/>
  <c r="L64" i="155"/>
  <c r="N64" i="155" s="1"/>
  <c r="N70" i="155" s="1"/>
  <c r="L66" i="165"/>
  <c r="N66" i="165" s="1"/>
  <c r="L63" i="160"/>
  <c r="N63" i="160" s="1"/>
  <c r="N69" i="160" s="1"/>
  <c r="N82" i="160" s="1"/>
  <c r="L62" i="150"/>
  <c r="N62" i="150" s="1"/>
  <c r="L68" i="246"/>
  <c r="N68" i="246" s="1"/>
  <c r="L59" i="234"/>
  <c r="N59" i="234" s="1"/>
  <c r="N65" i="234" s="1"/>
  <c r="N78" i="234" s="1"/>
  <c r="L61" i="232"/>
  <c r="N61" i="232" s="1"/>
  <c r="N67" i="232" s="1"/>
  <c r="L60" i="251"/>
  <c r="N60" i="251" s="1"/>
  <c r="N66" i="251" s="1"/>
  <c r="N79" i="251" s="1"/>
  <c r="L85" i="251" s="1"/>
  <c r="L64" i="245"/>
  <c r="N64" i="245" s="1"/>
  <c r="N70" i="245" s="1"/>
  <c r="L60" i="233"/>
  <c r="N60" i="233" s="1"/>
  <c r="N66" i="233" s="1"/>
  <c r="N79" i="233" s="1"/>
  <c r="L84" i="233" s="1"/>
  <c r="L59" i="231"/>
  <c r="N59" i="231" s="1"/>
  <c r="N65" i="231" s="1"/>
  <c r="N78" i="231" s="1"/>
  <c r="L84" i="231" s="1"/>
  <c r="L56" i="229"/>
  <c r="N56" i="229" s="1"/>
  <c r="N62" i="229" s="1"/>
  <c r="L63" i="217"/>
  <c r="N63" i="217" s="1"/>
  <c r="N69" i="217" s="1"/>
  <c r="L64" i="177"/>
  <c r="N64" i="177" s="1"/>
  <c r="L64" i="180"/>
  <c r="N64" i="180" s="1"/>
  <c r="L65" i="171"/>
  <c r="N65" i="171" s="1"/>
  <c r="L65" i="176"/>
  <c r="N65" i="176" s="1"/>
  <c r="L59" i="30"/>
  <c r="N59" i="30" s="1"/>
  <c r="N65" i="30" s="1"/>
  <c r="N78" i="30" s="1"/>
  <c r="L85" i="30" s="1"/>
  <c r="L59" i="29"/>
  <c r="N59" i="29" s="1"/>
  <c r="N65" i="29" s="1"/>
  <c r="N78" i="29" s="1"/>
  <c r="L84" i="29" s="1"/>
  <c r="L58" i="144"/>
  <c r="N58" i="144" s="1"/>
  <c r="N64" i="144" s="1"/>
  <c r="L59" i="148"/>
  <c r="N59" i="148" s="1"/>
  <c r="N65" i="148" s="1"/>
  <c r="L61" i="294"/>
  <c r="N61" i="294" s="1"/>
  <c r="L64" i="267"/>
  <c r="N64" i="267" s="1"/>
  <c r="L64" i="266"/>
  <c r="N64" i="266" s="1"/>
  <c r="L64" i="268"/>
  <c r="N64" i="268" s="1"/>
  <c r="L61" i="270"/>
  <c r="N61" i="270" s="1"/>
  <c r="N67" i="270" s="1"/>
  <c r="N80" i="270" s="1"/>
  <c r="L58" i="309"/>
  <c r="N58" i="309" s="1"/>
  <c r="N64" i="309" s="1"/>
  <c r="N77" i="309" s="1"/>
  <c r="L84" i="309" s="1"/>
  <c r="L58" i="301"/>
  <c r="N58" i="301" s="1"/>
  <c r="N64" i="301" s="1"/>
  <c r="N77" i="301" s="1"/>
  <c r="L82" i="301" s="1"/>
  <c r="L60" i="295"/>
  <c r="N60" i="295" s="1"/>
  <c r="N66" i="295" s="1"/>
  <c r="L61" i="271"/>
  <c r="N61" i="271" s="1"/>
  <c r="N67" i="271" s="1"/>
  <c r="L60" i="265"/>
  <c r="N60" i="265" s="1"/>
  <c r="N66" i="265" s="1"/>
  <c r="L60" i="264"/>
  <c r="N60" i="264" s="1"/>
  <c r="N66" i="264" s="1"/>
  <c r="L60" i="263"/>
  <c r="N60" i="263" s="1"/>
  <c r="N66" i="263" s="1"/>
  <c r="L60" i="258"/>
  <c r="N60" i="258" s="1"/>
  <c r="N66" i="258" s="1"/>
  <c r="N79" i="258" s="1"/>
  <c r="L86" i="258" s="1"/>
  <c r="L60" i="257"/>
  <c r="N60" i="257" s="1"/>
  <c r="N66" i="257" s="1"/>
  <c r="N79" i="257" s="1"/>
  <c r="L86" i="257" s="1"/>
  <c r="L66" i="207"/>
  <c r="N66" i="207" s="1"/>
  <c r="N72" i="207" s="1"/>
  <c r="L58" i="302"/>
  <c r="N58" i="302" s="1"/>
  <c r="N64" i="302" s="1"/>
  <c r="N77" i="302" s="1"/>
  <c r="L84" i="302" s="1"/>
  <c r="L58" i="299"/>
  <c r="N58" i="299" s="1"/>
  <c r="N64" i="299" s="1"/>
  <c r="N77" i="299" s="1"/>
  <c r="L83" i="299" s="1"/>
  <c r="L58" i="297"/>
  <c r="N58" i="297" s="1"/>
  <c r="L60" i="262"/>
  <c r="N60" i="262" s="1"/>
  <c r="N66" i="262" s="1"/>
  <c r="N79" i="262" s="1"/>
  <c r="L66" i="221"/>
  <c r="N66" i="221" s="1"/>
  <c r="N72"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L60" i="319"/>
  <c r="N60" i="319" s="1"/>
  <c r="N66" i="319" s="1"/>
  <c r="L60" i="317"/>
  <c r="N60" i="317" s="1"/>
  <c r="N66" i="317" s="1"/>
  <c r="L60" i="315"/>
  <c r="N60" i="315" s="1"/>
  <c r="N66" i="315" s="1"/>
  <c r="L60" i="313"/>
  <c r="N60" i="313" s="1"/>
  <c r="N66" i="313" s="1"/>
  <c r="L58" i="293"/>
  <c r="N58" i="293" s="1"/>
  <c r="N64" i="293" s="1"/>
  <c r="L58" i="292"/>
  <c r="N58" i="292" s="1"/>
  <c r="N64" i="292" s="1"/>
  <c r="N77" i="292" s="1"/>
  <c r="L84" i="292" s="1"/>
  <c r="L58" i="291"/>
  <c r="N58" i="291" s="1"/>
  <c r="N64" i="291" s="1"/>
  <c r="N77" i="291" s="1"/>
  <c r="L82" i="291" s="1"/>
  <c r="L58" i="290"/>
  <c r="N58" i="290" s="1"/>
  <c r="N64" i="290" s="1"/>
  <c r="N77" i="290" s="1"/>
  <c r="L84" i="290" s="1"/>
  <c r="L58" i="145"/>
  <c r="N58" i="145" s="1"/>
  <c r="N64" i="145" s="1"/>
  <c r="N78" i="145" s="1"/>
  <c r="L85" i="145" s="1"/>
  <c r="L58" i="149"/>
  <c r="N58" i="149" s="1"/>
  <c r="N64" i="149" s="1"/>
  <c r="N78" i="149" s="1"/>
  <c r="N80" i="232"/>
  <c r="L87" i="232" s="1"/>
  <c r="N77" i="286"/>
  <c r="L84" i="286" s="1"/>
  <c r="L59" i="214"/>
  <c r="N59" i="214" s="1"/>
  <c r="N65" i="214" s="1"/>
  <c r="N78" i="214" s="1"/>
  <c r="L59" i="212"/>
  <c r="N59" i="212" s="1"/>
  <c r="N65" i="212" s="1"/>
  <c r="N78" i="212" s="1"/>
  <c r="L85" i="212" s="1"/>
  <c r="L64" i="179"/>
  <c r="N64" i="179" s="1"/>
  <c r="L64" i="172"/>
  <c r="N64" i="172" s="1"/>
  <c r="L67" i="165"/>
  <c r="N67" i="165" s="1"/>
  <c r="L58" i="143"/>
  <c r="N58" i="143" s="1"/>
  <c r="N64" i="143" s="1"/>
  <c r="N78" i="143" s="1"/>
  <c r="L84" i="143" s="1"/>
  <c r="L58" i="147"/>
  <c r="N58" i="147" s="1"/>
  <c r="N64" i="147" s="1"/>
  <c r="N78" i="147" s="1"/>
  <c r="L59" i="90"/>
  <c r="N59" i="90" s="1"/>
  <c r="N65" i="90" s="1"/>
  <c r="L59" i="88"/>
  <c r="N59" i="88" s="1"/>
  <c r="N65" i="88" s="1"/>
  <c r="L59" i="86"/>
  <c r="N59" i="86" s="1"/>
  <c r="N65" i="86" s="1"/>
  <c r="L59" i="84"/>
  <c r="N59" i="84" s="1"/>
  <c r="N65" i="84" s="1"/>
  <c r="L59" i="82"/>
  <c r="N59" i="82" s="1"/>
  <c r="N65" i="82" s="1"/>
  <c r="L59" i="80"/>
  <c r="N59" i="80" s="1"/>
  <c r="N65" i="80" s="1"/>
  <c r="L59" i="89"/>
  <c r="N59" i="89" s="1"/>
  <c r="N65" i="89" s="1"/>
  <c r="L59" i="85"/>
  <c r="N59" i="85" s="1"/>
  <c r="N65" i="85" s="1"/>
  <c r="L59" i="81"/>
  <c r="N59" i="81" s="1"/>
  <c r="N65" i="81" s="1"/>
  <c r="L59" i="91"/>
  <c r="N59" i="91" s="1"/>
  <c r="N65" i="91" s="1"/>
  <c r="L59" i="87"/>
  <c r="N59" i="87" s="1"/>
  <c r="N65" i="87" s="1"/>
  <c r="L59" i="83"/>
  <c r="N59" i="83" s="1"/>
  <c r="N65" i="83" s="1"/>
  <c r="L64" i="189"/>
  <c r="N64" i="189" s="1"/>
  <c r="L65" i="178"/>
  <c r="N65" i="178" s="1"/>
  <c r="N70" i="178" s="1"/>
  <c r="N83" i="178" s="1"/>
  <c r="L64" i="164"/>
  <c r="N64" i="164" s="1"/>
  <c r="N69" i="164" s="1"/>
  <c r="N82" i="164" s="1"/>
  <c r="L65" i="162"/>
  <c r="N65" i="162" s="1"/>
  <c r="L58" i="146"/>
  <c r="N58" i="146" s="1"/>
  <c r="N64" i="146" s="1"/>
  <c r="N78" i="146" s="1"/>
  <c r="L58" i="142"/>
  <c r="N58" i="142" s="1"/>
  <c r="N64" i="142" s="1"/>
  <c r="N78"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83" i="138" s="1"/>
  <c r="L58" i="137"/>
  <c r="N58" i="137" s="1"/>
  <c r="N64" i="137" s="1"/>
  <c r="N78" i="137" s="1"/>
  <c r="L83" i="137" s="1"/>
  <c r="L58" i="135"/>
  <c r="N58" i="135" s="1"/>
  <c r="N64" i="135" s="1"/>
  <c r="N78" i="135" s="1"/>
  <c r="L83" i="135" s="1"/>
  <c r="L58" i="133"/>
  <c r="N58" i="133" s="1"/>
  <c r="N64" i="133" s="1"/>
  <c r="N77" i="133" s="1"/>
  <c r="L82" i="133" s="1"/>
  <c r="L58" i="136"/>
  <c r="N58" i="136" s="1"/>
  <c r="N64" i="136" s="1"/>
  <c r="N78" i="136" s="1"/>
  <c r="L85" i="136" s="1"/>
  <c r="L58" i="134"/>
  <c r="N58" i="134" s="1"/>
  <c r="N64" i="134" s="1"/>
  <c r="N78" i="134" s="1"/>
  <c r="L84" i="134" s="1"/>
  <c r="L59" i="61"/>
  <c r="N59" i="61" s="1"/>
  <c r="N65" i="61" s="1"/>
  <c r="L59" i="60"/>
  <c r="N59" i="60" s="1"/>
  <c r="N65" i="60" s="1"/>
  <c r="L58" i="298"/>
  <c r="N58" i="298" s="1"/>
  <c r="N64" i="298" s="1"/>
  <c r="N77" i="298" s="1"/>
  <c r="L59" i="297"/>
  <c r="N59" i="297" s="1"/>
  <c r="N64" i="297" s="1"/>
  <c r="N77" i="297" s="1"/>
  <c r="L82"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L64" i="184"/>
  <c r="N64" i="184" s="1"/>
  <c r="N69" i="184" s="1"/>
  <c r="N82" i="184" s="1"/>
  <c r="L88" i="184" s="1"/>
  <c r="L64" i="183"/>
  <c r="N64" i="183" s="1"/>
  <c r="N69" i="183" s="1"/>
  <c r="N82" i="183" s="1"/>
  <c r="L88" i="183" s="1"/>
  <c r="L56" i="228"/>
  <c r="N56" i="228" s="1"/>
  <c r="L57" i="228"/>
  <c r="N57" i="228" s="1"/>
  <c r="L67" i="220"/>
  <c r="N67" i="220" s="1"/>
  <c r="N73" i="220" s="1"/>
  <c r="N86" i="220" s="1"/>
  <c r="L92" i="220" s="1"/>
  <c r="L58" i="141"/>
  <c r="N58" i="141" s="1"/>
  <c r="N64" i="141" s="1"/>
  <c r="N78" i="141" s="1"/>
  <c r="L58" i="140"/>
  <c r="N58" i="140" s="1"/>
  <c r="N64" i="140" s="1"/>
  <c r="N78" i="140" s="1"/>
  <c r="L85" i="140" s="1"/>
  <c r="L85" i="34"/>
  <c r="L86" i="371"/>
  <c r="L85" i="64"/>
  <c r="L85" i="360"/>
  <c r="N79" i="336"/>
  <c r="L86" i="336" s="1"/>
  <c r="L85" i="347"/>
  <c r="L88" i="219"/>
  <c r="L89" i="219"/>
  <c r="L87" i="219"/>
  <c r="L83" i="21"/>
  <c r="L85" i="21"/>
  <c r="L84" i="21"/>
  <c r="L85" i="7"/>
  <c r="N86" i="7" s="1"/>
  <c r="N88" i="7" s="1"/>
  <c r="D3" i="5" s="1"/>
  <c r="L84" i="46"/>
  <c r="L84" i="339"/>
  <c r="N83" i="282"/>
  <c r="L90" i="282" s="1"/>
  <c r="N79" i="256"/>
  <c r="L84" i="256" s="1"/>
  <c r="N78" i="35"/>
  <c r="N77" i="284"/>
  <c r="L84" i="284" s="1"/>
  <c r="L88" i="218"/>
  <c r="N90" i="218" s="1"/>
  <c r="N92" i="218" s="1"/>
  <c r="D180" i="5" s="1"/>
  <c r="L85" i="253"/>
  <c r="N87" i="253" s="1"/>
  <c r="N89" i="253" s="1"/>
  <c r="D213" i="5" s="1"/>
  <c r="N78" i="33"/>
  <c r="L83" i="33" s="1"/>
  <c r="L84" i="64"/>
  <c r="N78" i="53"/>
  <c r="L85" i="53" s="1"/>
  <c r="N78" i="215"/>
  <c r="L84" i="215" s="1"/>
  <c r="L84" i="348"/>
  <c r="L86" i="328"/>
  <c r="N78" i="213"/>
  <c r="L83" i="213" s="1"/>
  <c r="N69" i="172"/>
  <c r="N79" i="312"/>
  <c r="L86" i="312" s="1"/>
  <c r="N80" i="272"/>
  <c r="L85" i="272" s="1"/>
  <c r="L85" i="32"/>
  <c r="L84" i="31"/>
  <c r="L84" i="32"/>
  <c r="N79" i="265"/>
  <c r="L86" i="265" s="1"/>
  <c r="L83" i="30"/>
  <c r="L85" i="31"/>
  <c r="N79" i="264"/>
  <c r="L86" i="264" s="1"/>
  <c r="N74" i="227"/>
  <c r="L79" i="227" s="1"/>
  <c r="N70" i="266"/>
  <c r="N83" i="266" s="1"/>
  <c r="N70" i="186"/>
  <c r="N83" i="186" s="1"/>
  <c r="L88" i="186" s="1"/>
  <c r="N70" i="154"/>
  <c r="N83" i="154" s="1"/>
  <c r="L88" i="154" s="1"/>
  <c r="N67" i="150"/>
  <c r="N79" i="261"/>
  <c r="L84" i="261" s="1"/>
  <c r="L82" i="305"/>
  <c r="L83" i="305"/>
  <c r="N79" i="295"/>
  <c r="L86" i="295" s="1"/>
  <c r="L87" i="281"/>
  <c r="N78" i="243"/>
  <c r="L83" i="243" s="1"/>
  <c r="N82" i="217"/>
  <c r="L89" i="217" s="1"/>
  <c r="N70" i="185"/>
  <c r="N83" i="185" s="1"/>
  <c r="L90" i="185" s="1"/>
  <c r="N77" i="293"/>
  <c r="L84" i="293" s="1"/>
  <c r="N70" i="176"/>
  <c r="N83" i="176" s="1"/>
  <c r="L88" i="176" s="1"/>
  <c r="L84" i="306"/>
  <c r="N74" i="246"/>
  <c r="N89" i="246" s="1"/>
  <c r="N79" i="332"/>
  <c r="L85" i="332" s="1"/>
  <c r="N78" i="9"/>
  <c r="L84" i="9" s="1"/>
  <c r="N80" i="273"/>
  <c r="L86" i="273" s="1"/>
  <c r="N78" i="19"/>
  <c r="L85" i="19" s="1"/>
  <c r="N79" i="334"/>
  <c r="L84" i="334" s="1"/>
  <c r="L83" i="22"/>
  <c r="L85" i="22"/>
  <c r="L84" i="22"/>
  <c r="L84" i="34"/>
  <c r="L85" i="47"/>
  <c r="N86" i="47" s="1"/>
  <c r="N88" i="47" s="1"/>
  <c r="D39" i="5" s="1"/>
  <c r="L83" i="72"/>
  <c r="L86" i="360"/>
  <c r="L86" i="348"/>
  <c r="N79" i="342"/>
  <c r="L85" i="342" s="1"/>
  <c r="N78" i="40"/>
  <c r="L84" i="40" s="1"/>
  <c r="L87" i="277"/>
  <c r="L86" i="277"/>
  <c r="L85" i="250"/>
  <c r="L84" i="250"/>
  <c r="N69" i="181"/>
  <c r="N82" i="181" s="1"/>
  <c r="L89" i="181" s="1"/>
  <c r="N78" i="45"/>
  <c r="L85" i="45" s="1"/>
  <c r="N78" i="36"/>
  <c r="N80" i="274"/>
  <c r="L86" i="274" s="1"/>
  <c r="N79" i="263"/>
  <c r="L85" i="263" s="1"/>
  <c r="N79" i="259"/>
  <c r="L84" i="259" s="1"/>
  <c r="N78" i="144"/>
  <c r="L85" i="144" s="1"/>
  <c r="N77" i="283"/>
  <c r="N83" i="244"/>
  <c r="L90" i="244" s="1"/>
  <c r="N79" i="346"/>
  <c r="L86" i="346" s="1"/>
  <c r="N78" i="17"/>
  <c r="N78" i="23"/>
  <c r="L85" i="367"/>
  <c r="L83" i="367"/>
  <c r="L84" i="367"/>
  <c r="N78" i="20"/>
  <c r="L83" i="20" s="1"/>
  <c r="L83" i="37"/>
  <c r="L84" i="305"/>
  <c r="N79" i="362"/>
  <c r="N79" i="329"/>
  <c r="L84" i="55"/>
  <c r="L83" i="55"/>
  <c r="L85" i="55"/>
  <c r="N68" i="249"/>
  <c r="N83" i="249" s="1"/>
  <c r="L90" i="249" s="1"/>
  <c r="L85" i="57"/>
  <c r="L83" i="57"/>
  <c r="N78" i="148"/>
  <c r="L84" i="148" s="1"/>
  <c r="N79" i="345"/>
  <c r="N80" i="174"/>
  <c r="N46" i="174" s="1"/>
  <c r="N48" i="174" s="1"/>
  <c r="N82" i="174" s="1"/>
  <c r="L89" i="174" s="1"/>
  <c r="N79" i="247"/>
  <c r="L84" i="247" s="1"/>
  <c r="N78" i="41"/>
  <c r="L84" i="41" s="1"/>
  <c r="N78" i="242"/>
  <c r="L85" i="242" s="1"/>
  <c r="N77" i="191"/>
  <c r="L83" i="191" s="1"/>
  <c r="N80" i="271"/>
  <c r="L87" i="271" s="1"/>
  <c r="N88" i="252"/>
  <c r="L93" i="252" s="1"/>
  <c r="L84" i="37"/>
  <c r="L84" i="57"/>
  <c r="L86" i="347"/>
  <c r="L85" i="371"/>
  <c r="N87" i="371" s="1"/>
  <c r="N89" i="371" s="1"/>
  <c r="D293" i="5" s="1"/>
  <c r="L86" i="343"/>
  <c r="L86" i="321"/>
  <c r="L85" i="328"/>
  <c r="L84" i="323"/>
  <c r="L86" i="250"/>
  <c r="L85" i="224"/>
  <c r="N85" i="245"/>
  <c r="L91" i="245" s="1"/>
  <c r="L85" i="306"/>
  <c r="N79" i="337"/>
  <c r="N75" i="229"/>
  <c r="L80" i="229" s="1"/>
  <c r="N78" i="44"/>
  <c r="N86" i="11"/>
  <c r="N88" i="11" s="1"/>
  <c r="D319" i="5" s="1"/>
  <c r="L85" i="14"/>
  <c r="L85" i="16"/>
  <c r="N83" i="248"/>
  <c r="L88" i="248" s="1"/>
  <c r="N75" i="287"/>
  <c r="N41" i="287" s="1"/>
  <c r="N43" i="287" s="1"/>
  <c r="N77" i="287" s="1"/>
  <c r="N75" i="285"/>
  <c r="N41" i="285" s="1"/>
  <c r="N43" i="285" s="1"/>
  <c r="N81" i="182"/>
  <c r="N47" i="182" s="1"/>
  <c r="N49" i="182" s="1"/>
  <c r="N76" i="69"/>
  <c r="N41" i="69" s="1"/>
  <c r="N43" i="69" s="1"/>
  <c r="N76" i="66"/>
  <c r="N41" i="66" s="1"/>
  <c r="N43" i="66" s="1"/>
  <c r="N76" i="60"/>
  <c r="N42" i="60" s="1"/>
  <c r="N43" i="60" s="1"/>
  <c r="N76" i="54"/>
  <c r="N78" i="54" s="1"/>
  <c r="N78" i="48"/>
  <c r="N42" i="48" s="1"/>
  <c r="N43" i="48" s="1"/>
  <c r="N80" i="48" s="1"/>
  <c r="N76" i="71"/>
  <c r="N41" i="71" s="1"/>
  <c r="N43" i="71" s="1"/>
  <c r="L84" i="75"/>
  <c r="L82" i="75"/>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7" i="313"/>
  <c r="N41" i="313" s="1"/>
  <c r="N43" i="313" s="1"/>
  <c r="N79"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83" i="155" s="1"/>
  <c r="L88" i="155" s="1"/>
  <c r="N77" i="150"/>
  <c r="N46" i="150" s="1"/>
  <c r="N48" i="150" s="1"/>
  <c r="N79" i="366"/>
  <c r="L85" i="366" s="1"/>
  <c r="N86" i="369"/>
  <c r="N88" i="369" s="1"/>
  <c r="D318" i="5" s="1"/>
  <c r="N77" i="318"/>
  <c r="N41" i="318" s="1"/>
  <c r="N43" i="318" s="1"/>
  <c r="N79" i="318" s="1"/>
  <c r="N77" i="316"/>
  <c r="N41" i="316" s="1"/>
  <c r="N43" i="316" s="1"/>
  <c r="N79" i="316" s="1"/>
  <c r="N77" i="314"/>
  <c r="N41" i="314" s="1"/>
  <c r="N43" i="314" s="1"/>
  <c r="N79"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4" i="216"/>
  <c r="L83" i="216"/>
  <c r="L86" i="364"/>
  <c r="L84" i="364"/>
  <c r="L85" i="364"/>
  <c r="L85" i="354"/>
  <c r="L86" i="354"/>
  <c r="L84" i="354"/>
  <c r="D234" i="5"/>
  <c r="L83" i="56"/>
  <c r="L84" i="56"/>
  <c r="N86" i="51"/>
  <c r="N88" i="51" s="1"/>
  <c r="D43" i="5" s="1"/>
  <c r="N86" i="28"/>
  <c r="N88" i="28" s="1"/>
  <c r="D20" i="5" s="1"/>
  <c r="L85" i="18"/>
  <c r="L83" i="18"/>
  <c r="L85" i="15"/>
  <c r="L83" i="15"/>
  <c r="N78" i="12"/>
  <c r="L85" i="12" s="1"/>
  <c r="N79" i="317" l="1"/>
  <c r="L84" i="26"/>
  <c r="L83" i="26"/>
  <c r="L83" i="38"/>
  <c r="L84" i="25"/>
  <c r="L83" i="25"/>
  <c r="L86" i="251"/>
  <c r="L86" i="254"/>
  <c r="N86" i="224"/>
  <c r="N88" i="224" s="1"/>
  <c r="D185" i="5" s="1"/>
  <c r="N85" i="72"/>
  <c r="N87" i="72" s="1"/>
  <c r="D63" i="5" s="1"/>
  <c r="L84" i="38"/>
  <c r="L88" i="282"/>
  <c r="L83" i="286"/>
  <c r="N85" i="289"/>
  <c r="N87" i="289" s="1"/>
  <c r="D245" i="5" s="1"/>
  <c r="N86" i="64"/>
  <c r="N88" i="64" s="1"/>
  <c r="D55" i="5" s="1"/>
  <c r="N85" i="74"/>
  <c r="N87" i="74" s="1"/>
  <c r="D65" i="5" s="1"/>
  <c r="N85" i="303"/>
  <c r="N87" i="303" s="1"/>
  <c r="D259" i="5" s="1"/>
  <c r="N87" i="323"/>
  <c r="N89" i="323" s="1"/>
  <c r="D279" i="5" s="1"/>
  <c r="N87" i="327"/>
  <c r="N89" i="327" s="1"/>
  <c r="D281" i="5" s="1"/>
  <c r="L84" i="39"/>
  <c r="N87" i="339"/>
  <c r="N89" i="339" s="1"/>
  <c r="D292" i="5" s="1"/>
  <c r="L83" i="39"/>
  <c r="L82" i="302"/>
  <c r="L83" i="302"/>
  <c r="N87" i="340"/>
  <c r="N89" i="340" s="1"/>
  <c r="D294" i="5" s="1"/>
  <c r="N87" i="328"/>
  <c r="N89" i="328" s="1"/>
  <c r="D282" i="5" s="1"/>
  <c r="N87" i="356"/>
  <c r="N89" i="356" s="1"/>
  <c r="D308" i="5" s="1"/>
  <c r="L86" i="275"/>
  <c r="L85" i="240"/>
  <c r="L85" i="363"/>
  <c r="L85" i="254"/>
  <c r="L84" i="43"/>
  <c r="L98" i="260"/>
  <c r="L84" i="42"/>
  <c r="L100" i="260"/>
  <c r="L83" i="43"/>
  <c r="L86" i="363"/>
  <c r="L85" i="41"/>
  <c r="L84" i="135"/>
  <c r="L85" i="275"/>
  <c r="L86" i="332"/>
  <c r="L84" i="332"/>
  <c r="L84" i="346"/>
  <c r="L87" i="274"/>
  <c r="N87" i="321"/>
  <c r="N89" i="321" s="1"/>
  <c r="D277" i="5" s="1"/>
  <c r="L89" i="282"/>
  <c r="L85" i="215"/>
  <c r="N86" i="21"/>
  <c r="N88" i="21" s="1"/>
  <c r="D13" i="5" s="1"/>
  <c r="L86" i="241"/>
  <c r="L85" i="241"/>
  <c r="N87" i="343"/>
  <c r="N89" i="343" s="1"/>
  <c r="D296" i="5" s="1"/>
  <c r="L86" i="256"/>
  <c r="L84" i="342"/>
  <c r="L85" i="336"/>
  <c r="L82" i="286"/>
  <c r="N72" i="165"/>
  <c r="N85" i="165" s="1"/>
  <c r="L91" i="165" s="1"/>
  <c r="N70" i="171"/>
  <c r="N83" i="171" s="1"/>
  <c r="L90" i="171" s="1"/>
  <c r="N70" i="268"/>
  <c r="N83" i="268" s="1"/>
  <c r="L90" i="268" s="1"/>
  <c r="L83" i="298"/>
  <c r="L84" i="298"/>
  <c r="L83" i="147"/>
  <c r="L85" i="147"/>
  <c r="N69" i="179"/>
  <c r="N82" i="179" s="1"/>
  <c r="L89" i="179" s="1"/>
  <c r="N69" i="177"/>
  <c r="N82" i="177" s="1"/>
  <c r="L89" i="177" s="1"/>
  <c r="L83" i="24"/>
  <c r="L86" i="232"/>
  <c r="L85" i="138"/>
  <c r="L82" i="284"/>
  <c r="N79" i="311"/>
  <c r="L84" i="311" s="1"/>
  <c r="N79" i="315"/>
  <c r="L84" i="315" s="1"/>
  <c r="N79" i="319"/>
  <c r="L84" i="319" s="1"/>
  <c r="L83" i="284"/>
  <c r="L84" i="30"/>
  <c r="N86" i="30" s="1"/>
  <c r="N88" i="30" s="1"/>
  <c r="D22" i="5" s="1"/>
  <c r="L84" i="27"/>
  <c r="N90" i="219"/>
  <c r="N92" i="219" s="1"/>
  <c r="D181" i="5" s="1"/>
  <c r="N86" i="46"/>
  <c r="N88" i="46" s="1"/>
  <c r="D38" i="5" s="1"/>
  <c r="L83" i="142"/>
  <c r="L84" i="142"/>
  <c r="L85" i="142"/>
  <c r="L84" i="262"/>
  <c r="L86" i="262"/>
  <c r="L85" i="262"/>
  <c r="L84" i="333"/>
  <c r="L86" i="333"/>
  <c r="L84" i="24"/>
  <c r="L85" i="232"/>
  <c r="L85" i="213"/>
  <c r="L84" i="147"/>
  <c r="L83" i="215"/>
  <c r="L84" i="19"/>
  <c r="L83" i="19"/>
  <c r="N86" i="19" s="1"/>
  <c r="N88" i="19" s="1"/>
  <c r="D11" i="5" s="1"/>
  <c r="N79" i="239"/>
  <c r="L85" i="239" s="1"/>
  <c r="N77" i="285"/>
  <c r="L84" i="285" s="1"/>
  <c r="L84" i="365"/>
  <c r="L86" i="240"/>
  <c r="L86" i="365"/>
  <c r="L83" i="42"/>
  <c r="L85" i="135"/>
  <c r="L82" i="298"/>
  <c r="L84" i="251"/>
  <c r="L85" i="27"/>
  <c r="N86" i="27" s="1"/>
  <c r="N88" i="27" s="1"/>
  <c r="D19" i="5" s="1"/>
  <c r="L85" i="333"/>
  <c r="N66" i="294"/>
  <c r="N79" i="294" s="1"/>
  <c r="L85" i="294" s="1"/>
  <c r="N70" i="157"/>
  <c r="N83" i="157" s="1"/>
  <c r="L90" i="157" s="1"/>
  <c r="L82" i="325"/>
  <c r="L86" i="342"/>
  <c r="N86" i="55"/>
  <c r="N88" i="55" s="1"/>
  <c r="D47" i="5" s="1"/>
  <c r="L84" i="33"/>
  <c r="L84" i="296"/>
  <c r="L86" i="296"/>
  <c r="L85" i="296"/>
  <c r="L84" i="214"/>
  <c r="L85" i="214"/>
  <c r="L83" i="214"/>
  <c r="N87" i="360"/>
  <c r="N89" i="360" s="1"/>
  <c r="D311" i="5" s="1"/>
  <c r="N61" i="228"/>
  <c r="N74" i="228" s="1"/>
  <c r="L79" i="228" s="1"/>
  <c r="N86" i="22"/>
  <c r="N88" i="22" s="1"/>
  <c r="D14" i="5" s="1"/>
  <c r="N87" i="348"/>
  <c r="N89" i="348" s="1"/>
  <c r="D301" i="5" s="1"/>
  <c r="L85" i="149"/>
  <c r="L84" i="149"/>
  <c r="L83" i="149"/>
  <c r="L84" i="213"/>
  <c r="L85" i="256"/>
  <c r="N87" i="347"/>
  <c r="N89" i="347" s="1"/>
  <c r="D300" i="5" s="1"/>
  <c r="L84" i="325"/>
  <c r="L84" i="53"/>
  <c r="N86" i="34"/>
  <c r="N88" i="34" s="1"/>
  <c r="D26" i="5" s="1"/>
  <c r="L85" i="334"/>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4" i="336"/>
  <c r="N70" i="162"/>
  <c r="N83" i="162" s="1"/>
  <c r="L83" i="53"/>
  <c r="N86" i="37"/>
  <c r="N88" i="37" s="1"/>
  <c r="D28" i="5" s="1"/>
  <c r="L83" i="35"/>
  <c r="L84" i="35"/>
  <c r="L85" i="35"/>
  <c r="N88" i="277"/>
  <c r="N90" i="277" s="1"/>
  <c r="D235" i="5" s="1"/>
  <c r="L85" i="261"/>
  <c r="N88" i="281"/>
  <c r="N90" i="281" s="1"/>
  <c r="D238" i="5" s="1"/>
  <c r="L83" i="297"/>
  <c r="L84" i="243"/>
  <c r="N82" i="172"/>
  <c r="L88" i="172" s="1"/>
  <c r="L83" i="290"/>
  <c r="L89" i="244"/>
  <c r="L84" i="139"/>
  <c r="L82" i="290"/>
  <c r="L85" i="295"/>
  <c r="L88" i="217"/>
  <c r="L83" i="291"/>
  <c r="L82" i="190"/>
  <c r="N83" i="182"/>
  <c r="L89" i="182" s="1"/>
  <c r="L84" i="209"/>
  <c r="L85" i="265"/>
  <c r="L87" i="273"/>
  <c r="L84" i="312"/>
  <c r="L82" i="292"/>
  <c r="L85" i="139"/>
  <c r="L82" i="299"/>
  <c r="L90" i="154"/>
  <c r="L85" i="233"/>
  <c r="L84" i="299"/>
  <c r="L89" i="176"/>
  <c r="L84" i="295"/>
  <c r="L88" i="174"/>
  <c r="L85" i="134"/>
  <c r="L84" i="291"/>
  <c r="L80" i="227"/>
  <c r="N79" i="150"/>
  <c r="L84" i="150" s="1"/>
  <c r="L83" i="143"/>
  <c r="L84" i="136"/>
  <c r="L84" i="265"/>
  <c r="N86" i="31"/>
  <c r="N88" i="31" s="1"/>
  <c r="D23" i="5" s="1"/>
  <c r="L90" i="176"/>
  <c r="L87" i="217"/>
  <c r="L83" i="212"/>
  <c r="L85" i="243"/>
  <c r="L84" i="138"/>
  <c r="L85" i="231"/>
  <c r="L83" i="231"/>
  <c r="N83" i="158"/>
  <c r="L90" i="158" s="1"/>
  <c r="L81" i="227"/>
  <c r="L83" i="309"/>
  <c r="L87" i="272"/>
  <c r="L86" i="272"/>
  <c r="L87" i="160"/>
  <c r="L88" i="160"/>
  <c r="L89" i="160"/>
  <c r="L86" i="247"/>
  <c r="L92" i="245"/>
  <c r="L82" i="191"/>
  <c r="L84" i="191"/>
  <c r="L82" i="309"/>
  <c r="N86" i="25"/>
  <c r="N88" i="25" s="1"/>
  <c r="D17" i="5" s="1"/>
  <c r="N86" i="32"/>
  <c r="N88" i="32" s="1"/>
  <c r="D24" i="5" s="1"/>
  <c r="L88" i="244"/>
  <c r="L85" i="312"/>
  <c r="L83" i="292"/>
  <c r="L90" i="155"/>
  <c r="L84" i="212"/>
  <c r="L90" i="245"/>
  <c r="L89" i="154"/>
  <c r="L84" i="297"/>
  <c r="L85" i="264"/>
  <c r="N87" i="306"/>
  <c r="N89" i="306" s="1"/>
  <c r="D262" i="5" s="1"/>
  <c r="L84" i="264"/>
  <c r="L86" i="261"/>
  <c r="L84" i="257"/>
  <c r="L85" i="257"/>
  <c r="L83" i="136"/>
  <c r="L82" i="293"/>
  <c r="N86" i="26"/>
  <c r="N88" i="26" s="1"/>
  <c r="D18" i="5" s="1"/>
  <c r="N85" i="305"/>
  <c r="N87" i="305" s="1"/>
  <c r="D261" i="5" s="1"/>
  <c r="L89" i="180"/>
  <c r="L88" i="180"/>
  <c r="L87" i="180"/>
  <c r="L83" i="144"/>
  <c r="L85" i="143"/>
  <c r="L84" i="133"/>
  <c r="L83" i="293"/>
  <c r="L84" i="190"/>
  <c r="N83" i="168"/>
  <c r="L90" i="168" s="1"/>
  <c r="L83" i="133"/>
  <c r="L84" i="140"/>
  <c r="L84" i="258"/>
  <c r="L85" i="273"/>
  <c r="L86" i="233"/>
  <c r="L83" i="140"/>
  <c r="L83" i="209"/>
  <c r="L88" i="266"/>
  <c r="L90" i="266"/>
  <c r="L89" i="266"/>
  <c r="L89" i="267"/>
  <c r="L83" i="301"/>
  <c r="L84" i="301"/>
  <c r="L85" i="9"/>
  <c r="L83" i="9"/>
  <c r="L88" i="188"/>
  <c r="L89" i="188"/>
  <c r="L89" i="185"/>
  <c r="L87" i="183"/>
  <c r="L89" i="170"/>
  <c r="L88" i="170"/>
  <c r="L88" i="178"/>
  <c r="L89" i="178"/>
  <c r="L90" i="178"/>
  <c r="L85" i="23"/>
  <c r="L84" i="23"/>
  <c r="L83" i="23"/>
  <c r="L86" i="263"/>
  <c r="L84" i="263"/>
  <c r="L84" i="36"/>
  <c r="L85" i="36"/>
  <c r="L89" i="184"/>
  <c r="L87" i="184"/>
  <c r="L83" i="134"/>
  <c r="L87" i="174"/>
  <c r="L84" i="144"/>
  <c r="L85" i="247"/>
  <c r="L88" i="185"/>
  <c r="L90" i="187"/>
  <c r="L85" i="346"/>
  <c r="L85" i="137"/>
  <c r="L84" i="137"/>
  <c r="L85" i="258"/>
  <c r="N87" i="250"/>
  <c r="N89" i="250" s="1"/>
  <c r="D210" i="5" s="1"/>
  <c r="L83" i="36"/>
  <c r="L83" i="17"/>
  <c r="L85" i="17"/>
  <c r="L84" i="17"/>
  <c r="L84" i="283"/>
  <c r="L82" i="283"/>
  <c r="L83" i="283"/>
  <c r="L83" i="45"/>
  <c r="L84" i="45"/>
  <c r="L85" i="40"/>
  <c r="L83" i="40"/>
  <c r="L84" i="141"/>
  <c r="L85" i="141"/>
  <c r="L83" i="141"/>
  <c r="N86" i="57"/>
  <c r="N88" i="57" s="1"/>
  <c r="D53" i="5" s="1"/>
  <c r="L90" i="267"/>
  <c r="N86" i="367"/>
  <c r="N88" i="367" s="1"/>
  <c r="D317" i="5" s="1"/>
  <c r="L89" i="155"/>
  <c r="L89" i="249"/>
  <c r="N86" i="216"/>
  <c r="N88" i="216" s="1"/>
  <c r="D178" i="5" s="1"/>
  <c r="N86" i="14"/>
  <c r="N88" i="14" s="1"/>
  <c r="D6" i="5" s="1"/>
  <c r="N85" i="75"/>
  <c r="N87" i="75" s="1"/>
  <c r="D66" i="5" s="1"/>
  <c r="L86" i="271"/>
  <c r="L88" i="249"/>
  <c r="L85" i="271"/>
  <c r="L85" i="353"/>
  <c r="N86" i="16"/>
  <c r="N88" i="16" s="1"/>
  <c r="D8" i="5" s="1"/>
  <c r="L83" i="242"/>
  <c r="L84" i="362"/>
  <c r="L86" i="362"/>
  <c r="L85" i="362"/>
  <c r="L86" i="329"/>
  <c r="L85" i="329"/>
  <c r="L84" i="329"/>
  <c r="L84" i="20"/>
  <c r="L85" i="20"/>
  <c r="N87" i="322"/>
  <c r="N89" i="322" s="1"/>
  <c r="D278" i="5" s="1"/>
  <c r="L83" i="148"/>
  <c r="L85" i="148"/>
  <c r="L84" i="242"/>
  <c r="L83" i="41"/>
  <c r="L84" i="345"/>
  <c r="L86" i="345"/>
  <c r="L85" i="345"/>
  <c r="N85" i="304"/>
  <c r="N87" i="304" s="1"/>
  <c r="D260" i="5" s="1"/>
  <c r="N87" i="308"/>
  <c r="N89" i="308" s="1"/>
  <c r="D264" i="5" s="1"/>
  <c r="L89" i="248"/>
  <c r="L89" i="183"/>
  <c r="L81" i="229"/>
  <c r="L95" i="252"/>
  <c r="L87" i="181"/>
  <c r="L83" i="145"/>
  <c r="L84" i="193"/>
  <c r="L86" i="193"/>
  <c r="L82" i="229"/>
  <c r="L90" i="248"/>
  <c r="L94" i="252"/>
  <c r="L85" i="44"/>
  <c r="L83" i="44"/>
  <c r="L84" i="44"/>
  <c r="L84" i="337"/>
  <c r="L86" i="337"/>
  <c r="L85" i="337"/>
  <c r="L84" i="287"/>
  <c r="L83" i="287"/>
  <c r="L82" i="287"/>
  <c r="L86" i="318"/>
  <c r="L84" i="318"/>
  <c r="L85" i="48"/>
  <c r="L87" i="48"/>
  <c r="L86" i="48"/>
  <c r="L85" i="54"/>
  <c r="L83" i="54"/>
  <c r="L84" i="54"/>
  <c r="L84" i="314"/>
  <c r="L86" i="314"/>
  <c r="L85" i="314"/>
  <c r="L86" i="335"/>
  <c r="L85" i="335"/>
  <c r="L84" i="335"/>
  <c r="L84" i="357"/>
  <c r="L85" i="357"/>
  <c r="L86" i="357"/>
  <c r="L82" i="310"/>
  <c r="L84" i="310"/>
  <c r="L83" i="310"/>
  <c r="L85" i="331"/>
  <c r="L84" i="331"/>
  <c r="L86" i="331"/>
  <c r="L84" i="316"/>
  <c r="L86" i="316"/>
  <c r="L85" i="316"/>
  <c r="L85" i="344"/>
  <c r="L84" i="344"/>
  <c r="L86" i="344"/>
  <c r="L86" i="355"/>
  <c r="L84" i="355"/>
  <c r="L85" i="355"/>
  <c r="L86" i="359"/>
  <c r="L85" i="359"/>
  <c r="L84" i="359"/>
  <c r="L84" i="351"/>
  <c r="L86" i="351"/>
  <c r="L85" i="351"/>
  <c r="L85" i="313"/>
  <c r="L86" i="313"/>
  <c r="L86" i="317"/>
  <c r="L85" i="317"/>
  <c r="L84" i="317"/>
  <c r="L86" i="320"/>
  <c r="L85" i="320"/>
  <c r="L84" i="320"/>
  <c r="L84" i="350"/>
  <c r="L86" i="350"/>
  <c r="L85" i="350"/>
  <c r="L85" i="330"/>
  <c r="L86" i="330"/>
  <c r="N86" i="18"/>
  <c r="N88" i="18" s="1"/>
  <c r="D10" i="5" s="1"/>
  <c r="L85" i="318"/>
  <c r="L88" i="181"/>
  <c r="L84" i="145"/>
  <c r="L89" i="186"/>
  <c r="L83" i="192"/>
  <c r="L89" i="187"/>
  <c r="L84" i="313"/>
  <c r="L84" i="330"/>
  <c r="L84" i="353"/>
  <c r="L84" i="366"/>
  <c r="L86" i="366"/>
  <c r="L84" i="307"/>
  <c r="L86" i="307"/>
  <c r="L85" i="307"/>
  <c r="L82" i="300"/>
  <c r="L84" i="300"/>
  <c r="L83" i="300"/>
  <c r="L86" i="352"/>
  <c r="L84" i="352"/>
  <c r="L85" i="352"/>
  <c r="L94" i="246"/>
  <c r="L95" i="246"/>
  <c r="L96" i="246"/>
  <c r="N86" i="225"/>
  <c r="N88" i="225" s="1"/>
  <c r="D186" i="5" s="1"/>
  <c r="L91" i="220"/>
  <c r="L93" i="220"/>
  <c r="L82" i="192"/>
  <c r="L90" i="186"/>
  <c r="L85" i="146"/>
  <c r="L83" i="146"/>
  <c r="L84" i="146"/>
  <c r="L87" i="164"/>
  <c r="L89" i="164"/>
  <c r="L88" i="164"/>
  <c r="N86" i="56"/>
  <c r="N88" i="56" s="1"/>
  <c r="D48" i="5" s="1"/>
  <c r="N87" i="364"/>
  <c r="N89" i="364" s="1"/>
  <c r="D314" i="5" s="1"/>
  <c r="N87" i="354"/>
  <c r="N89" i="354" s="1"/>
  <c r="D306" i="5" s="1"/>
  <c r="N86" i="15"/>
  <c r="N88" i="15" s="1"/>
  <c r="D7" i="5" s="1"/>
  <c r="L83" i="12"/>
  <c r="L84" i="12"/>
  <c r="N87" i="251" l="1"/>
  <c r="N89" i="251" s="1"/>
  <c r="D211" i="5" s="1"/>
  <c r="N87" i="254"/>
  <c r="N89" i="254" s="1"/>
  <c r="D214" i="5" s="1"/>
  <c r="N86" i="38"/>
  <c r="N88" i="38" s="1"/>
  <c r="D29" i="5" s="1"/>
  <c r="N91" i="282"/>
  <c r="N93" i="282" s="1"/>
  <c r="D239" i="5" s="1"/>
  <c r="N85" i="284"/>
  <c r="N87" i="284" s="1"/>
  <c r="D241" i="5" s="1"/>
  <c r="L85" i="311"/>
  <c r="L86" i="239"/>
  <c r="N85" i="286"/>
  <c r="N87" i="286" s="1"/>
  <c r="D243" i="5" s="1"/>
  <c r="N85" i="302"/>
  <c r="N87" i="302" s="1"/>
  <c r="N86" i="41"/>
  <c r="N88" i="41" s="1"/>
  <c r="D32" i="5" s="1"/>
  <c r="L84" i="239"/>
  <c r="L85" i="319"/>
  <c r="L87" i="179"/>
  <c r="N86" i="215"/>
  <c r="N88" i="215" s="1"/>
  <c r="D177" i="5" s="1"/>
  <c r="L88" i="171"/>
  <c r="L89" i="171"/>
  <c r="N88" i="275"/>
  <c r="N90" i="275" s="1"/>
  <c r="D233" i="5" s="1"/>
  <c r="N87" i="240"/>
  <c r="N89" i="240" s="1"/>
  <c r="D200" i="5" s="1"/>
  <c r="N86" i="39"/>
  <c r="N88" i="39" s="1"/>
  <c r="D30" i="5" s="1"/>
  <c r="N87" i="241"/>
  <c r="N89" i="241" s="1"/>
  <c r="D201" i="5" s="1"/>
  <c r="N86" i="43"/>
  <c r="N88" i="43" s="1"/>
  <c r="D34" i="5" s="1"/>
  <c r="N87" i="363"/>
  <c r="N89" i="363" s="1"/>
  <c r="D313" i="5" s="1"/>
  <c r="N86" i="42"/>
  <c r="N88" i="42" s="1"/>
  <c r="D33" i="5" s="1"/>
  <c r="N86" i="209"/>
  <c r="N88" i="209" s="1"/>
  <c r="D131" i="5" s="1"/>
  <c r="N86" i="138"/>
  <c r="N88" i="138" s="1"/>
  <c r="D129" i="5" s="1"/>
  <c r="L89" i="268"/>
  <c r="L89" i="157"/>
  <c r="L89" i="189"/>
  <c r="L88" i="157"/>
  <c r="N88" i="232"/>
  <c r="N90" i="232" s="1"/>
  <c r="D192" i="5" s="1"/>
  <c r="N87" i="346"/>
  <c r="N89" i="346" s="1"/>
  <c r="D299" i="5" s="1"/>
  <c r="N91" i="249"/>
  <c r="N93" i="249" s="1"/>
  <c r="D209" i="5" s="1"/>
  <c r="N86" i="142"/>
  <c r="N88" i="142" s="1"/>
  <c r="D134" i="5" s="1"/>
  <c r="N87" i="342"/>
  <c r="N89" i="342" s="1"/>
  <c r="D295" i="5" s="1"/>
  <c r="N86" i="135"/>
  <c r="N88" i="135" s="1"/>
  <c r="D126" i="5" s="1"/>
  <c r="L92" i="165"/>
  <c r="N86" i="213"/>
  <c r="N88" i="213" s="1"/>
  <c r="D175" i="5" s="1"/>
  <c r="L86" i="315"/>
  <c r="N87" i="365"/>
  <c r="N89" i="365" s="1"/>
  <c r="D315" i="5" s="1"/>
  <c r="N101" i="260"/>
  <c r="N103" i="260" s="1"/>
  <c r="D219" i="5" s="1"/>
  <c r="L85" i="315"/>
  <c r="L82" i="285"/>
  <c r="L90" i="165"/>
  <c r="N87" i="332"/>
  <c r="N89" i="332" s="1"/>
  <c r="D286" i="5" s="1"/>
  <c r="N85" i="298"/>
  <c r="N87" i="298" s="1"/>
  <c r="D254" i="5" s="1"/>
  <c r="L86" i="294"/>
  <c r="N87" i="336"/>
  <c r="N89" i="336" s="1"/>
  <c r="D290" i="5" s="1"/>
  <c r="N86" i="140"/>
  <c r="N88" i="140" s="1"/>
  <c r="D132" i="5" s="1"/>
  <c r="N85" i="325"/>
  <c r="N87" i="325" s="1"/>
  <c r="D280" i="5" s="1"/>
  <c r="N86" i="147"/>
  <c r="N88" i="147" s="1"/>
  <c r="D137" i="5" s="1"/>
  <c r="N88" i="274"/>
  <c r="N90" i="274" s="1"/>
  <c r="D232" i="5" s="1"/>
  <c r="N87" i="256"/>
  <c r="N89" i="256" s="1"/>
  <c r="D215" i="5" s="1"/>
  <c r="N86" i="33"/>
  <c r="N88" i="33" s="1"/>
  <c r="D25" i="5" s="1"/>
  <c r="L87" i="189"/>
  <c r="L87" i="177"/>
  <c r="L88" i="268"/>
  <c r="L88" i="177"/>
  <c r="N87" i="262"/>
  <c r="N89" i="262" s="1"/>
  <c r="D221" i="5" s="1"/>
  <c r="N90" i="217"/>
  <c r="N92" i="217" s="1"/>
  <c r="D179" i="5" s="1"/>
  <c r="N86" i="53"/>
  <c r="N88" i="53" s="1"/>
  <c r="D45" i="5" s="1"/>
  <c r="N82" i="227"/>
  <c r="N84" i="227" s="1"/>
  <c r="D188" i="5" s="1"/>
  <c r="L84" i="294"/>
  <c r="N87" i="333"/>
  <c r="N89" i="333" s="1"/>
  <c r="D287" i="5" s="1"/>
  <c r="N86" i="149"/>
  <c r="N88" i="149" s="1"/>
  <c r="D135" i="5" s="1"/>
  <c r="N86" i="231"/>
  <c r="N88" i="231" s="1"/>
  <c r="D191" i="5" s="1"/>
  <c r="N87" i="264"/>
  <c r="N89" i="264" s="1"/>
  <c r="D223" i="5" s="1"/>
  <c r="N87" i="235"/>
  <c r="N89" i="235" s="1"/>
  <c r="D195" i="5" s="1"/>
  <c r="N86" i="24"/>
  <c r="N88" i="24" s="1"/>
  <c r="D16" i="5" s="1"/>
  <c r="N87" i="238"/>
  <c r="N89" i="238" s="1"/>
  <c r="D198" i="5" s="1"/>
  <c r="L86" i="319"/>
  <c r="N87" i="319" s="1"/>
  <c r="N89" i="319" s="1"/>
  <c r="D275" i="5" s="1"/>
  <c r="L86" i="311"/>
  <c r="N87" i="311" s="1"/>
  <c r="N89" i="311" s="1"/>
  <c r="D267" i="5" s="1"/>
  <c r="L83" i="285"/>
  <c r="L88" i="179"/>
  <c r="N90" i="179" s="1"/>
  <c r="N92" i="179" s="1"/>
  <c r="D158" i="5" s="1"/>
  <c r="N87" i="295"/>
  <c r="N89" i="295" s="1"/>
  <c r="D251" i="5" s="1"/>
  <c r="N86" i="29"/>
  <c r="N88" i="29" s="1"/>
  <c r="D21" i="5" s="1"/>
  <c r="N86" i="9"/>
  <c r="N88" i="9" s="1"/>
  <c r="D4" i="5" s="1"/>
  <c r="N86" i="214"/>
  <c r="N88" i="214" s="1"/>
  <c r="D176" i="5" s="1"/>
  <c r="N87" i="353"/>
  <c r="N89" i="353" s="1"/>
  <c r="D305" i="5" s="1"/>
  <c r="L80" i="228"/>
  <c r="N85" i="291"/>
  <c r="N87" i="291" s="1"/>
  <c r="D247" i="5" s="1"/>
  <c r="L81" i="228"/>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5" i="297"/>
  <c r="N87" i="297" s="1"/>
  <c r="D253" i="5" s="1"/>
  <c r="N88" i="271"/>
  <c r="N90" i="271" s="1"/>
  <c r="D229" i="5" s="1"/>
  <c r="N85" i="292"/>
  <c r="N87" i="292" s="1"/>
  <c r="D248" i="5" s="1"/>
  <c r="L89" i="172"/>
  <c r="L89" i="158"/>
  <c r="N85" i="190"/>
  <c r="N87" i="190" s="1"/>
  <c r="D170" i="5" s="1"/>
  <c r="N86" i="139"/>
  <c r="N88" i="139" s="1"/>
  <c r="D130" i="5" s="1"/>
  <c r="N85" i="290"/>
  <c r="N87" i="290" s="1"/>
  <c r="D246" i="5" s="1"/>
  <c r="N91" i="154"/>
  <c r="N93" i="154" s="1"/>
  <c r="D143" i="5" s="1"/>
  <c r="N86" i="243"/>
  <c r="N88" i="243" s="1"/>
  <c r="D203" i="5" s="1"/>
  <c r="L88" i="182"/>
  <c r="L90" i="182"/>
  <c r="N91" i="244"/>
  <c r="N93" i="244" s="1"/>
  <c r="D204" i="5" s="1"/>
  <c r="N87" i="265"/>
  <c r="N89" i="265" s="1"/>
  <c r="D224" i="5" s="1"/>
  <c r="N86" i="212"/>
  <c r="N88" i="212" s="1"/>
  <c r="D174" i="5" s="1"/>
  <c r="L88" i="158"/>
  <c r="N87" i="233"/>
  <c r="N89" i="233" s="1"/>
  <c r="D193" i="5" s="1"/>
  <c r="N93" i="245"/>
  <c r="N95" i="245" s="1"/>
  <c r="D205" i="5" s="1"/>
  <c r="N87" i="312"/>
  <c r="N89" i="312" s="1"/>
  <c r="D268" i="5" s="1"/>
  <c r="L86" i="150"/>
  <c r="L85" i="150"/>
  <c r="N86" i="144"/>
  <c r="N88" i="144" s="1"/>
  <c r="D140" i="5" s="1"/>
  <c r="N90" i="180"/>
  <c r="N92" i="180" s="1"/>
  <c r="D159" i="5" s="1"/>
  <c r="N85" i="309"/>
  <c r="N87" i="309" s="1"/>
  <c r="D265" i="5" s="1"/>
  <c r="N90" i="160"/>
  <c r="N92" i="160" s="1"/>
  <c r="D147" i="5" s="1"/>
  <c r="N91" i="176"/>
  <c r="N93" i="176" s="1"/>
  <c r="D155" i="5" s="1"/>
  <c r="N86" i="145"/>
  <c r="N88" i="145" s="1"/>
  <c r="D139" i="5" s="1"/>
  <c r="N86" i="136"/>
  <c r="N88" i="136" s="1"/>
  <c r="D127" i="5" s="1"/>
  <c r="L89" i="168"/>
  <c r="N86" i="242"/>
  <c r="N88" i="242" s="1"/>
  <c r="D202" i="5" s="1"/>
  <c r="N86" i="134"/>
  <c r="N88" i="134" s="1"/>
  <c r="D125" i="5" s="1"/>
  <c r="N88" i="273"/>
  <c r="N90" i="273" s="1"/>
  <c r="D231" i="5" s="1"/>
  <c r="N90" i="174"/>
  <c r="N92" i="174" s="1"/>
  <c r="D154"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1" i="267"/>
  <c r="N93" i="267" s="1"/>
  <c r="D226" i="5" s="1"/>
  <c r="N87" i="247"/>
  <c r="N89" i="247" s="1"/>
  <c r="D207" i="5" s="1"/>
  <c r="N85" i="191"/>
  <c r="N87" i="191" s="1"/>
  <c r="D171" i="5" s="1"/>
  <c r="N91" i="155"/>
  <c r="N93" i="155" s="1"/>
  <c r="D144" i="5" s="1"/>
  <c r="N91" i="185"/>
  <c r="N93" i="185" s="1"/>
  <c r="D165" i="5" s="1"/>
  <c r="N87" i="257"/>
  <c r="N89" i="257" s="1"/>
  <c r="D216" i="5" s="1"/>
  <c r="N85" i="133"/>
  <c r="N87" i="133" s="1"/>
  <c r="D124" i="5" s="1"/>
  <c r="N86" i="137"/>
  <c r="N88" i="137" s="1"/>
  <c r="D128" i="5" s="1"/>
  <c r="L88" i="168"/>
  <c r="N87" i="258"/>
  <c r="N89" i="258" s="1"/>
  <c r="D217" i="5" s="1"/>
  <c r="N85" i="301"/>
  <c r="N87" i="301" s="1"/>
  <c r="D258" i="5" s="1"/>
  <c r="N83" i="229"/>
  <c r="N85" i="229" s="1"/>
  <c r="D190" i="5" s="1"/>
  <c r="N90" i="183"/>
  <c r="N92" i="183" s="1"/>
  <c r="D163" i="5" s="1"/>
  <c r="N86" i="40"/>
  <c r="N88" i="40" s="1"/>
  <c r="D31" i="5" s="1"/>
  <c r="N86" i="45"/>
  <c r="N88" i="45" s="1"/>
  <c r="D36" i="5" s="1"/>
  <c r="N85" i="283"/>
  <c r="N87" i="283" s="1"/>
  <c r="D240" i="5" s="1"/>
  <c r="N87" i="263"/>
  <c r="N89" i="263" s="1"/>
  <c r="D222" i="5" s="1"/>
  <c r="N91" i="187"/>
  <c r="N93" i="187" s="1"/>
  <c r="D168" i="5" s="1"/>
  <c r="N90" i="188"/>
  <c r="N92" i="188" s="1"/>
  <c r="D167" i="5" s="1"/>
  <c r="N90" i="184"/>
  <c r="N92" i="184" s="1"/>
  <c r="D164" i="5" s="1"/>
  <c r="N91" i="178"/>
  <c r="N93" i="178" s="1"/>
  <c r="D157" i="5" s="1"/>
  <c r="N91" i="170"/>
  <c r="N93" i="170" s="1"/>
  <c r="D152" i="5" s="1"/>
  <c r="N86" i="17"/>
  <c r="N88" i="17" s="1"/>
  <c r="D9" i="5" s="1"/>
  <c r="N86" i="141"/>
  <c r="N88" i="141" s="1"/>
  <c r="D133" i="5" s="1"/>
  <c r="N86" i="23"/>
  <c r="N88" i="23" s="1"/>
  <c r="D15" i="5" s="1"/>
  <c r="N86" i="20"/>
  <c r="N88" i="20" s="1"/>
  <c r="D12" i="5" s="1"/>
  <c r="N87" i="329"/>
  <c r="N89" i="329" s="1"/>
  <c r="D283" i="5" s="1"/>
  <c r="N87" i="362"/>
  <c r="N89" i="362" s="1"/>
  <c r="D312" i="5" s="1"/>
  <c r="N87" i="318"/>
  <c r="N89" i="318" s="1"/>
  <c r="D274" i="5" s="1"/>
  <c r="N85" i="287"/>
  <c r="N87" i="287" s="1"/>
  <c r="D244" i="5" s="1"/>
  <c r="N85" i="310"/>
  <c r="N87" i="310" s="1"/>
  <c r="D266" i="5" s="1"/>
  <c r="N91" i="248"/>
  <c r="N93" i="248" s="1"/>
  <c r="D208" i="5" s="1"/>
  <c r="N86" i="148"/>
  <c r="N88" i="148" s="1"/>
  <c r="D136" i="5" s="1"/>
  <c r="N87" i="345"/>
  <c r="N89" i="345" s="1"/>
  <c r="D298" i="5" s="1"/>
  <c r="N87" i="193"/>
  <c r="N89" i="193" s="1"/>
  <c r="D173" i="5" s="1"/>
  <c r="N87" i="314"/>
  <c r="N89" i="314" s="1"/>
  <c r="D270" i="5" s="1"/>
  <c r="N85" i="192"/>
  <c r="N87" i="192" s="1"/>
  <c r="D172" i="5" s="1"/>
  <c r="N87" i="313"/>
  <c r="N89" i="313" s="1"/>
  <c r="D269" i="5" s="1"/>
  <c r="N90" i="181"/>
  <c r="N92" i="181" s="1"/>
  <c r="D161" i="5" s="1"/>
  <c r="N87" i="337"/>
  <c r="N89" i="337" s="1"/>
  <c r="D291" i="5" s="1"/>
  <c r="N86" i="44"/>
  <c r="N88" i="44" s="1"/>
  <c r="D35" i="5" s="1"/>
  <c r="N86" i="54"/>
  <c r="N88" i="54" s="1"/>
  <c r="D46" i="5" s="1"/>
  <c r="N87" i="307"/>
  <c r="N89" i="307" s="1"/>
  <c r="D263" i="5" s="1"/>
  <c r="N87" i="366"/>
  <c r="N89" i="366" s="1"/>
  <c r="D316" i="5" s="1"/>
  <c r="N87" i="317"/>
  <c r="N89" i="317" s="1"/>
  <c r="D273" i="5" s="1"/>
  <c r="N87" i="359"/>
  <c r="N89" i="359" s="1"/>
  <c r="D310" i="5" s="1"/>
  <c r="N87" i="355"/>
  <c r="N89" i="355" s="1"/>
  <c r="D307" i="5" s="1"/>
  <c r="N87" i="316"/>
  <c r="N89" i="316" s="1"/>
  <c r="D27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239"/>
  <c r="N89" i="239" s="1"/>
  <c r="D199" i="5" s="1"/>
  <c r="N87" i="344"/>
  <c r="N89" i="344" s="1"/>
  <c r="D297" i="5" s="1"/>
  <c r="N87" i="331"/>
  <c r="N89" i="331" s="1"/>
  <c r="D285" i="5" s="1"/>
  <c r="N87" i="335"/>
  <c r="N89" i="335" s="1"/>
  <c r="D289" i="5" s="1"/>
  <c r="N97" i="246"/>
  <c r="N99" i="246" s="1"/>
  <c r="D206" i="5" s="1"/>
  <c r="N94" i="220"/>
  <c r="N96" i="220" s="1"/>
  <c r="D182" i="5" s="1"/>
  <c r="N90" i="164"/>
  <c r="N92" i="164" s="1"/>
  <c r="D149" i="5" s="1"/>
  <c r="N86" i="146"/>
  <c r="N88" i="146" s="1"/>
  <c r="D138" i="5" s="1"/>
  <c r="N86" i="12"/>
  <c r="N88" i="12" s="1"/>
  <c r="D5" i="5" s="1"/>
  <c r="N91" i="171" l="1"/>
  <c r="N93" i="171" s="1"/>
  <c r="D156" i="5" s="1"/>
  <c r="N90" i="189"/>
  <c r="N92" i="189" s="1"/>
  <c r="D169" i="5" s="1"/>
  <c r="N93" i="165"/>
  <c r="N95" i="165" s="1"/>
  <c r="D150" i="5" s="1"/>
  <c r="N91" i="158"/>
  <c r="N93" i="158" s="1"/>
  <c r="D146" i="5" s="1"/>
  <c r="D160" i="5"/>
  <c r="N91" i="157"/>
  <c r="N93" i="157" s="1"/>
  <c r="D145" i="5" s="1"/>
  <c r="N85" i="285"/>
  <c r="N87" i="285" s="1"/>
  <c r="D242" i="5" s="1"/>
  <c r="N91" i="268"/>
  <c r="N93" i="268" s="1"/>
  <c r="D227" i="5" s="1"/>
  <c r="N82" i="228"/>
  <c r="N84" i="228" s="1"/>
  <c r="D189" i="5" s="1"/>
  <c r="N87" i="294"/>
  <c r="N89" i="294" s="1"/>
  <c r="D250" i="5" s="1"/>
  <c r="N87" i="315"/>
  <c r="N89" i="315" s="1"/>
  <c r="D271" i="5" s="1"/>
  <c r="N90" i="177"/>
  <c r="N92" i="177" s="1"/>
  <c r="N91" i="162"/>
  <c r="N93" i="162" s="1"/>
  <c r="D148" i="5" s="1"/>
  <c r="N90" i="172"/>
  <c r="N92" i="172" s="1"/>
  <c r="D153" i="5" s="1"/>
  <c r="N91" i="182"/>
  <c r="N93" i="182" s="1"/>
  <c r="D162" i="5" s="1"/>
  <c r="N91" i="168"/>
  <c r="N93" i="168" s="1"/>
  <c r="D151" i="5" s="1"/>
  <c r="N87" i="150"/>
  <c r="N89" i="150" s="1"/>
  <c r="D142" i="5" s="1"/>
  <c r="D257" i="5"/>
  <c r="N86" i="117"/>
  <c r="L83" i="117"/>
  <c r="N86" i="80"/>
  <c r="L83" i="80"/>
  <c r="D91" i="5"/>
  <c r="N88" i="101"/>
  <c r="D103" i="5"/>
  <c r="N88" i="113"/>
  <c r="N93" i="207"/>
  <c r="L90" i="207"/>
  <c r="D85" i="5"/>
  <c r="N88" i="95"/>
  <c r="D61" i="5"/>
  <c r="N88" i="70"/>
  <c r="D42" i="5"/>
  <c r="N91" i="50"/>
  <c r="N86" i="122"/>
  <c r="L83" i="122"/>
  <c r="D78" i="5"/>
  <c r="N88" i="86"/>
  <c r="D77" i="5"/>
  <c r="D64" i="5"/>
  <c r="N88" i="73"/>
  <c r="N93" i="279"/>
  <c r="L90" i="279"/>
  <c r="N86" i="85"/>
  <c r="L83" i="85"/>
  <c r="N86" i="123"/>
  <c r="L83" i="123"/>
  <c r="N86" i="126"/>
  <c r="L83" i="126"/>
  <c r="D59" i="5"/>
  <c r="N88" i="68"/>
  <c r="D50" i="5"/>
  <c r="N88" i="59"/>
  <c r="N86" i="65"/>
  <c r="L83" i="65"/>
  <c r="D41" i="5"/>
  <c r="N88" i="49"/>
  <c r="N86" i="52"/>
  <c r="L83" i="52"/>
  <c r="D106" i="5"/>
  <c r="N88" i="115"/>
  <c r="L84" i="73"/>
  <c r="L85" i="73"/>
  <c r="N86" i="96"/>
  <c r="L83" i="96"/>
  <c r="L85" i="126"/>
  <c r="L84" i="126"/>
  <c r="D87" i="5"/>
  <c r="N88" i="97"/>
  <c r="D114" i="5"/>
  <c r="N88" i="123"/>
  <c r="D104" i="5"/>
  <c r="N88" i="114"/>
  <c r="D79" i="5"/>
  <c r="N88" i="88"/>
  <c r="N86" i="101"/>
  <c r="L83" i="101"/>
  <c r="D75" i="5"/>
  <c r="N88" i="84"/>
  <c r="D99" i="5"/>
  <c r="N88" i="109"/>
  <c r="D94" i="5"/>
  <c r="N88" i="104"/>
  <c r="N86" i="107"/>
  <c r="L83" i="107"/>
  <c r="D97" i="5"/>
  <c r="N88" i="107"/>
  <c r="L85" i="123"/>
  <c r="M48" i="123"/>
  <c r="N48" i="123"/>
  <c r="N54" i="123"/>
  <c r="N78" i="123"/>
  <c r="L84" i="123"/>
  <c r="D105" i="5"/>
  <c r="N88" i="116"/>
  <c r="D71" i="5"/>
  <c r="N88" i="80"/>
  <c r="D90" i="5"/>
  <c r="N88" i="100"/>
  <c r="N86" i="110"/>
  <c r="L83" i="110"/>
  <c r="D96" i="5"/>
  <c r="N88" i="106"/>
  <c r="D98" i="5"/>
  <c r="N88" i="108"/>
  <c r="D89" i="5"/>
  <c r="N88" i="99"/>
  <c r="N86" i="131"/>
  <c r="L83" i="131"/>
  <c r="D120" i="5"/>
  <c r="N88" i="128"/>
  <c r="N86" i="60"/>
  <c r="L83" i="60"/>
  <c r="D183" i="5"/>
  <c r="N95" i="207"/>
  <c r="N86" i="125"/>
  <c r="L83" i="125"/>
  <c r="D110" i="5"/>
  <c r="N88" i="120"/>
  <c r="D72" i="5"/>
  <c r="N88" i="81"/>
  <c r="N86" i="61"/>
  <c r="L83" i="61"/>
  <c r="N86" i="98"/>
  <c r="L83" i="98"/>
  <c r="N86" i="124"/>
  <c r="L83" i="124"/>
  <c r="N86" i="130"/>
  <c r="L83" i="130"/>
  <c r="N86" i="68"/>
  <c r="L83" i="68"/>
  <c r="N86" i="97"/>
  <c r="L83" i="97"/>
  <c r="N86" i="109"/>
  <c r="L83" i="109"/>
  <c r="N85" i="127"/>
  <c r="L82" i="127"/>
  <c r="D101" i="5"/>
  <c r="N88" i="111"/>
  <c r="D73" i="5"/>
  <c r="N88" i="82"/>
  <c r="N86" i="121"/>
  <c r="L83" i="121"/>
  <c r="L84" i="85"/>
  <c r="L85" i="85"/>
  <c r="N86" i="106"/>
  <c r="L83" i="106"/>
  <c r="D123" i="5"/>
  <c r="N88" i="132"/>
  <c r="N86" i="81"/>
  <c r="L83" i="81"/>
  <c r="N86" i="128"/>
  <c r="L83" i="128"/>
  <c r="L85" i="122"/>
  <c r="L84" i="122"/>
  <c r="L85" i="114"/>
  <c r="L84" i="114"/>
  <c r="L85" i="125"/>
  <c r="L84" i="125"/>
  <c r="L84" i="70"/>
  <c r="L85" i="70"/>
  <c r="L84" i="101"/>
  <c r="M48" i="101"/>
  <c r="N48" i="101"/>
  <c r="N54" i="101"/>
  <c r="N78" i="101"/>
  <c r="L85" i="101"/>
  <c r="L84" i="109"/>
  <c r="M48" i="109"/>
  <c r="N48" i="109"/>
  <c r="N54" i="109"/>
  <c r="N78" i="109"/>
  <c r="L85" i="109"/>
  <c r="D107" i="5"/>
  <c r="N88" i="117"/>
  <c r="D70" i="5"/>
  <c r="N88" i="79"/>
  <c r="M48" i="85"/>
  <c r="N48" i="85"/>
  <c r="N54" i="85"/>
  <c r="N78" i="85"/>
  <c r="N88" i="85"/>
  <c r="D76" i="5"/>
  <c r="N86" i="103"/>
  <c r="L83" i="103"/>
  <c r="N93" i="221"/>
  <c r="L90" i="221"/>
  <c r="D74" i="5"/>
  <c r="N88" i="83"/>
  <c r="D109" i="5"/>
  <c r="N88" i="119"/>
  <c r="D84" i="5"/>
  <c r="N88" i="94"/>
  <c r="L84" i="131"/>
  <c r="L85" i="131"/>
  <c r="D108" i="5"/>
  <c r="N88" i="118"/>
  <c r="N86" i="118"/>
  <c r="L83" i="118"/>
  <c r="D52" i="5"/>
  <c r="N88" i="61"/>
  <c r="M48" i="122"/>
  <c r="N48" i="122"/>
  <c r="N54" i="122"/>
  <c r="N78" i="122"/>
  <c r="N88" i="122"/>
  <c r="D112" i="5"/>
  <c r="D56" i="5"/>
  <c r="N88" i="65"/>
  <c r="D121" i="5"/>
  <c r="N88" i="130"/>
  <c r="L85" i="107"/>
  <c r="M48" i="107"/>
  <c r="N48" i="107"/>
  <c r="N54" i="107"/>
  <c r="N78" i="107"/>
  <c r="L84" i="107"/>
  <c r="N86" i="95"/>
  <c r="L83" i="95"/>
  <c r="N86" i="132"/>
  <c r="L83" i="132"/>
  <c r="M48" i="114"/>
  <c r="N48" i="114"/>
  <c r="N54" i="114"/>
  <c r="N78" i="114"/>
  <c r="L83" i="114"/>
  <c r="N86" i="114"/>
  <c r="M48" i="125"/>
  <c r="N48" i="125"/>
  <c r="N54" i="125"/>
  <c r="N78" i="125"/>
  <c r="N88" i="125"/>
  <c r="D115" i="5"/>
  <c r="N86" i="59"/>
  <c r="L83" i="59"/>
  <c r="D237" i="5"/>
  <c r="N93" i="280"/>
  <c r="N86" i="77"/>
  <c r="L83" i="77"/>
  <c r="D54" i="5"/>
  <c r="N88" i="63"/>
  <c r="M48" i="70"/>
  <c r="N48" i="70"/>
  <c r="N54" i="70"/>
  <c r="N78" i="70"/>
  <c r="L83" i="70"/>
  <c r="N86" i="70"/>
  <c r="N86" i="63"/>
  <c r="L83" i="63"/>
  <c r="D68" i="5"/>
  <c r="N88" i="77"/>
  <c r="N86" i="91"/>
  <c r="L83" i="91"/>
  <c r="N86" i="76"/>
  <c r="L83" i="76"/>
  <c r="N86" i="66"/>
  <c r="L83" i="66"/>
  <c r="D80" i="5"/>
  <c r="N88" i="89"/>
  <c r="N86" i="111"/>
  <c r="L83" i="111"/>
  <c r="N86" i="129"/>
  <c r="L83" i="129"/>
  <c r="L88" i="50"/>
  <c r="L87" i="50"/>
  <c r="N86" i="94"/>
  <c r="L83" i="94"/>
  <c r="N86" i="99"/>
  <c r="L83" i="99"/>
  <c r="N86" i="100"/>
  <c r="L83" i="100"/>
  <c r="L84" i="108"/>
  <c r="L85" i="108"/>
  <c r="L84" i="118"/>
  <c r="M48" i="118"/>
  <c r="N48" i="118"/>
  <c r="N54" i="118"/>
  <c r="N78" i="118"/>
  <c r="L85" i="118"/>
  <c r="D60" i="5"/>
  <c r="N88" i="69"/>
  <c r="L85" i="103"/>
  <c r="L84" i="103"/>
  <c r="L84" i="86"/>
  <c r="L85" i="86"/>
  <c r="L84" i="127"/>
  <c r="L83" i="127"/>
  <c r="L85" i="113"/>
  <c r="L84" i="113"/>
  <c r="L84" i="112"/>
  <c r="L85" i="112"/>
  <c r="L85" i="98"/>
  <c r="L84" i="98"/>
  <c r="L84" i="76"/>
  <c r="L85" i="76"/>
  <c r="L84" i="105"/>
  <c r="L85" i="105"/>
  <c r="L92" i="207"/>
  <c r="L57" i="207"/>
  <c r="N57" i="207"/>
  <c r="N61" i="207"/>
  <c r="N85" i="207"/>
  <c r="L91" i="207"/>
  <c r="L84" i="117"/>
  <c r="M48" i="117"/>
  <c r="N48" i="117"/>
  <c r="N54" i="117"/>
  <c r="N78" i="117"/>
  <c r="L85" i="117"/>
  <c r="L84" i="87"/>
  <c r="L85" i="87"/>
  <c r="N88" i="87"/>
  <c r="L85" i="80"/>
  <c r="M48" i="80"/>
  <c r="N48" i="80"/>
  <c r="N54" i="80"/>
  <c r="N78" i="80"/>
  <c r="L84" i="80"/>
  <c r="L91" i="221"/>
  <c r="L92" i="221"/>
  <c r="L85" i="111"/>
  <c r="M48" i="111"/>
  <c r="N48" i="111"/>
  <c r="N54" i="111"/>
  <c r="N78" i="111"/>
  <c r="L84" i="111"/>
  <c r="L85" i="61"/>
  <c r="M48" i="61"/>
  <c r="N48" i="61"/>
  <c r="N54" i="61"/>
  <c r="N78" i="61"/>
  <c r="L84" i="61"/>
  <c r="L84" i="119"/>
  <c r="L85" i="119"/>
  <c r="M48" i="50"/>
  <c r="N48" i="50"/>
  <c r="N55" i="50"/>
  <c r="N81" i="50"/>
  <c r="L86" i="50"/>
  <c r="N89" i="50"/>
  <c r="L85" i="94"/>
  <c r="M48" i="94"/>
  <c r="N48" i="94"/>
  <c r="N54" i="94"/>
  <c r="N78" i="94"/>
  <c r="L84" i="94"/>
  <c r="M48" i="108"/>
  <c r="N48" i="108"/>
  <c r="N54" i="108"/>
  <c r="N78" i="108"/>
  <c r="L83" i="108"/>
  <c r="N86" i="108"/>
  <c r="N88" i="112"/>
  <c r="D102" i="5"/>
  <c r="L84" i="132"/>
  <c r="M48" i="132"/>
  <c r="N48" i="132"/>
  <c r="N54" i="132"/>
  <c r="N78" i="132"/>
  <c r="L85" i="132"/>
  <c r="M48" i="119"/>
  <c r="N48" i="119"/>
  <c r="N54" i="119"/>
  <c r="N78" i="119"/>
  <c r="L83" i="119"/>
  <c r="N86" i="119"/>
  <c r="L84" i="99"/>
  <c r="M48" i="99"/>
  <c r="N48" i="99"/>
  <c r="N54" i="99"/>
  <c r="N78" i="99"/>
  <c r="L85" i="99"/>
  <c r="L84" i="69"/>
  <c r="L85" i="69"/>
  <c r="N86" i="82"/>
  <c r="L83" i="82"/>
  <c r="N86" i="58"/>
  <c r="L83" i="58"/>
  <c r="M48" i="103"/>
  <c r="N48" i="103"/>
  <c r="N54" i="103"/>
  <c r="N78" i="103"/>
  <c r="N88" i="103"/>
  <c r="D93" i="5"/>
  <c r="M48" i="86"/>
  <c r="N48" i="86"/>
  <c r="N54" i="86"/>
  <c r="N78" i="86"/>
  <c r="L83" i="86"/>
  <c r="N86" i="86"/>
  <c r="M48" i="87"/>
  <c r="N48" i="87"/>
  <c r="N54" i="87"/>
  <c r="N78" i="87"/>
  <c r="L83" i="87"/>
  <c r="N86" i="87"/>
  <c r="M48" i="127"/>
  <c r="N48" i="127"/>
  <c r="N54" i="127"/>
  <c r="N77" i="127"/>
  <c r="N87" i="127"/>
  <c r="D117" i="5"/>
  <c r="M48" i="113"/>
  <c r="N48" i="113"/>
  <c r="N54" i="113"/>
  <c r="N78" i="113"/>
  <c r="L83" i="113"/>
  <c r="N86" i="113"/>
  <c r="M48" i="112"/>
  <c r="N48" i="112"/>
  <c r="N54" i="112"/>
  <c r="N78" i="112"/>
  <c r="L83" i="112"/>
  <c r="N86" i="112"/>
  <c r="L85" i="77"/>
  <c r="M48" i="77"/>
  <c r="N48" i="77"/>
  <c r="N54" i="77"/>
  <c r="N78" i="77"/>
  <c r="L84" i="77"/>
  <c r="M48" i="69"/>
  <c r="N48" i="69"/>
  <c r="N54" i="69"/>
  <c r="N78" i="69"/>
  <c r="L83" i="69"/>
  <c r="N86" i="69"/>
  <c r="M48" i="98"/>
  <c r="N48" i="98"/>
  <c r="N54" i="98"/>
  <c r="N78" i="98"/>
  <c r="N88" i="98"/>
  <c r="D88" i="5"/>
  <c r="D62" i="5"/>
  <c r="N88" i="71"/>
  <c r="D49" i="5"/>
  <c r="N88" i="58"/>
  <c r="M48" i="76"/>
  <c r="N48" i="76"/>
  <c r="N54" i="76"/>
  <c r="N78" i="76"/>
  <c r="N88" i="76"/>
  <c r="D67" i="5"/>
  <c r="D118" i="5"/>
  <c r="N88" i="129"/>
  <c r="N88" i="105"/>
  <c r="D95" i="5"/>
  <c r="L57" i="221"/>
  <c r="N57" i="221"/>
  <c r="N61" i="221"/>
  <c r="N85" i="221"/>
  <c r="N95" i="221"/>
  <c r="D184" i="5"/>
  <c r="D83" i="5"/>
  <c r="N88" i="92"/>
  <c r="N86" i="92"/>
  <c r="L83" i="92"/>
  <c r="D119" i="5"/>
  <c r="N88" i="208"/>
  <c r="D100" i="5"/>
  <c r="N88" i="110"/>
  <c r="M48" i="105"/>
  <c r="N48" i="105"/>
  <c r="N54" i="105"/>
  <c r="N78" i="105"/>
  <c r="L83" i="105"/>
  <c r="N86" i="105"/>
  <c r="N86" i="115"/>
  <c r="L83" i="115"/>
  <c r="D51" i="5"/>
  <c r="N88" i="60"/>
  <c r="L85" i="110"/>
  <c r="M48" i="110"/>
  <c r="N48" i="110"/>
  <c r="N54" i="110"/>
  <c r="N78" i="110"/>
  <c r="L84" i="110"/>
  <c r="L84" i="208"/>
  <c r="L85" i="208"/>
  <c r="L84" i="124"/>
  <c r="L85" i="124"/>
  <c r="L85" i="130"/>
  <c r="M48" i="130"/>
  <c r="N48" i="130"/>
  <c r="N54" i="130"/>
  <c r="N78" i="130"/>
  <c r="L84" i="130"/>
  <c r="L84" i="116"/>
  <c r="L85" i="116"/>
  <c r="L84" i="96"/>
  <c r="L85" i="96"/>
  <c r="N86" i="120"/>
  <c r="L83" i="120"/>
  <c r="L85" i="89"/>
  <c r="L84" i="89"/>
  <c r="N86" i="71"/>
  <c r="L83" i="71"/>
  <c r="L85" i="66"/>
  <c r="L84" i="66"/>
  <c r="L84" i="88"/>
  <c r="L85" i="88"/>
  <c r="L84" i="63"/>
  <c r="M48" i="63"/>
  <c r="N48" i="63"/>
  <c r="N54" i="63"/>
  <c r="N78" i="63"/>
  <c r="L85" i="63"/>
  <c r="L84" i="121"/>
  <c r="L85" i="121"/>
  <c r="L91" i="279"/>
  <c r="L92" i="279"/>
  <c r="L85" i="79"/>
  <c r="L84" i="79"/>
  <c r="L85" i="83"/>
  <c r="L84" i="83"/>
  <c r="L84" i="90"/>
  <c r="L85" i="90"/>
  <c r="L85" i="104"/>
  <c r="L84" i="104"/>
  <c r="L85" i="102"/>
  <c r="L84" i="102"/>
  <c r="L85" i="52"/>
  <c r="L84" i="52"/>
  <c r="L85" i="84"/>
  <c r="L84" i="84"/>
  <c r="L84" i="91"/>
  <c r="L85" i="91"/>
  <c r="M48" i="131"/>
  <c r="N48" i="131"/>
  <c r="N54" i="131"/>
  <c r="N78" i="131"/>
  <c r="N88" i="131"/>
  <c r="D122" i="5"/>
  <c r="L84" i="58"/>
  <c r="M48" i="58"/>
  <c r="N48" i="58"/>
  <c r="N54" i="58"/>
  <c r="N78" i="58"/>
  <c r="L85" i="58"/>
  <c r="L90" i="280"/>
  <c r="L89" i="280"/>
  <c r="L84" i="49"/>
  <c r="L85" i="49"/>
  <c r="L84" i="115"/>
  <c r="M48" i="115"/>
  <c r="N48" i="115"/>
  <c r="N54" i="115"/>
  <c r="N78" i="115"/>
  <c r="L85" i="115"/>
  <c r="L85" i="68"/>
  <c r="M48" i="68"/>
  <c r="N48" i="68"/>
  <c r="N54" i="68"/>
  <c r="N78" i="68"/>
  <c r="L84" i="68"/>
  <c r="L85" i="95"/>
  <c r="M48" i="95"/>
  <c r="N48" i="95"/>
  <c r="N54" i="95"/>
  <c r="N78" i="95"/>
  <c r="L84" i="95"/>
  <c r="L85" i="97"/>
  <c r="M48" i="97"/>
  <c r="N48" i="97"/>
  <c r="N54" i="97"/>
  <c r="N78" i="97"/>
  <c r="L84" i="97"/>
  <c r="L85" i="59"/>
  <c r="M48" i="59"/>
  <c r="N48" i="59"/>
  <c r="N54" i="59"/>
  <c r="N78" i="59"/>
  <c r="L84" i="59"/>
  <c r="M48" i="126"/>
  <c r="N48" i="126"/>
  <c r="N54" i="126"/>
  <c r="N78" i="126"/>
  <c r="N88" i="126"/>
  <c r="D116" i="5"/>
  <c r="M48" i="73"/>
  <c r="N48" i="73"/>
  <c r="N54" i="73"/>
  <c r="N78" i="73"/>
  <c r="L83" i="73"/>
  <c r="N86" i="73"/>
  <c r="L85" i="65"/>
  <c r="M48" i="65"/>
  <c r="N48" i="65"/>
  <c r="N54" i="65"/>
  <c r="N78" i="65"/>
  <c r="L84" i="65"/>
  <c r="L85" i="60"/>
  <c r="M48" i="60"/>
  <c r="N48" i="60"/>
  <c r="N54" i="60"/>
  <c r="N78" i="60"/>
  <c r="L84" i="60"/>
  <c r="M48" i="208"/>
  <c r="N48" i="208"/>
  <c r="N54" i="208"/>
  <c r="N78" i="208"/>
  <c r="L83" i="208"/>
  <c r="N86" i="208"/>
  <c r="M48" i="124"/>
  <c r="N48" i="124"/>
  <c r="N54" i="124"/>
  <c r="N78" i="124"/>
  <c r="N88" i="124"/>
  <c r="D113" i="5"/>
  <c r="L84" i="129"/>
  <c r="M48" i="129"/>
  <c r="N48" i="129"/>
  <c r="N54" i="129"/>
  <c r="N78" i="129"/>
  <c r="L85" i="129"/>
  <c r="L85" i="82"/>
  <c r="M48" i="82"/>
  <c r="N48" i="82"/>
  <c r="N54" i="82"/>
  <c r="N78" i="82"/>
  <c r="L84" i="82"/>
  <c r="L84" i="106"/>
  <c r="M48" i="106"/>
  <c r="N48" i="106"/>
  <c r="N54" i="106"/>
  <c r="N78" i="106"/>
  <c r="L85" i="106"/>
  <c r="L85" i="100"/>
  <c r="M48" i="100"/>
  <c r="N48" i="100"/>
  <c r="N54" i="100"/>
  <c r="N78" i="100"/>
  <c r="L84" i="100"/>
  <c r="M48" i="116"/>
  <c r="N48" i="116"/>
  <c r="N54" i="116"/>
  <c r="N78" i="116"/>
  <c r="L83" i="116"/>
  <c r="N86" i="116"/>
  <c r="M56" i="280"/>
  <c r="N56" i="280"/>
  <c r="N59" i="280"/>
  <c r="N83" i="280"/>
  <c r="L88" i="280"/>
  <c r="N91" i="280"/>
  <c r="J48" i="323"/>
  <c r="J48" i="119"/>
  <c r="J48" i="333"/>
  <c r="J48" i="330"/>
  <c r="J48" i="105"/>
  <c r="J48" i="84"/>
  <c r="B58" i="279"/>
  <c r="J48" i="35"/>
  <c r="B49" i="224"/>
  <c r="J48" i="304"/>
  <c r="B48" i="41"/>
  <c r="J48" i="355"/>
  <c r="J48" i="76"/>
  <c r="J48" i="262"/>
  <c r="J48" i="339"/>
  <c r="J48" i="136"/>
  <c r="J48" i="44"/>
  <c r="B48" i="120"/>
  <c r="J48" i="315"/>
  <c r="B48" i="82"/>
  <c r="J48" i="356"/>
  <c r="J48" i="321"/>
  <c r="B48" i="89"/>
  <c r="J48" i="112"/>
  <c r="J48" i="123"/>
  <c r="J48" i="110"/>
  <c r="J48" i="251"/>
  <c r="B48" i="129"/>
  <c r="B48" i="125"/>
  <c r="J46" i="228"/>
  <c r="B49" i="214"/>
  <c r="J48" i="80"/>
  <c r="J48" i="98"/>
  <c r="J48" i="264"/>
  <c r="B48" i="61"/>
  <c r="J48" i="310"/>
  <c r="J48" i="87"/>
  <c r="J48" i="61"/>
  <c r="J56" i="280"/>
  <c r="B49" i="225"/>
  <c r="J48" i="259"/>
  <c r="J48" i="49"/>
  <c r="J48" i="39"/>
  <c r="B48" i="114"/>
  <c r="J48" i="78"/>
  <c r="B48" i="111"/>
  <c r="J48" i="263"/>
  <c r="J48" i="237"/>
  <c r="J48" i="295"/>
  <c r="J48" i="317"/>
  <c r="J48" i="297"/>
  <c r="J48" i="271"/>
  <c r="J48" i="353"/>
  <c r="B48" i="66"/>
  <c r="B48" i="59"/>
  <c r="J48" i="99"/>
  <c r="J48" i="72"/>
  <c r="J48" i="46"/>
  <c r="J48" i="121"/>
  <c r="J48" i="86"/>
  <c r="B48" i="50"/>
  <c r="J48" i="68"/>
  <c r="J47" i="234"/>
  <c r="B49" i="213"/>
  <c r="J48" i="340"/>
  <c r="J47" i="242"/>
  <c r="B48" i="86"/>
  <c r="J48" i="354"/>
  <c r="J48" i="360"/>
  <c r="J48" i="236"/>
  <c r="B48" i="81"/>
  <c r="J48" i="320"/>
  <c r="B48" i="130"/>
  <c r="J48" i="329"/>
  <c r="B48" i="208"/>
  <c r="B48" i="85"/>
  <c r="J48" i="283"/>
  <c r="J48" i="50"/>
  <c r="B48" i="37"/>
  <c r="B48" i="95"/>
  <c r="J48" i="327"/>
  <c r="J48" i="311"/>
  <c r="J47" i="231"/>
  <c r="J48" i="301"/>
  <c r="J48" i="306"/>
  <c r="B48" i="46"/>
  <c r="J48" i="365"/>
  <c r="B48" i="103"/>
  <c r="J48" i="129"/>
  <c r="J48" i="298"/>
  <c r="B48" i="35"/>
  <c r="B49" i="215"/>
  <c r="B48" i="101"/>
  <c r="B48" i="49"/>
  <c r="B48" i="123"/>
  <c r="B48" i="127"/>
  <c r="B48" i="92"/>
  <c r="J48" i="302"/>
  <c r="J48" i="74"/>
  <c r="J48" i="130"/>
  <c r="J48" i="117"/>
  <c r="J48" i="102"/>
  <c r="J48" i="85"/>
  <c r="J48" i="238"/>
  <c r="J48" i="70"/>
  <c r="J48" i="37"/>
  <c r="J48" i="120"/>
  <c r="J48" i="233"/>
  <c r="J48" i="88"/>
  <c r="B48" i="115"/>
  <c r="J48" i="143"/>
  <c r="J48" i="328"/>
  <c r="B48" i="104"/>
  <c r="B48" i="113"/>
  <c r="J48" i="303"/>
  <c r="B48" i="52"/>
  <c r="B48" i="126"/>
  <c r="B48" i="79"/>
  <c r="J48" i="319"/>
  <c r="J48" i="241"/>
  <c r="J48" i="133"/>
  <c r="J48" i="359"/>
  <c r="J48" i="83"/>
  <c r="J48" i="107"/>
  <c r="J48" i="287"/>
  <c r="J48" i="106"/>
  <c r="J48" i="73"/>
  <c r="J48" i="127"/>
  <c r="J48" i="352"/>
  <c r="J58" i="279"/>
  <c r="J48" i="344"/>
  <c r="J48" i="270"/>
  <c r="J48" i="146"/>
  <c r="J48" i="91"/>
  <c r="J48" i="337"/>
  <c r="J48" i="267"/>
  <c r="J48" i="138"/>
  <c r="J48" i="132"/>
  <c r="J48" i="60"/>
  <c r="J48" i="284"/>
  <c r="J48" i="243"/>
  <c r="J48" i="128"/>
  <c r="B48" i="69"/>
  <c r="J48" i="274"/>
  <c r="J48" i="296"/>
  <c r="J48" i="41"/>
  <c r="J48" i="48"/>
  <c r="J48" i="294"/>
  <c r="J48" i="299"/>
  <c r="J48" i="325"/>
  <c r="B48" i="100"/>
  <c r="J48" i="371"/>
  <c r="J48" i="77"/>
  <c r="J48" i="92"/>
  <c r="J48" i="209"/>
  <c r="B48" i="36"/>
  <c r="J48" i="52"/>
  <c r="J48" i="273"/>
  <c r="B48" i="109"/>
  <c r="J48" i="332"/>
  <c r="J48" i="208"/>
  <c r="J48" i="231"/>
  <c r="B48" i="105"/>
  <c r="J48" i="89"/>
  <c r="B48" i="71"/>
  <c r="J48" i="334"/>
  <c r="B48" i="80"/>
  <c r="B48" i="38"/>
  <c r="J48" i="308"/>
  <c r="J48" i="307"/>
  <c r="J48" i="108"/>
  <c r="J48" i="258"/>
  <c r="J48" i="331"/>
  <c r="B48" i="68"/>
  <c r="B48" i="44"/>
  <c r="J48" i="292"/>
  <c r="J48" i="266"/>
  <c r="J48" i="345"/>
  <c r="J48" i="257"/>
  <c r="J48" i="309"/>
  <c r="B48" i="108"/>
  <c r="J48" i="134"/>
  <c r="J48" i="290"/>
  <c r="B48" i="107"/>
  <c r="J48" i="131"/>
  <c r="B48" i="84"/>
  <c r="J48" i="75"/>
  <c r="J48" i="145"/>
  <c r="J48" i="116"/>
  <c r="J48" i="43"/>
  <c r="B48" i="60"/>
  <c r="B48" i="117"/>
  <c r="J48" i="42"/>
  <c r="J48" i="276"/>
  <c r="B48" i="45"/>
  <c r="J48" i="268"/>
  <c r="B48" i="77"/>
  <c r="J48" i="40"/>
  <c r="J48" i="118"/>
  <c r="B48" i="131"/>
  <c r="J48" i="64"/>
  <c r="B48" i="40"/>
  <c r="B48" i="128"/>
  <c r="J48" i="96"/>
  <c r="J48" i="313"/>
  <c r="J48" i="250"/>
  <c r="J48" i="115"/>
  <c r="J48" i="362"/>
  <c r="J48" i="36"/>
  <c r="J48" i="104"/>
  <c r="J48" i="364"/>
  <c r="B48" i="83"/>
  <c r="J48" i="366"/>
  <c r="B48" i="70"/>
  <c r="B48" i="119"/>
  <c r="J53" i="150"/>
  <c r="B49" i="216"/>
  <c r="J48" i="305"/>
  <c r="J48" i="192"/>
  <c r="J48" i="111"/>
  <c r="B49" i="226"/>
  <c r="B48" i="94"/>
  <c r="J48" i="286"/>
  <c r="J48" i="312"/>
  <c r="J48" i="316"/>
  <c r="J48" i="300"/>
  <c r="J48" i="81"/>
  <c r="B48" i="110"/>
  <c r="B48" i="63"/>
  <c r="J47" i="243"/>
  <c r="B48" i="87"/>
  <c r="J48" i="346"/>
  <c r="B48" i="124"/>
  <c r="B48" i="132"/>
  <c r="B48" i="76"/>
  <c r="J48" i="144"/>
  <c r="B48" i="106"/>
  <c r="B48" i="73"/>
  <c r="B48" i="42"/>
  <c r="J48" i="357"/>
  <c r="J48" i="63"/>
  <c r="J48" i="291"/>
  <c r="B48" i="65"/>
  <c r="J48" i="113"/>
  <c r="J48" i="314"/>
  <c r="J48" i="336"/>
  <c r="J48" i="38"/>
  <c r="J48" i="45"/>
  <c r="J48" i="256"/>
  <c r="J48" i="254"/>
  <c r="J48" i="125"/>
  <c r="J48" i="65"/>
  <c r="J48" i="289"/>
  <c r="J48" i="149"/>
  <c r="B48" i="116"/>
  <c r="J48" i="147"/>
  <c r="B48" i="34"/>
  <c r="J48" i="135"/>
  <c r="J48" i="82"/>
  <c r="J48" i="94"/>
  <c r="B48" i="118"/>
  <c r="J48" i="335"/>
  <c r="J48" i="322"/>
  <c r="J45" i="228"/>
  <c r="J48" i="363"/>
  <c r="B48" i="43"/>
  <c r="J48" i="109"/>
  <c r="J48" i="69"/>
  <c r="J48" i="148"/>
  <c r="B48" i="96"/>
  <c r="J48" i="272"/>
  <c r="J48" i="142"/>
  <c r="B48" i="112"/>
  <c r="J51" i="193"/>
  <c r="J48" i="239"/>
  <c r="J48" i="79"/>
  <c r="J48" i="285"/>
  <c r="J47" i="228"/>
  <c r="J48" i="275"/>
  <c r="J48" i="350"/>
  <c r="J48" i="351"/>
  <c r="J48" i="347"/>
  <c r="B48" i="90"/>
  <c r="J48" i="95"/>
  <c r="B48" i="122"/>
  <c r="J48" i="140"/>
  <c r="J48" i="227"/>
  <c r="J48" i="103"/>
  <c r="J48" i="122"/>
  <c r="J48" i="90"/>
  <c r="J48" i="34"/>
  <c r="J48" i="126"/>
  <c r="J54" i="154"/>
  <c r="J50" i="193"/>
  <c r="J48" i="367"/>
  <c r="J47" i="229"/>
  <c r="J48" i="59"/>
  <c r="J48" i="66"/>
  <c r="B56" i="280"/>
  <c r="J48" i="139"/>
  <c r="B48" i="102"/>
  <c r="J48" i="277"/>
  <c r="J48" i="265"/>
  <c r="B48" i="88"/>
  <c r="J48" i="58"/>
  <c r="J48" i="293"/>
  <c r="B48" i="91"/>
  <c r="J48" i="343"/>
  <c r="B48" i="98"/>
  <c r="J48" i="235"/>
  <c r="B48" i="48"/>
  <c r="B48" i="39"/>
  <c r="J48" i="97"/>
  <c r="J48" i="100"/>
  <c r="J48" i="114"/>
  <c r="B48" i="64"/>
  <c r="J48" i="124"/>
  <c r="B48" i="99"/>
  <c r="J48" i="318"/>
  <c r="B48" i="97"/>
  <c r="J48" i="141"/>
  <c r="J48" i="232"/>
  <c r="J48" i="348"/>
  <c r="J48" i="101"/>
  <c r="J48" i="342"/>
  <c r="J48" i="240"/>
  <c r="J48" i="228"/>
  <c r="B48" i="58"/>
  <c r="B48" i="121"/>
  <c r="J48" i="137"/>
  <c r="J48" i="71"/>
  <c r="J48" i="242"/>
  <c r="M48" i="96"/>
  <c r="N48" i="96"/>
  <c r="N54" i="96"/>
  <c r="N78" i="96"/>
  <c r="N88" i="96"/>
  <c r="D86" i="5"/>
  <c r="L85" i="120"/>
  <c r="M48" i="120"/>
  <c r="N48" i="120"/>
  <c r="N54" i="120"/>
  <c r="N78" i="120"/>
  <c r="L84" i="120"/>
  <c r="N88" i="102"/>
  <c r="D92" i="5"/>
  <c r="M48" i="89"/>
  <c r="N48" i="89"/>
  <c r="N54" i="89"/>
  <c r="N78" i="89"/>
  <c r="L83" i="89"/>
  <c r="N86" i="89"/>
  <c r="L85" i="71"/>
  <c r="M48" i="71"/>
  <c r="N48" i="71"/>
  <c r="N54" i="71"/>
  <c r="N78" i="71"/>
  <c r="L84" i="71"/>
  <c r="M48" i="49"/>
  <c r="N48" i="49"/>
  <c r="N54" i="49"/>
  <c r="N78" i="49"/>
  <c r="L83" i="49"/>
  <c r="N86" i="49"/>
  <c r="L85" i="81"/>
  <c r="M48" i="81"/>
  <c r="N48" i="81"/>
  <c r="N54" i="81"/>
  <c r="N78" i="81"/>
  <c r="L84" i="81"/>
  <c r="M48" i="66"/>
  <c r="N48" i="66"/>
  <c r="N54" i="66"/>
  <c r="N78" i="66"/>
  <c r="N88" i="66"/>
  <c r="D57" i="5"/>
  <c r="L85" i="128"/>
  <c r="M48" i="128"/>
  <c r="N48" i="128"/>
  <c r="N54" i="128"/>
  <c r="N78" i="128"/>
  <c r="L84" i="128"/>
  <c r="M48" i="88"/>
  <c r="N48" i="88"/>
  <c r="N54" i="88"/>
  <c r="N78" i="88"/>
  <c r="L83" i="88"/>
  <c r="N86" i="88"/>
  <c r="M48" i="121"/>
  <c r="N48" i="121"/>
  <c r="N54" i="121"/>
  <c r="N78" i="121"/>
  <c r="N88" i="121"/>
  <c r="D111" i="5"/>
  <c r="L84" i="92"/>
  <c r="M48" i="92"/>
  <c r="N48" i="92"/>
  <c r="N54" i="92"/>
  <c r="N78" i="92"/>
  <c r="L85" i="92"/>
  <c r="M58" i="279"/>
  <c r="N58" i="279"/>
  <c r="N61" i="279"/>
  <c r="N85" i="279"/>
  <c r="N95" i="279"/>
  <c r="D236" i="5"/>
  <c r="M48" i="79"/>
  <c r="N48" i="79"/>
  <c r="N54" i="79"/>
  <c r="N78" i="79"/>
  <c r="L83" i="79"/>
  <c r="N86" i="79"/>
  <c r="N88" i="90"/>
  <c r="D81" i="5"/>
  <c r="M48" i="83"/>
  <c r="N48" i="83"/>
  <c r="N54" i="83"/>
  <c r="N78" i="83"/>
  <c r="L83" i="83"/>
  <c r="N86" i="83"/>
  <c r="M48" i="90"/>
  <c r="N48" i="90"/>
  <c r="N54" i="90"/>
  <c r="N78" i="90"/>
  <c r="L83" i="90"/>
  <c r="N86" i="90"/>
  <c r="M48" i="104"/>
  <c r="N48" i="104"/>
  <c r="N54" i="104"/>
  <c r="N78" i="104"/>
  <c r="L83" i="104"/>
  <c r="N86" i="104"/>
  <c r="M48" i="102"/>
  <c r="N48" i="102"/>
  <c r="N54" i="102"/>
  <c r="N78" i="102"/>
  <c r="L83" i="102"/>
  <c r="N86" i="102"/>
  <c r="M48" i="52"/>
  <c r="N48" i="52"/>
  <c r="N54" i="52"/>
  <c r="N78" i="52"/>
  <c r="N88" i="52"/>
  <c r="D44" i="5"/>
  <c r="M48" i="84"/>
  <c r="N48" i="84"/>
  <c r="N54" i="84"/>
  <c r="N78" i="84"/>
  <c r="L83" i="84"/>
  <c r="N86" i="84"/>
  <c r="A4" i="4"/>
  <c r="M48" i="91"/>
  <c r="N48" i="91"/>
  <c r="N54" i="91"/>
  <c r="N78" i="91"/>
  <c r="N88" i="91"/>
  <c r="D82" i="5"/>
</calcChain>
</file>

<file path=xl/comments1.xml><?xml version="1.0" encoding="utf-8"?>
<comments xmlns="http://schemas.openxmlformats.org/spreadsheetml/2006/main" xmlns:mc="http://schemas.openxmlformats.org/markup-compatibility/2006" xmlns:xr="http://schemas.microsoft.com/office/spreadsheetml/2014/revision" mc:Ignorable="xr">
  <authors>
    <author>Jorge antonio Mantilla Puerto</author>
  </authors>
  <commentList>
    <comment ref="K37" authorId="0" shapeId="0" xr:uid="{00000000-0006-0000-0800-000001000000}">
      <text>
        <r>
          <rPr>
            <b/>
            <sz val="9"/>
            <color indexed="81"/>
            <rFont val="Tahoma"/>
            <family val="2"/>
          </rPr>
          <t>Jorge antonio Mantilla Puerto:</t>
        </r>
        <r>
          <rPr>
            <sz val="9"/>
            <color indexed="81"/>
            <rFont val="Tahoma"/>
            <family val="2"/>
          </rPr>
          <t xml:space="preserve">
</t>
        </r>
        <r>
          <rPr>
            <sz val="10"/>
            <color indexed="81"/>
            <rFont val="Tahoma"/>
            <family val="2"/>
          </rPr>
          <t>En la cotizacion enviada el precio del cargador es $140.000</t>
        </r>
      </text>
    </comment>
  </commentList>
</comments>
</file>

<file path=xl/sharedStrings.xml><?xml version="1.0" encoding="utf-8"?>
<sst xmlns="http://schemas.openxmlformats.org/spreadsheetml/2006/main" count="38555" uniqueCount="2343">
  <si>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</si>
  <si>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</si>
  <si>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</si>
  <si>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</si>
  <si>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</si>
  <si>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</si>
  <si>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</si>
  <si>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</si>
  <si>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</si>
  <si>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</si>
  <si>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</si>
  <si>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</si>
  <si>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</si>
  <si>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</si>
  <si>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</si>
  <si>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</si>
  <si>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</si>
  <si>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</si>
  <si>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</si>
  <si>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</si>
  <si>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</si>
  <si>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</si>
  <si>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</si>
  <si>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</si>
  <si>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</si>
  <si>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</si>
  <si>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</si>
  <si>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</si>
  <si>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</si>
  <si>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</si>
  <si>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</si>
  <si>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</si>
  <si>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</si>
  <si>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</si>
  <si>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</si>
  <si>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</si>
  <si>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</si>
  <si>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</si>
  <si>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</si>
  <si>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</si>
  <si>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</si>
  <si>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</si>
  <si>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</si>
  <si>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</si>
  <si>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</si>
  <si>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</si>
  <si>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</si>
  <si>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</si>
  <si>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</si>
  <si>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</si>
  <si>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</si>
  <si>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</si>
  <si>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</si>
  <si>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</si>
  <si>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</si>
  <si>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</si>
  <si>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</si>
  <si>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</si>
  <si>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</si>
  <si>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</si>
  <si>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</si>
  <si>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</si>
  <si>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</si>
  <si>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</si>
  <si>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</si>
  <si>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</si>
  <si>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</si>
  <si>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</si>
  <si>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</si>
  <si>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</si>
  <si>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</si>
  <si>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</si>
  <si>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</si>
  <si>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</si>
  <si>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</si>
  <si>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</si>
  <si>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</si>
  <si>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</si>
  <si>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</si>
  <si>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</si>
  <si>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</si>
  <si>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</si>
  <si>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</si>
  <si>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</si>
  <si>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</si>
  <si>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</si>
  <si>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</si>
  <si>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</si>
  <si>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</si>
  <si>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</si>
  <si>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</si>
  <si>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</si>
  <si>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</si>
  <si>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</si>
  <si>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</si>
  <si>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</si>
  <si>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</si>
  <si>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</si>
  <si>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</si>
  <si>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</si>
  <si>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</si>
  <si>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</si>
  <si>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</si>
  <si>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</si>
  <si>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</si>
  <si>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</si>
  <si>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</si>
  <si>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</si>
  <si>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</si>
  <si>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</si>
  <si>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</si>
  <si>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</si>
  <si>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</si>
  <si>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</si>
  <si>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</si>
  <si>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</si>
  <si>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</si>
  <si>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</si>
  <si>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</si>
  <si>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</si>
  <si>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</si>
  <si>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</si>
  <si>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</si>
  <si>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</si>
  <si>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</si>
  <si>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</si>
  <si>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</si>
  <si>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</si>
  <si>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</si>
  <si>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</si>
  <si>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</si>
  <si>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</si>
  <si>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</si>
  <si>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</si>
  <si>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</si>
  <si>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</si>
  <si>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</si>
  <si>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</si>
  <si>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</si>
  <si>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</si>
  <si>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</si>
  <si>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</si>
  <si>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</si>
  <si>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</si>
  <si>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</si>
  <si>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</si>
  <si>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</si>
  <si>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</si>
  <si>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</si>
  <si>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</si>
  <si>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</si>
  <si>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</si>
  <si>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</si>
  <si>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</si>
  <si>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</si>
  <si>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</si>
  <si>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</si>
  <si>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</si>
  <si>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</si>
  <si>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</si>
  <si>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</si>
  <si>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</si>
  <si>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</si>
  <si>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</si>
  <si>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</si>
  <si>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</si>
  <si>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</si>
  <si>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</si>
  <si>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</si>
  <si>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</si>
  <si>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</si>
  <si>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</si>
  <si>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</si>
  <si>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</si>
  <si>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</si>
  <si>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</si>
  <si>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</si>
  <si>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</si>
  <si>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</si>
  <si>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</si>
  <si>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</si>
  <si>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</si>
  <si>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</si>
  <si>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</si>
  <si>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</si>
  <si>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</si>
  <si>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</si>
  <si>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</si>
  <si>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</si>
  <si>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</si>
  <si>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</si>
  <si>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</si>
  <si>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</si>
  <si>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</si>
  <si>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</si>
  <si>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</si>
  <si>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</si>
  <si>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</si>
  <si>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</si>
  <si>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</si>
  <si>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</si>
  <si>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</si>
  <si>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</si>
  <si>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</si>
  <si>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</si>
  <si>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</si>
  <si>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</si>
  <si>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</si>
  <si>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</si>
  <si>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</si>
  <si>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</si>
  <si>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</si>
  <si>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</si>
  <si>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</si>
  <si>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</si>
  <si>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</si>
  <si>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</si>
  <si>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</si>
  <si>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</si>
  <si>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</si>
  <si>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</si>
  <si>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</si>
  <si>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</si>
  <si>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</si>
  <si>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</si>
  <si>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</si>
  <si>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</si>
  <si>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</si>
  <si>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</si>
  <si>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</si>
  <si>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</si>
  <si>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</si>
  <si>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</si>
  <si>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</si>
  <si>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</si>
  <si>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</si>
  <si>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</si>
  <si>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</si>
  <si>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</si>
  <si>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</si>
  <si>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</si>
  <si>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</si>
  <si>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</si>
  <si>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</si>
  <si>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</si>
  <si>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</si>
  <si>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</si>
  <si>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</si>
  <si>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</si>
  <si>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</si>
  <si>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</si>
  <si>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</si>
  <si>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</si>
  <si>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</si>
  <si>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</si>
  <si>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</si>
  <si>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</si>
  <si>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</si>
  <si>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</si>
  <si>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</si>
  <si>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</si>
  <si>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</si>
  <si>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</si>
  <si>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</si>
  <si>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</si>
  <si>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</si>
  <si>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</si>
  <si>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</si>
  <si>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</si>
  <si>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</si>
  <si>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</si>
  <si>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</si>
  <si>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</si>
  <si>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</si>
  <si>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</si>
  <si>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</si>
  <si>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</si>
  <si>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</si>
  <si>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</si>
  <si>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</si>
  <si>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</si>
  <si>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</si>
  <si>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</si>
  <si>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</si>
  <si>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</si>
  <si>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</si>
  <si>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</si>
  <si>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</si>
  <si>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</si>
  <si>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</si>
  <si>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</si>
  <si>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</si>
  <si>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</si>
  <si>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</si>
  <si>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</si>
  <si>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</si>
  <si>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</si>
  <si>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</si>
  <si>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</si>
  <si>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</si>
  <si>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</si>
  <si>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</si>
  <si>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</si>
  <si>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</si>
  <si>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</si>
  <si>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</si>
  <si>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</si>
  <si>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</si>
  <si>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</si>
  <si>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</si>
  <si>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</si>
  <si>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</si>
  <si>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</si>
  <si>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</si>
  <si>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</si>
  <si>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</si>
  <si>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</si>
  <si>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</si>
  <si>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</si>
  <si>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</si>
  <si>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</si>
  <si>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</si>
  <si>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</si>
  <si>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</si>
  <si>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</si>
  <si>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</si>
  <si>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</si>
  <si>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</si>
  <si>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</si>
  <si>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</si>
  <si>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</si>
  <si>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</si>
  <si>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</si>
  <si>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</si>
  <si>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</si>
  <si>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</si>
  <si>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</si>
  <si>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</si>
  <si>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</si>
  <si>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</si>
  <si>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</si>
  <si>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</si>
  <si>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</si>
  <si>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</si>
  <si>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</si>
  <si>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</si>
  <si>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</si>
  <si>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</si>
  <si>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</si>
  <si>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</si>
  <si>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</si>
  <si>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</si>
  <si>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</si>
  <si>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</si>
  <si>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</si>
  <si>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</si>
  <si>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</si>
  <si>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</si>
  <si>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</si>
  <si>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</si>
  <si>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</si>
  <si>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</si>
  <si>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</si>
  <si>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</si>
  <si>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</si>
  <si>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</si>
  <si>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</si>
  <si>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</si>
  <si>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</si>
  <si>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</si>
  <si>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</si>
  <si>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</si>
  <si>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</si>
  <si>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</si>
  <si>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</si>
  <si>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</si>
  <si>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</si>
  <si>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</si>
  <si>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</si>
  <si>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</si>
  <si>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 xml:space="preserve">Angulo de 1-1/2´´ x 1/4´´ (cerramiento en malla)
</t>
  </si>
  <si>
    <t>B0013281</t>
  </si>
  <si>
    <t>Armadura de Acero</t>
  </si>
  <si>
    <t>B0013380</t>
  </si>
  <si>
    <t>Barras de transferencia de carga (1'')</t>
  </si>
  <si>
    <t>B0013390</t>
  </si>
  <si>
    <t>Barras de unión de 1/2´´</t>
  </si>
  <si>
    <t>B0013400</t>
  </si>
  <si>
    <t>m3</t>
  </si>
  <si>
    <t xml:space="preserve">Base Granular reciclada en obra
</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</si>
  <si>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</si>
  <si>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</si>
  <si>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</si>
  <si>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</si>
  <si>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</si>
  <si>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</si>
  <si>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</si>
  <si>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</si>
  <si>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</si>
  <si>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</si>
  <si>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</si>
  <si>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</si>
  <si>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</si>
  <si>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</si>
  <si>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</si>
  <si>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</si>
  <si>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</si>
  <si>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</si>
  <si>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</si>
  <si>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</si>
  <si>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</si>
  <si>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</si>
  <si>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</si>
  <si>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</si>
  <si>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</si>
  <si>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 xml:space="preserve">Cicatrizante (para remoción de especies vegetales)
</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</si>
  <si>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</si>
  <si>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</si>
  <si>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</si>
  <si>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</si>
  <si>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</si>
  <si>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</si>
  <si>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</si>
  <si>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</si>
  <si>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</si>
  <si>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</si>
  <si>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</si>
  <si>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</si>
  <si>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</si>
  <si>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</si>
  <si>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</si>
  <si>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</si>
  <si>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 xml:space="preserve">Costal de fibra o fique
</t>
  </si>
  <si>
    <t>B0013760</t>
  </si>
  <si>
    <t xml:space="preserve">Cuneta prefabricada de concreto tipo V de (0,8*0,3*0,22)
</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</si>
  <si>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</si>
  <si>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</si>
  <si>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</si>
  <si>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</si>
  <si>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</si>
  <si>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</si>
  <si>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</si>
  <si>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</si>
  <si>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</si>
  <si>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</si>
  <si>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 xml:space="preserve">Delineador de corona en forma de A de lámina galvanizada calibre 16 de (1.55*25) cm
</t>
  </si>
  <si>
    <t>B0013781</t>
  </si>
  <si>
    <t>Delineador De Corona</t>
  </si>
  <si>
    <t>B0013790</t>
  </si>
  <si>
    <t>B0013794</t>
  </si>
  <si>
    <t xml:space="preserve">Derechos de explotación de material pétreo
</t>
  </si>
  <si>
    <t>B0013820</t>
  </si>
  <si>
    <t>B0013830</t>
  </si>
  <si>
    <t>Ductos para tensionimiento</t>
  </si>
  <si>
    <t>B0013940</t>
  </si>
  <si>
    <t>Esferas reflectivas</t>
  </si>
  <si>
    <t>B0013950</t>
  </si>
  <si>
    <t>glo</t>
  </si>
  <si>
    <t xml:space="preserve">Estacas, Pintura, Tachuelas, Hilo (localización de estructuras y carreteras)
</t>
  </si>
  <si>
    <t>B0013960</t>
  </si>
  <si>
    <t>B0013970</t>
  </si>
  <si>
    <t xml:space="preserve">Estoperol en resina de 11X3 cm
</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</si>
  <si>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</si>
  <si>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</si>
  <si>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</si>
  <si>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</si>
  <si>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</si>
  <si>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</si>
  <si>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</si>
  <si>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</si>
  <si>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</si>
  <si>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</si>
  <si>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</si>
  <si>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</si>
  <si>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</si>
  <si>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</si>
  <si>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</si>
  <si>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</si>
  <si>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</si>
  <si>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</si>
  <si>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</si>
  <si>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</si>
  <si>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</si>
  <si>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</si>
  <si>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</si>
  <si>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</si>
  <si>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</si>
  <si>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</si>
  <si>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</si>
  <si>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</si>
  <si>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</si>
  <si>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</si>
  <si>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</si>
  <si>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 xml:space="preserve">Lechada para ductos (tensionamiento)
</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</si>
  <si>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</si>
  <si>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</si>
  <si>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</si>
  <si>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</si>
  <si>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</si>
  <si>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</si>
  <si>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</si>
  <si>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</si>
  <si>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</si>
  <si>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</si>
  <si>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</si>
  <si>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</si>
  <si>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</si>
  <si>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</si>
  <si>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</si>
  <si>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</si>
  <si>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</si>
  <si>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</si>
  <si>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</si>
  <si>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</si>
  <si>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</si>
  <si>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</si>
  <si>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</si>
  <si>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</si>
  <si>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</si>
  <si>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</si>
  <si>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</si>
  <si>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</si>
  <si>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</si>
  <si>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</si>
  <si>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</si>
  <si>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</si>
  <si>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</si>
  <si>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</si>
  <si>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</si>
  <si>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</si>
  <si>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</si>
  <si>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</si>
  <si>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</si>
  <si>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</si>
  <si>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</si>
  <si>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</si>
  <si>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</si>
  <si>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</si>
  <si>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</si>
  <si>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</si>
  <si>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</si>
  <si>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</si>
  <si>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</si>
  <si>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</si>
  <si>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</si>
  <si>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</si>
  <si>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 xml:space="preserve">Material de Sub- Base CBR=20%
</t>
  </si>
  <si>
    <t>B0014350</t>
  </si>
  <si>
    <t xml:space="preserve">Material de Sub- Base CBR=30%
</t>
  </si>
  <si>
    <t>B0014361</t>
  </si>
  <si>
    <t>B0014370</t>
  </si>
  <si>
    <t xml:space="preserve">Material de Sub- Base para bacheo
</t>
  </si>
  <si>
    <t>B0014372</t>
  </si>
  <si>
    <t xml:space="preserve">Material de Sub- Base procesado en planta (tipo 1 o tipo 2)
</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</si>
  <si>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</si>
  <si>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</si>
  <si>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</si>
  <si>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</si>
  <si>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</si>
  <si>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</si>
  <si>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</si>
  <si>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</si>
  <si>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</si>
  <si>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</si>
  <si>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</si>
  <si>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 xml:space="preserve">Material seleccionado para Relleno
</t>
  </si>
  <si>
    <t>B0014411</t>
  </si>
  <si>
    <t>B0014420</t>
  </si>
  <si>
    <t>Mecha Lenta</t>
  </si>
  <si>
    <t>B0014421</t>
  </si>
  <si>
    <t>Mezcla Semidensa en Caliente MSC-19</t>
  </si>
  <si>
    <t>B0014430</t>
  </si>
  <si>
    <t xml:space="preserve">Mezcla abierta en caliente MAC-1
</t>
  </si>
  <si>
    <t>B0014440</t>
  </si>
  <si>
    <t xml:space="preserve">Mezcla abierta en caliente MAC-2
</t>
  </si>
  <si>
    <t>B0014450</t>
  </si>
  <si>
    <t xml:space="preserve">Mezcla abierta en caliente MAC-3
</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</si>
  <si>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</si>
  <si>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</si>
  <si>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</si>
  <si>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</si>
  <si>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</si>
  <si>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</si>
  <si>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</si>
  <si>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</si>
  <si>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</si>
  <si>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</si>
  <si>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</si>
  <si>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</si>
  <si>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</si>
  <si>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</si>
  <si>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</si>
  <si>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</si>
  <si>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</si>
  <si>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</si>
  <si>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</si>
  <si>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</si>
  <si>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</si>
  <si>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</si>
  <si>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</si>
  <si>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 xml:space="preserve">Mezcla discontinua en caliente M-1
</t>
  </si>
  <si>
    <t>B0014590</t>
  </si>
  <si>
    <t xml:space="preserve">Mezcla discontinua en caliente M-2
</t>
  </si>
  <si>
    <t>B0014600</t>
  </si>
  <si>
    <t xml:space="preserve">Mezcla gruesa en caliente tipo MGC-1
</t>
  </si>
  <si>
    <t>B0014601</t>
  </si>
  <si>
    <t>B0014610</t>
  </si>
  <si>
    <t>Mortero 1:3</t>
  </si>
  <si>
    <t>B0014611</t>
  </si>
  <si>
    <t>Mortero 1:3 De recubrimiento</t>
  </si>
  <si>
    <t>B0014620</t>
  </si>
  <si>
    <t>B0014630</t>
  </si>
  <si>
    <t xml:space="preserve">Obra falsa concreto clase A y B (puntal de 3m metálico)
</t>
  </si>
  <si>
    <t>B0014640</t>
  </si>
  <si>
    <t xml:space="preserve">Oxigeno industrial
</t>
  </si>
  <si>
    <t>B0014650</t>
  </si>
  <si>
    <t xml:space="preserve">Paral en madera rolliza de 3´´ (tablestacados)
</t>
  </si>
  <si>
    <t>B0014660</t>
  </si>
  <si>
    <t xml:space="preserve">Paral en madera rolliza de 5´´ y 4,5m de longitud (tablestacados)
</t>
  </si>
  <si>
    <t>B0014670</t>
  </si>
  <si>
    <t xml:space="preserve">Paral en madera rolliza de 6´´ y 5m de longitud (tablestacados)
</t>
  </si>
  <si>
    <t>B0014680</t>
  </si>
  <si>
    <t xml:space="preserve">Paral en madera rolliza de 6´´ y 8m de longitud (tablestacados)
</t>
  </si>
  <si>
    <t>B0014690</t>
  </si>
  <si>
    <t>Pegante epóxico</t>
  </si>
  <si>
    <t>B0014700</t>
  </si>
  <si>
    <t xml:space="preserve">Piedra para concreto ciclópeo (rajón o canto rodado)
</t>
  </si>
  <si>
    <t>B0014701</t>
  </si>
  <si>
    <t>Perfil Hea 200</t>
  </si>
  <si>
    <t>B0014702</t>
  </si>
  <si>
    <t>B0014710</t>
  </si>
  <si>
    <t xml:space="preserve">Piedra para gavión
</t>
  </si>
  <si>
    <t>B0014720</t>
  </si>
  <si>
    <t xml:space="preserve">Pilote de madera diam mayor a 18 cm.
</t>
  </si>
  <si>
    <t>B0014730</t>
  </si>
  <si>
    <t xml:space="preserve">Pilote en madera barbosco de 15*15
</t>
  </si>
  <si>
    <t>B0014740</t>
  </si>
  <si>
    <t>gal</t>
  </si>
  <si>
    <t>B0014750</t>
  </si>
  <si>
    <t>B0014760</t>
  </si>
  <si>
    <t>Pintura anticorrosiva</t>
  </si>
  <si>
    <t>B0014770</t>
  </si>
  <si>
    <t xml:space="preserve">Piscina de decantación de (3*3*1)
</t>
  </si>
  <si>
    <t>B0014772</t>
  </si>
  <si>
    <t xml:space="preserve">Plastificante (Sikament)
</t>
  </si>
  <si>
    <t>B0014780</t>
  </si>
  <si>
    <t xml:space="preserve">Platina de 1´´ x 1/4´´ (cerramiento en malla)
</t>
  </si>
  <si>
    <t>B0014790</t>
  </si>
  <si>
    <t xml:space="preserve">Poste de madera para cercas </t>
  </si>
  <si>
    <t>B0014800</t>
  </si>
  <si>
    <t xml:space="preserve">Poste en angulo de 2*2*1/4 de 3,5m para señal
</t>
  </si>
  <si>
    <t>B0014810</t>
  </si>
  <si>
    <t>Poste kilometraje</t>
  </si>
  <si>
    <t>B0014820</t>
  </si>
  <si>
    <t xml:space="preserve">Postes de concreto para cercas
</t>
  </si>
  <si>
    <t>B0014830</t>
  </si>
  <si>
    <t xml:space="preserve">Postes para defensa metálica (1,80m)
</t>
  </si>
  <si>
    <t>B0014831</t>
  </si>
  <si>
    <t>Postes De Concreto Para Cercas 2,00 Mts</t>
  </si>
  <si>
    <t>B0014840</t>
  </si>
  <si>
    <t>Puntilla</t>
  </si>
  <si>
    <t>B0014850</t>
  </si>
  <si>
    <t>B0014860</t>
  </si>
  <si>
    <t xml:space="preserve">Refuerzo de 3/8'' 60000 psi
</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</si>
  <si>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</si>
  <si>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</si>
  <si>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</si>
  <si>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</si>
  <si>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</si>
  <si>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</si>
  <si>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</si>
  <si>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</si>
  <si>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</si>
  <si>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</si>
  <si>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</si>
  <si>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</si>
  <si>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</si>
  <si>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</si>
  <si>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</si>
  <si>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</si>
  <si>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</si>
  <si>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</si>
  <si>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</si>
  <si>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</si>
  <si>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</si>
  <si>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</si>
  <si>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</si>
  <si>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</si>
  <si>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</si>
  <si>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</si>
  <si>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</si>
  <si>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 xml:space="preserve">Señal (grupo 1) tablero en lamina galvanizada de 90*90 cm, calibre 16 reflectivo tipo 1./ incluye poste)
</t>
  </si>
  <si>
    <t>B0014930</t>
  </si>
  <si>
    <t xml:space="preserve">Señal (grupo 1). Tablero en lámina galvanizada de 75cm*75cm, calibre 16, reflectivo tipo 1/ incluye poste )
</t>
  </si>
  <si>
    <t>B0014940</t>
  </si>
  <si>
    <t xml:space="preserve">Señal (grupo 2). Tablero en lámina galvanizado de 1,2m*0,4m, calibre 16, reflectivo tipo 1. 
</t>
  </si>
  <si>
    <t>B0014950</t>
  </si>
  <si>
    <t xml:space="preserve">Señal (grupo 3 ferrocarril) (SP-54). Tablero en lámina galvanizado de 2,4m*0,3m, calibre 16, reflectivo tipo 1. 
</t>
  </si>
  <si>
    <t>B0014960</t>
  </si>
  <si>
    <t xml:space="preserve">Señal (grupo 4). Tablero en lámina galvanizado de 60cm*75cm, calibre 16, reflectivo tipo 1. (delineador de curva horizontal)
</t>
  </si>
  <si>
    <t>B0014970</t>
  </si>
  <si>
    <t xml:space="preserve">Señal (grupo 5). Tablero en lámina galvanizado de 0,90m*1,13m, calibre 16, reflectivo tipo 1. 
</t>
  </si>
  <si>
    <t>B0014980</t>
  </si>
  <si>
    <t>Señal temporal preventiva</t>
  </si>
  <si>
    <t>B0015000</t>
  </si>
  <si>
    <t>Soldadura 6013 de 1/8</t>
  </si>
  <si>
    <t>B0015010</t>
  </si>
  <si>
    <t>Soldadura 7018</t>
  </si>
  <si>
    <t>B0015020</t>
  </si>
  <si>
    <t xml:space="preserve">Soldadura en PVC 1/8 de galón (anclajes)
</t>
  </si>
  <si>
    <t>B0015030</t>
  </si>
  <si>
    <t>Soldadura L-70</t>
  </si>
  <si>
    <t>B0015032</t>
  </si>
  <si>
    <t xml:space="preserve">Soldadura E70XX o en arco sumergido
</t>
  </si>
  <si>
    <t>B0015040</t>
  </si>
  <si>
    <t xml:space="preserve">Superplastificante Sikament
</t>
  </si>
  <si>
    <t>B0015050</t>
  </si>
  <si>
    <t xml:space="preserve">Tabla burda en madera aserrada (0,30*0,03*3,00) 
</t>
  </si>
  <si>
    <t>B0015060</t>
  </si>
  <si>
    <t xml:space="preserve">Tablestaca en madera aserrada (0,25*0,05*3)
</t>
  </si>
  <si>
    <t>B0015062</t>
  </si>
  <si>
    <t xml:space="preserve">Tablero en lámina galvanizada de 75cm*75cm, calibre 16, reflectivo tipo 1. Incluye poste de 2*2*1/4´´ 
</t>
  </si>
  <si>
    <t>B0015063</t>
  </si>
  <si>
    <t xml:space="preserve">Tablero en lámina galvanizada de 60 cm*75cm, calibre 16, reflectivo tipo 1
</t>
  </si>
  <si>
    <t>B0015064</t>
  </si>
  <si>
    <t xml:space="preserve">Tablero en lámina galvanizada de 1,2 cm*0,4 cm, calibre 16, reflectivo tipo 1.
</t>
  </si>
  <si>
    <t>B0015066</t>
  </si>
  <si>
    <t xml:space="preserve">Tablero en lámina galvanizada de 2,4 m*30 cm, calibre 16, reflectivo tipo 1.
</t>
  </si>
  <si>
    <t>B0015068</t>
  </si>
  <si>
    <t xml:space="preserve">Tablero en lámina galvanizado de 0,90m*1,13m, calibre 16, reflectivo tipo 1. </t>
  </si>
  <si>
    <t>B0015070</t>
  </si>
  <si>
    <t xml:space="preserve">Tablestaca en madera aserrada (0,3*0,03*3)
</t>
  </si>
  <si>
    <t>B0015071</t>
  </si>
  <si>
    <t>Tablestaca de madera aserrada (0.25x0.03x3)</t>
  </si>
  <si>
    <t>B0015080</t>
  </si>
  <si>
    <t xml:space="preserve">Tablestaca metálica (riel de 70 lb/yarda)
</t>
  </si>
  <si>
    <t>B0015090</t>
  </si>
  <si>
    <t>Tacha reflectiva</t>
  </si>
  <si>
    <t>B0015100</t>
  </si>
  <si>
    <t xml:space="preserve">Tachón en resina de (50*15*8) cm
</t>
  </si>
  <si>
    <t>B0015110</t>
  </si>
  <si>
    <t xml:space="preserve">Tapón en PVC RD21 de 1´´ (para anclaje)
</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</si>
  <si>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</si>
  <si>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</si>
  <si>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</si>
  <si>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</si>
  <si>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</si>
  <si>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</si>
  <si>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</si>
  <si>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</si>
  <si>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</si>
  <si>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</si>
  <si>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</si>
  <si>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</si>
  <si>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</si>
  <si>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</si>
  <si>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</si>
  <si>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</si>
  <si>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</si>
  <si>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</si>
  <si>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 xml:space="preserve">Trompetas de 12 torones (tensionamiento)
</t>
  </si>
  <si>
    <t>B0015180</t>
  </si>
  <si>
    <t xml:space="preserve">Tubería D=4´´ tipo pesado, E=2mm (baranda metálica)
</t>
  </si>
  <si>
    <t>B0015190</t>
  </si>
  <si>
    <t xml:space="preserve">Tubería en H de D=1/4´´, H=1.40m, A=0.20m (baranda metálica)
</t>
  </si>
  <si>
    <t>B0015200</t>
  </si>
  <si>
    <t>B0015210</t>
  </si>
  <si>
    <t>B0015220</t>
  </si>
  <si>
    <t>B0015230</t>
  </si>
  <si>
    <t>B0015231</t>
  </si>
  <si>
    <t xml:space="preserve">Tubería Pvc Alcantarillado D= 24´´ </t>
  </si>
  <si>
    <t>B0015232</t>
  </si>
  <si>
    <t xml:space="preserve">Tubería Pvc Alcantarillado D= 36´´ </t>
  </si>
  <si>
    <t>B0015233</t>
  </si>
  <si>
    <t>B0015240</t>
  </si>
  <si>
    <t xml:space="preserve">Tubo concreto reforzado 900mm (tipo 1)
</t>
  </si>
  <si>
    <t>B0015250</t>
  </si>
  <si>
    <t xml:space="preserve">Tubo concreto reforzado 900mm (tipo 2)
</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</si>
  <si>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</si>
  <si>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</si>
  <si>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</si>
  <si>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</si>
  <si>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</si>
  <si>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</si>
  <si>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</si>
  <si>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</si>
  <si>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</si>
  <si>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</si>
  <si>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</si>
  <si>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 xml:space="preserve">Tubo corrugado de acero galvanizado MP-68
</t>
  </si>
  <si>
    <t>B0015304</t>
  </si>
  <si>
    <t>Tubo metálico de alta resistencia</t>
  </si>
  <si>
    <t>B0015305</t>
  </si>
  <si>
    <t>B0015310</t>
  </si>
  <si>
    <t xml:space="preserve">Tubo para cerramiento, calibre 16 de 2,7m (cerramientos en malla)
</t>
  </si>
  <si>
    <t>B0015320</t>
  </si>
  <si>
    <t xml:space="preserve">Unión en PVC RD21 de 1´´ (para anclajes)
</t>
  </si>
  <si>
    <t>B0015330</t>
  </si>
  <si>
    <t>Unión en PVC D=2´´</t>
  </si>
  <si>
    <t>B0015334</t>
  </si>
  <si>
    <t>Uniones especiales de alta resistencia para tubería</t>
  </si>
  <si>
    <t>B0015340</t>
  </si>
  <si>
    <t>B0015350</t>
  </si>
  <si>
    <t xml:space="preserve">Triturado tamaño 1/2''
</t>
  </si>
  <si>
    <t>B0015360</t>
  </si>
  <si>
    <t xml:space="preserve">Tubo metálico con recubrimiento bituminoso de lámina calibre 12 y diámetro de 60''
</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</si>
  <si>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</si>
  <si>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</si>
  <si>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</si>
  <si>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</si>
  <si>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</si>
  <si>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</si>
  <si>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</si>
  <si>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</si>
  <si>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</si>
  <si>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</si>
  <si>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</si>
  <si>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</si>
  <si>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</si>
  <si>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</si>
  <si>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</si>
  <si>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</si>
  <si>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</si>
  <si>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</si>
  <si>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</si>
  <si>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</si>
  <si>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 xml:space="preserve">Agregado para tratamiento superf. Doble
</t>
  </si>
  <si>
    <t>B0053112</t>
  </si>
  <si>
    <t xml:space="preserve">Agregado para tratamiento superficial doble (primer riego)
</t>
  </si>
  <si>
    <t>B0053114</t>
  </si>
  <si>
    <t xml:space="preserve">Agregado para tratamiento superficial doble (segundo riego)
</t>
  </si>
  <si>
    <t>B0053120</t>
  </si>
  <si>
    <t>Agregado para tratamiento superf. Simple</t>
  </si>
  <si>
    <t>B0053130</t>
  </si>
  <si>
    <t>Agregado petreo para mezclas asfálticas</t>
  </si>
  <si>
    <t>B0053131</t>
  </si>
  <si>
    <t>Agregado Petreo para TSS</t>
  </si>
  <si>
    <t>B0053150</t>
  </si>
  <si>
    <t>B0053160</t>
  </si>
  <si>
    <t>B0053170</t>
  </si>
  <si>
    <t>B0053180</t>
  </si>
  <si>
    <t>B0053190</t>
  </si>
  <si>
    <t xml:space="preserve">Agregados seleccionados (tamaño máximo 1´´) (bandas sonoras reduce velocidad)
</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</si>
  <si>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</si>
  <si>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</si>
  <si>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</si>
  <si>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</si>
  <si>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</si>
  <si>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</si>
  <si>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</si>
  <si>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</si>
  <si>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</si>
  <si>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</si>
  <si>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</si>
  <si>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</si>
  <si>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</si>
  <si>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</si>
  <si>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</si>
  <si>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</si>
  <si>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</si>
  <si>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</si>
  <si>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</si>
  <si>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</si>
  <si>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</si>
  <si>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</si>
  <si>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</si>
  <si>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</si>
  <si>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</si>
  <si>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</si>
  <si>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</si>
  <si>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</si>
  <si>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</si>
  <si>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</si>
  <si>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</si>
  <si>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</si>
  <si>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</si>
  <si>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 xml:space="preserve">Cemento gris
</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</si>
  <si>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</si>
  <si>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</si>
  <si>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</si>
  <si>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</si>
  <si>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</si>
  <si>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</si>
  <si>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</si>
  <si>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</si>
  <si>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</si>
  <si>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</si>
  <si>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</si>
  <si>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</si>
  <si>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</si>
  <si>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</si>
  <si>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</si>
  <si>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</si>
  <si>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</si>
  <si>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</si>
  <si>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</si>
  <si>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</si>
  <si>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</si>
  <si>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</si>
  <si>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</si>
  <si>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</si>
  <si>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</si>
  <si>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</si>
  <si>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</si>
  <si>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</si>
  <si>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</si>
  <si>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</si>
  <si>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</si>
  <si>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</si>
  <si>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</si>
  <si>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</si>
  <si>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</si>
  <si>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</si>
  <si>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 xml:space="preserve">Disolvente para pintura (TINNER)
</t>
  </si>
  <si>
    <t>B014002</t>
  </si>
  <si>
    <t>B015002</t>
  </si>
  <si>
    <t>%</t>
  </si>
  <si>
    <t>Escolta y trasporte (Tarifa Porcentual de 40 %) por cada Metro Cubico exportado y trasportado</t>
  </si>
  <si>
    <t>B015012</t>
  </si>
  <si>
    <t xml:space="preserve">Escolta y transporte (una tarifa por cada m3 escoltado y transportado)
</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</si>
  <si>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</si>
  <si>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</si>
  <si>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</si>
  <si>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</si>
  <si>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</si>
  <si>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</si>
  <si>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</si>
  <si>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</si>
  <si>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</si>
  <si>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</si>
  <si>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</si>
  <si>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</si>
  <si>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</si>
  <si>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</si>
  <si>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</si>
  <si>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</si>
  <si>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</si>
  <si>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</si>
  <si>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</si>
  <si>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</si>
  <si>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</si>
  <si>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</si>
  <si>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 xml:space="preserve">Formaleta (gaviones, juntas de bordillos, juntas de cunetas, muros, concretos clase D,E, F y G)
</t>
  </si>
  <si>
    <t>B021003</t>
  </si>
  <si>
    <t xml:space="preserve">Formaleta concreto clase A,B y C
</t>
  </si>
  <si>
    <t>B021004</t>
  </si>
  <si>
    <t xml:space="preserve">Formaleta para baranda de concreto
</t>
  </si>
  <si>
    <t>B021005</t>
  </si>
  <si>
    <t>Formaleta para muros</t>
  </si>
  <si>
    <t>B021006</t>
  </si>
  <si>
    <t xml:space="preserve">Formaleta, platina y accesorios (escamas en concreto)
</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</si>
  <si>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</si>
  <si>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</si>
  <si>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</si>
  <si>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</si>
  <si>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</si>
  <si>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</si>
  <si>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</si>
  <si>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</si>
  <si>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</si>
  <si>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</si>
  <si>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</si>
  <si>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</si>
  <si>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</si>
  <si>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</si>
  <si>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</si>
  <si>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</si>
  <si>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</si>
  <si>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</si>
  <si>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</si>
  <si>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</si>
  <si>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</si>
  <si>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</si>
  <si>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</si>
  <si>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</si>
  <si>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</si>
  <si>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</si>
  <si>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</si>
  <si>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</si>
  <si>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</si>
  <si>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</si>
  <si>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</si>
  <si>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</si>
  <si>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</si>
  <si>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</si>
  <si>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</si>
  <si>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</si>
  <si>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</si>
  <si>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 xml:space="preserve">Geodren circular diámetro 100 mm y altura 2.00 M
</t>
  </si>
  <si>
    <t>B028002</t>
  </si>
  <si>
    <t xml:space="preserve">Geodren planar Diamet 100 mm y h=0.50
</t>
  </si>
  <si>
    <t>B028003</t>
  </si>
  <si>
    <t xml:space="preserve">Geodren planar Diamet 100 mm y h=1.00
</t>
  </si>
  <si>
    <t>B028004</t>
  </si>
  <si>
    <t xml:space="preserve">Geodren planar Diamet 100 mm y h=2.00
</t>
  </si>
  <si>
    <t>B0303300</t>
  </si>
  <si>
    <t>B0303310</t>
  </si>
  <si>
    <t>B0303570</t>
  </si>
  <si>
    <t>Cespedones</t>
  </si>
  <si>
    <t>B031001</t>
  </si>
  <si>
    <t xml:space="preserve">Almohadillas de neopreno dureza 60 (35cm*45cm*5cm con 2 laminas de 3mm)
</t>
  </si>
  <si>
    <t>B0320001</t>
  </si>
  <si>
    <t>Cable de 1/2´´ (para anclajes)</t>
  </si>
  <si>
    <t>B033001</t>
  </si>
  <si>
    <t xml:space="preserve">Malla eslabonada, calibre 10, 6 ojos
</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</si>
  <si>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</si>
  <si>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</si>
  <si>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</si>
  <si>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</si>
  <si>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</si>
  <si>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</si>
  <si>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</si>
  <si>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</si>
  <si>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</si>
  <si>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</si>
  <si>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</si>
  <si>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</si>
  <si>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</si>
  <si>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</si>
  <si>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</si>
  <si>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</si>
  <si>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</si>
  <si>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</si>
  <si>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</si>
  <si>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</si>
  <si>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</si>
  <si>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</si>
  <si>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</si>
  <si>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</si>
  <si>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</si>
  <si>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</si>
  <si>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</si>
  <si>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</si>
  <si>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</si>
  <si>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</si>
  <si>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</si>
  <si>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</si>
  <si>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</si>
  <si>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</si>
  <si>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</si>
  <si>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</si>
  <si>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</si>
  <si>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</si>
  <si>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</si>
  <si>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</si>
  <si>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</si>
  <si>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</si>
  <si>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</si>
  <si>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</si>
  <si>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</si>
  <si>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</si>
  <si>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</si>
  <si>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</si>
  <si>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</si>
  <si>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</si>
  <si>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</si>
  <si>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</si>
  <si>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</si>
  <si>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</si>
  <si>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</si>
  <si>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</si>
  <si>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</si>
  <si>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</si>
  <si>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</si>
  <si>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</si>
  <si>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</si>
  <si>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</si>
  <si>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</si>
  <si>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</si>
  <si>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</si>
  <si>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</si>
  <si>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</si>
  <si>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</si>
  <si>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</si>
  <si>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</si>
  <si>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</si>
  <si>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</si>
  <si>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</si>
  <si>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</si>
  <si>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</si>
  <si>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</si>
  <si>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</si>
  <si>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</si>
  <si>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</si>
  <si>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</si>
  <si>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</si>
  <si>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</si>
  <si>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</si>
  <si>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</si>
  <si>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</si>
  <si>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</si>
  <si>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</si>
  <si>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</si>
  <si>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</si>
  <si>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</si>
  <si>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</si>
  <si>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</si>
  <si>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</si>
  <si>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</si>
  <si>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</si>
  <si>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</si>
  <si>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</si>
  <si>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</si>
  <si>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</si>
  <si>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</si>
  <si>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</si>
  <si>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</si>
  <si>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</si>
  <si>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</si>
  <si>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</si>
  <si>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</si>
  <si>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</si>
  <si>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</si>
  <si>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</si>
  <si>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</si>
  <si>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</si>
  <si>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</si>
  <si>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</si>
  <si>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</si>
  <si>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</si>
  <si>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</si>
  <si>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</si>
  <si>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</si>
  <si>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</si>
  <si>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</si>
  <si>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</si>
  <si>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</si>
  <si>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</si>
  <si>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</si>
  <si>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</si>
  <si>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</si>
  <si>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</si>
  <si>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</si>
  <si>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</si>
  <si>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</si>
  <si>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</si>
  <si>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</si>
  <si>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</si>
  <si>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</si>
  <si>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</si>
  <si>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</si>
  <si>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</si>
  <si>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</si>
  <si>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</si>
  <si>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</si>
  <si>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</si>
  <si>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</si>
  <si>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</si>
  <si>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</si>
  <si>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</si>
  <si>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</si>
  <si>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</si>
  <si>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</si>
  <si>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</si>
  <si>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</si>
  <si>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</si>
  <si>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</si>
  <si>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</si>
  <si>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</si>
  <si>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</si>
  <si>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</si>
  <si>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</si>
  <si>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</si>
  <si>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</si>
  <si>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</si>
  <si>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</si>
  <si>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</si>
  <si>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</si>
  <si>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</si>
  <si>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</si>
  <si>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</si>
  <si>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</si>
  <si>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</si>
  <si>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</si>
  <si>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</si>
  <si>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</si>
  <si>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</si>
  <si>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</si>
  <si>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</si>
  <si>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</si>
  <si>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</si>
  <si>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</si>
  <si>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</si>
  <si>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</si>
  <si>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</si>
  <si>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</si>
  <si>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</si>
  <si>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</si>
  <si>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</si>
  <si>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</si>
  <si>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</si>
  <si>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</si>
  <si>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</si>
  <si>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</si>
  <si>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</si>
  <si>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</si>
  <si>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</si>
  <si>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</si>
  <si>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</si>
  <si>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</si>
  <si>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</si>
  <si>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</si>
  <si>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</si>
  <si>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</si>
  <si>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</si>
  <si>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</si>
  <si>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</si>
  <si>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</si>
  <si>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</si>
  <si>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</si>
  <si>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</si>
  <si>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</si>
  <si>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</si>
  <si>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</si>
  <si>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</si>
  <si>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</si>
  <si>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</si>
  <si>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</si>
  <si>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</si>
  <si>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</si>
  <si>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</si>
  <si>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</si>
  <si>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</si>
  <si>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</si>
  <si>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</si>
  <si>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</si>
  <si>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</si>
  <si>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</si>
  <si>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</si>
  <si>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</si>
  <si>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</si>
  <si>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</si>
  <si>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</si>
  <si>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</si>
  <si>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</si>
  <si>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</si>
  <si>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</si>
  <si>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</si>
  <si>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</si>
  <si>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</si>
  <si>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</si>
  <si>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</si>
  <si>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</si>
  <si>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</si>
  <si>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</si>
  <si>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</si>
  <si>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</si>
  <si>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</si>
  <si>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</si>
  <si>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</si>
  <si>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</si>
  <si>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</si>
  <si>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</si>
  <si>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</si>
  <si>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</si>
  <si>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</si>
  <si>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</si>
  <si>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</si>
  <si>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</si>
  <si>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</si>
  <si>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</si>
  <si>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</si>
  <si>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</si>
  <si>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</si>
  <si>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</si>
  <si>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</si>
  <si>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</si>
  <si>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</si>
  <si>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</si>
  <si>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</si>
  <si>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</si>
  <si>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</si>
  <si>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</si>
  <si>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</si>
  <si>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</si>
  <si>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</si>
  <si>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</si>
  <si>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</si>
  <si>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</si>
  <si>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</si>
  <si>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</si>
  <si>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</si>
  <si>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</si>
  <si>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</si>
  <si>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</si>
  <si>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</si>
  <si>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</si>
  <si>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</si>
  <si>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</si>
  <si>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</si>
  <si>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</si>
  <si>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</si>
  <si>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</si>
  <si>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</si>
  <si>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</si>
  <si>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</si>
  <si>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</si>
  <si>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</si>
  <si>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</si>
  <si>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</si>
  <si>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</si>
  <si>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</si>
  <si>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</si>
  <si>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</si>
  <si>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</si>
  <si>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</si>
  <si>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</si>
  <si>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</si>
  <si>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</si>
  <si>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</si>
  <si>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</si>
  <si>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</si>
  <si>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</si>
  <si>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</si>
  <si>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</si>
  <si>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</si>
  <si>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</si>
  <si>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</si>
  <si>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</si>
  <si>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</si>
  <si>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</si>
  <si>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</si>
  <si>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</si>
  <si>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</si>
  <si>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</si>
  <si>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</si>
  <si>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</si>
  <si>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</si>
  <si>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</si>
  <si>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</si>
  <si>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</si>
  <si>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</si>
  <si>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</si>
  <si>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</si>
  <si>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</si>
  <si>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</si>
  <si>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</si>
  <si>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</si>
  <si>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</si>
  <si>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</si>
  <si>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</si>
  <si>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</si>
  <si>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</si>
  <si>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</si>
  <si>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</si>
  <si>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</si>
  <si>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</si>
  <si>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</si>
  <si>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</si>
  <si>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</si>
  <si>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</si>
  <si>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</si>
  <si>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</si>
  <si>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</si>
  <si>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</si>
  <si>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</si>
  <si>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</si>
  <si>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</si>
  <si>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</si>
  <si>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</si>
  <si>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</si>
  <si>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</si>
  <si>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</si>
  <si>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</si>
  <si>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</si>
  <si>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</si>
  <si>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</si>
  <si>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</si>
  <si>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</si>
  <si>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</si>
  <si>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</si>
  <si>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</si>
  <si>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</si>
  <si>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</si>
  <si>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</si>
  <si>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</si>
  <si>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</si>
  <si>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</si>
  <si>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</si>
  <si>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</si>
  <si>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</si>
  <si>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</si>
  <si>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</si>
  <si>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</si>
  <si>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</si>
  <si>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</si>
  <si>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</si>
  <si>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</si>
  <si>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</si>
  <si>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</si>
  <si>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</si>
  <si>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</si>
  <si>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</si>
  <si>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</si>
  <si>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</si>
  <si>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</si>
  <si>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</si>
  <si>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</si>
  <si>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</si>
  <si>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</si>
  <si>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</si>
  <si>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</si>
  <si>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</si>
  <si>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</si>
  <si>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</si>
  <si>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</si>
  <si>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</si>
  <si>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</si>
  <si>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</si>
  <si>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</si>
  <si>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</si>
  <si>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</si>
  <si>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</si>
  <si>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</si>
  <si>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</si>
  <si>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</si>
  <si>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</si>
  <si>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</si>
  <si>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</si>
  <si>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</si>
  <si>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</si>
  <si>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</si>
  <si>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</si>
  <si>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</si>
  <si>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</si>
  <si>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</si>
  <si>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</si>
  <si>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</si>
  <si>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</si>
  <si>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</si>
  <si>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</si>
  <si>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</si>
  <si>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</si>
  <si>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</si>
  <si>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</si>
  <si>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</si>
  <si>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</si>
  <si>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</si>
  <si>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</si>
  <si>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</si>
  <si>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</si>
  <si>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</si>
  <si>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</si>
  <si>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</si>
  <si>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</si>
  <si>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</si>
  <si>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</si>
  <si>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</si>
  <si>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</si>
  <si>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</si>
  <si>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</si>
  <si>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</si>
  <si>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</si>
  <si>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</si>
  <si>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</si>
  <si>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</si>
  <si>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</si>
  <si>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</si>
  <si>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</si>
  <si>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</si>
  <si>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</si>
  <si>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</si>
  <si>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</si>
  <si>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</si>
  <si>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</si>
  <si>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</si>
  <si>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</si>
  <si>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</si>
  <si>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</si>
  <si>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</si>
  <si>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</si>
  <si>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</si>
  <si>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</si>
  <si>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</si>
  <si>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</si>
  <si>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</si>
  <si>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</si>
  <si>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</si>
  <si>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</si>
  <si>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</si>
  <si>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</si>
  <si>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</si>
  <si>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</si>
  <si>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</si>
  <si>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</si>
  <si>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</si>
  <si>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</si>
  <si>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</si>
  <si>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</si>
  <si>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</si>
  <si>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</si>
  <si>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</si>
  <si>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</si>
  <si>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</si>
  <si>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</si>
  <si>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</si>
  <si>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</si>
  <si>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</si>
  <si>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</si>
  <si>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</si>
  <si>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</si>
  <si>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</si>
  <si>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</si>
  <si>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</si>
  <si>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</si>
  <si>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</si>
  <si>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</si>
  <si>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</si>
  <si>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</si>
  <si>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</si>
  <si>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</si>
  <si>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</si>
  <si>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</si>
  <si>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</si>
  <si>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</si>
  <si>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</si>
  <si>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</si>
  <si>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</si>
  <si>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</si>
  <si>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</si>
  <si>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</si>
  <si>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</si>
  <si>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</si>
  <si>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</si>
  <si>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</si>
  <si>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</si>
  <si>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</si>
  <si>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</si>
  <si>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</si>
  <si>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</si>
  <si>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</si>
  <si>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</si>
  <si>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</si>
  <si>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</si>
  <si>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</si>
  <si>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</si>
  <si>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</si>
  <si>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</si>
  <si>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</si>
  <si>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</si>
  <si>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</si>
  <si>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</si>
  <si>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</si>
  <si>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</si>
  <si>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</si>
  <si>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</si>
  <si>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</si>
  <si>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</si>
  <si>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</si>
  <si>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</si>
  <si>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</si>
  <si>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</si>
  <si>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</si>
  <si>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</si>
  <si>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</si>
  <si>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</si>
  <si>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</si>
  <si>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</si>
  <si>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</si>
  <si>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</si>
  <si>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</si>
  <si>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</si>
  <si>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</si>
  <si>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</si>
  <si>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</si>
  <si>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</si>
  <si>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</si>
  <si>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</si>
  <si>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</si>
  <si>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</si>
  <si>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</si>
  <si>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</si>
  <si>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</si>
  <si>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</si>
  <si>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</si>
  <si>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</si>
  <si>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</si>
  <si>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</si>
  <si>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</si>
  <si>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</si>
  <si>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</si>
  <si>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</si>
  <si>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</si>
  <si>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</si>
  <si>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</si>
  <si>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</si>
  <si>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</si>
  <si>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</si>
  <si>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</si>
  <si>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</si>
  <si>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</si>
  <si>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</si>
  <si>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</si>
  <si>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</si>
  <si>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</si>
  <si>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</si>
  <si>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</si>
  <si>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</si>
  <si>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</si>
  <si>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</si>
  <si>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</si>
  <si>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</si>
  <si>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</si>
  <si>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</si>
  <si>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</si>
  <si>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</si>
  <si>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</si>
  <si>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</si>
  <si>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</si>
  <si>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</si>
  <si>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</si>
  <si>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</si>
  <si>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</si>
  <si>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</si>
  <si>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</si>
  <si>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</si>
  <si>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</si>
  <si>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</si>
  <si>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</si>
  <si>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</si>
  <si>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</si>
  <si>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</si>
  <si>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</si>
  <si>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</si>
  <si>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</si>
  <si>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</si>
  <si>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</si>
  <si>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</si>
  <si>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</si>
  <si>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</si>
  <si>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</si>
  <si>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</si>
  <si>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</si>
  <si>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</si>
  <si>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</si>
  <si>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</si>
  <si>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</si>
  <si>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</si>
  <si>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</si>
  <si>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</si>
  <si>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</si>
  <si>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</si>
  <si>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</si>
  <si>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</si>
  <si>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</si>
  <si>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</si>
  <si>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</si>
  <si>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</si>
  <si>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</si>
  <si>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</si>
  <si>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</si>
  <si>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</si>
  <si>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</si>
  <si>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</si>
  <si>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</si>
  <si>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</si>
  <si>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</si>
  <si>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</si>
  <si>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</si>
  <si>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</si>
  <si>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</si>
  <si>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</si>
  <si>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</si>
  <si>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</si>
  <si>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</si>
  <si>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</si>
  <si>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</si>
  <si>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</si>
  <si>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</si>
  <si>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</si>
  <si>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</si>
  <si>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</si>
  <si>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</si>
  <si>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</si>
  <si>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</si>
  <si>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</si>
  <si>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</si>
  <si>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</si>
  <si>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</si>
  <si>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</si>
  <si>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</si>
  <si>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</si>
  <si>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</si>
  <si>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</si>
  <si>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</si>
  <si>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</si>
  <si>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</si>
  <si>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</si>
  <si>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</si>
  <si>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</si>
  <si>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</si>
  <si>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</si>
  <si>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</si>
  <si>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</si>
  <si>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</si>
  <si>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</si>
  <si>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</si>
  <si>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</si>
  <si>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</si>
  <si>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</si>
  <si>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</si>
  <si>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</si>
  <si>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</si>
  <si>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</si>
  <si>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</si>
  <si>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</si>
  <si>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</si>
  <si>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</si>
  <si>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</si>
  <si>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</si>
  <si>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</si>
  <si>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</si>
  <si>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</si>
  <si>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</si>
  <si>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</si>
  <si>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</si>
  <si>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</si>
  <si>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</si>
  <si>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</si>
  <si>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</si>
  <si>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</si>
  <si>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</si>
  <si>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</si>
  <si>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</si>
  <si>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</si>
  <si>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</si>
  <si>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</si>
  <si>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</si>
  <si>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</si>
  <si>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</si>
  <si>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</si>
  <si>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</si>
  <si>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</si>
  <si>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</si>
  <si>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</si>
  <si>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</si>
  <si>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</si>
  <si>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</si>
  <si>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</si>
  <si>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</si>
  <si>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</si>
  <si>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</si>
  <si>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</si>
  <si>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</si>
  <si>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</si>
  <si>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</si>
  <si>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</si>
  <si>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</si>
  <si>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</si>
  <si>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</si>
  <si>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</si>
  <si>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</si>
  <si>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</si>
  <si>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</si>
  <si>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</si>
  <si>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</si>
  <si>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</si>
  <si>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</si>
  <si>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</si>
  <si>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</si>
  <si>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</si>
  <si>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</si>
  <si>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</si>
  <si>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</si>
  <si>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</si>
  <si>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</si>
  <si>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</si>
  <si>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</si>
  <si>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</si>
  <si>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</si>
  <si>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</si>
  <si>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</si>
  <si>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</si>
  <si>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</si>
  <si>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</si>
  <si>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</si>
  <si>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</si>
  <si>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</si>
  <si>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</si>
  <si>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</si>
  <si>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</si>
  <si>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</si>
  <si>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</si>
  <si>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</si>
  <si>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</si>
  <si>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</si>
  <si>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</si>
  <si>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</si>
  <si>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</si>
  <si>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</si>
  <si>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</si>
  <si>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</si>
  <si>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</si>
  <si>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</si>
  <si>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</si>
  <si>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</si>
  <si>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</si>
  <si>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</si>
  <si>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</si>
  <si>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</si>
  <si>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</si>
  <si>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</si>
  <si>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</si>
  <si>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</si>
  <si>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</si>
  <si>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</si>
  <si>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</si>
  <si>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</si>
  <si>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</si>
  <si>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</si>
  <si>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</si>
  <si>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</si>
  <si>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</si>
  <si>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</si>
  <si>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</si>
  <si>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</si>
  <si>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</si>
  <si>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</si>
  <si>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</si>
  <si>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</si>
  <si>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</si>
  <si>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</si>
  <si>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</si>
  <si>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</si>
  <si>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</si>
  <si>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</si>
  <si>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</si>
  <si>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</si>
  <si>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</si>
  <si>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</si>
  <si>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</si>
  <si>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</si>
  <si>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</si>
  <si>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</si>
  <si>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</si>
  <si>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</si>
  <si>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</si>
  <si>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</si>
  <si>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</si>
  <si>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</si>
  <si>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</si>
  <si>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</si>
  <si>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</si>
  <si>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</si>
  <si>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</si>
  <si>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</si>
  <si>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</si>
  <si>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</si>
  <si>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</si>
  <si>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</si>
  <si>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</si>
  <si>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</si>
  <si>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</si>
  <si>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</si>
  <si>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</si>
  <si>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</si>
  <si>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</si>
  <si>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</si>
  <si>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</si>
  <si>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</si>
  <si>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</si>
  <si>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</si>
  <si>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</si>
  <si>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</si>
  <si>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</si>
  <si>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</si>
  <si>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</si>
  <si>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</si>
  <si>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</si>
  <si>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</si>
  <si>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</si>
  <si>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</si>
  <si>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</si>
  <si>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</si>
  <si>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</si>
  <si>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</si>
  <si>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</si>
  <si>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</si>
  <si>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</si>
  <si>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</si>
  <si>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</si>
  <si>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</si>
  <si>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</si>
  <si>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</si>
  <si>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</si>
  <si>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</si>
  <si>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</si>
  <si>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</si>
  <si>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</si>
  <si>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</si>
  <si>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</si>
  <si>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</si>
  <si>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</si>
  <si>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</si>
  <si>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</si>
  <si>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</si>
  <si>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</si>
  <si>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</si>
  <si>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</si>
  <si>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</si>
  <si>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</si>
  <si>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</si>
  <si>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</si>
  <si>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</si>
  <si>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</si>
  <si>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</si>
  <si>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</si>
  <si>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</si>
  <si>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</si>
  <si>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</si>
  <si>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</si>
  <si>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</si>
  <si>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</si>
  <si>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</si>
  <si>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</si>
  <si>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</si>
  <si>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</si>
  <si>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</si>
  <si>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</si>
  <si>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</si>
  <si>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</si>
  <si>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</si>
  <si>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</si>
  <si>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</si>
  <si>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</si>
  <si>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</si>
  <si>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</si>
  <si>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</si>
  <si>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</si>
  <si>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</si>
  <si>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</si>
  <si>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</si>
  <si>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</si>
  <si>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</si>
  <si>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</si>
  <si>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</si>
  <si>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</si>
  <si>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</si>
  <si>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</si>
  <si>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</si>
  <si>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</si>
  <si>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</si>
  <si>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</si>
  <si>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</si>
  <si>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</si>
  <si>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</si>
  <si>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</si>
  <si>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</si>
  <si>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</si>
  <si>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</si>
  <si>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</si>
  <si>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</si>
  <si>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</si>
  <si>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</si>
  <si>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</si>
  <si>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</si>
  <si>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</si>
  <si>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</si>
  <si>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</si>
  <si>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</si>
  <si>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</si>
  <si>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</si>
  <si>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</si>
  <si>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</si>
  <si>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</si>
  <si>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</si>
  <si>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</si>
  <si>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</si>
  <si>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</si>
  <si>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</si>
  <si>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</si>
  <si>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</si>
  <si>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</si>
  <si>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</si>
  <si>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</si>
  <si>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</si>
  <si>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</si>
  <si>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</si>
  <si>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</si>
  <si>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</si>
  <si>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</si>
  <si>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</si>
  <si>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</si>
  <si>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</si>
  <si>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</si>
  <si>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</si>
  <si>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</si>
  <si>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</si>
  <si>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</si>
  <si>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</si>
  <si>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</si>
  <si>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</si>
  <si>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</si>
  <si>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</si>
  <si>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</si>
  <si>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</si>
  <si>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</si>
  <si>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</si>
  <si>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 xml:space="preserve">Derechos de explotación y/o disposición de materiales
</t>
  </si>
  <si>
    <t>Disposición de material de derrumbe</t>
  </si>
  <si>
    <t xml:space="preserve">Estacón en madera viva diámetro mayor a 10 cm, L=2 m 
</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</si>
  <si>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</si>
  <si>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</si>
  <si>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</si>
  <si>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</si>
  <si>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</si>
  <si>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</si>
  <si>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</si>
  <si>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Nutrientes (para remoción de especies vegetales) (dap, triple 15 o similar) (ítem 201.9)
</t>
  </si>
  <si>
    <t xml:space="preserve">Piedra para Concreto Ciclópeo (Rajón o Canto Rodado) </t>
  </si>
  <si>
    <t xml:space="preserve">Pintura acrílica pura para tráfico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</si>
  <si>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</si>
  <si>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</si>
  <si>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</si>
  <si>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</si>
  <si>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</si>
  <si>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</si>
  <si>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 xml:space="preserve">Tierra común
</t>
  </si>
  <si>
    <t>Tornillos de Unión de D= 12 mm</t>
  </si>
  <si>
    <t xml:space="preserve">Tramo recto para defensas metálicas (4,13m)
</t>
  </si>
  <si>
    <t xml:space="preserve">Tubería Perforada en PVC de 2´´
</t>
  </si>
  <si>
    <t>Tubería PVC RD21 de 1´´ (para anclajes)</t>
  </si>
  <si>
    <t xml:space="preserve">Tubería PVC de 1´´ (para escamas en concreto)
</t>
  </si>
  <si>
    <t xml:space="preserve">Tubería de 10´´ PAA vaciado tremi de 4 mts
</t>
  </si>
  <si>
    <t>Tubería de Plástico</t>
  </si>
  <si>
    <t>Tubo Metálico De Alta Resistencia</t>
  </si>
  <si>
    <t>Tubería Petrolera 7´´</t>
  </si>
  <si>
    <t>Uniones Especiales De Alta Resistencia Para Tubería</t>
  </si>
  <si>
    <t xml:space="preserve">Acero A-36 para estructura metálica
</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</si>
  <si>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</si>
  <si>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</si>
  <si>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</si>
  <si>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</si>
  <si>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</si>
  <si>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</si>
  <si>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</si>
  <si>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</si>
  <si>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</si>
  <si>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 xml:space="preserve">Cemento asfaltico modificado con polímeros tipo I
</t>
  </si>
  <si>
    <t xml:space="preserve">Cemento asfaltico modificado con polímeros tipo II
</t>
  </si>
  <si>
    <t xml:space="preserve">Cemento asfaltico modificado con polímeros tipo III
</t>
  </si>
  <si>
    <t xml:space="preserve">Cemento asfaltico modificado con polímeros tipo IV
</t>
  </si>
  <si>
    <t xml:space="preserve">Cemento asfaltico modificado con polímeros tipo V
</t>
  </si>
  <si>
    <t>Cemento Asfaltico Modificado Con Polímeros Tipo V</t>
  </si>
  <si>
    <t>Cemento Hidráulico adicionado, Norma ASTM C595 Tipo _______</t>
  </si>
  <si>
    <t xml:space="preserve">Concreto hidráulico para pavimento MR-20
</t>
  </si>
  <si>
    <t xml:space="preserve">Concreto hidráulico para pavimento MR-36
</t>
  </si>
  <si>
    <t xml:space="preserve">Concreto hidráulico para pavimento MR-43 (FastracK)(acelerado a 24 horas)
</t>
  </si>
  <si>
    <t xml:space="preserve">Concreto hidráulico para pavimento MR-43
</t>
  </si>
  <si>
    <t xml:space="preserve">Concreto hidráulico para pavimento MR-45
</t>
  </si>
  <si>
    <t>Disolvente para pintura Trafico (acrílico)</t>
  </si>
  <si>
    <t xml:space="preserve">Emulsión asfáltica de rotura media modificada con polímeros CRMm
</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</si>
  <si>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</si>
  <si>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</si>
  <si>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</si>
  <si>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</si>
  <si>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</si>
  <si>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 xml:space="preserve">Geotextil NT-3000 o similar (proveedores, Tensar, Omnes u otros)
</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</si>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</sst>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4">
    <numFmt numFmtId="164" formatCode="_(&quot;$&quot;\ * #,##0.00_);_(&quot;$&quot;\ * \(#,##0.00\);_(&quot;$&quot;\ * &quot;-&quot;??_);_(@_)"/>
    <numFmt numFmtId="165" formatCode="_(* #,##0.00_);_(* \(#,##0.00\);_(* &quot;-&quot;??_);_(@_)"/>
    <numFmt numFmtId="166" formatCode="_-&quot;$&quot;* #,##0_-;\-&quot;$&quot;* #,##0_-;_-&quot;$&quot;*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s>
  <fonts count="47">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
      <sz val="9"/>
      <color indexed="81"/>
      <name val="Tahoma"/>
      <family val="2"/>
    </font>
    <font>
      <b/>
      <sz val="9"/>
      <color indexed="81"/>
      <name val="Tahoma"/>
      <family val="2"/>
    </font>
    <font>
      <sz val="10"/>
      <color indexed="81"/>
      <name val="Tahoma"/>
      <family val="2"/>
    </font>
  </fonts>
  <fills count="31">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rgb="FFFFC000"/>
        <bgColor rgb="FF000000"/>
      </patternFill>
    </fill>
    <fill>
      <patternFill patternType="solid">
        <fgColor rgb="FFFFFF00"/>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5"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4" fontId="1" fillId="0" borderId="0" applyFont="0" applyFill="0" applyBorder="0" applyAlignment="0" applyProtection="0"/>
    <xf numFmtId="0" fontId="19" fillId="0" borderId="0" applyNumberFormat="0" applyFill="0" applyBorder="0" applyAlignment="0" applyProtection="0"/>
    <xf numFmtId="166"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5" fontId="1" fillId="0" borderId="0" applyFont="0" applyFill="0" applyBorder="0" applyAlignment="0" applyProtection="0"/>
    <xf numFmtId="9" fontId="1" fillId="0" borderId="0" applyFont="0" applyFill="0" applyBorder="0" applyAlignment="0" applyProtection="0"/>
    <xf numFmtId="164" fontId="1" fillId="0" borderId="0" applyFont="0" applyFill="0" applyBorder="0" applyAlignment="0" applyProtection="0"/>
    <xf numFmtId="166" fontId="1" fillId="0" borderId="0" applyFont="0" applyFill="0" applyBorder="0" applyAlignment="0" applyProtection="0"/>
    <xf numFmtId="164" fontId="1" fillId="0" borderId="0" applyFont="0" applyFill="0" applyBorder="0" applyAlignment="0" applyProtection="0"/>
    <xf numFmtId="0" fontId="43" fillId="0" borderId="0"/>
    <xf numFmtId="164" fontId="8" fillId="0" borderId="0" applyFont="0" applyFill="0" applyBorder="0" applyAlignment="0" applyProtection="0"/>
    <xf numFmtId="165" fontId="8" fillId="0" borderId="0" applyFont="0" applyFill="0" applyBorder="0" applyAlignment="0" applyProtection="0"/>
    <xf numFmtId="9" fontId="8" fillId="0" borderId="0" applyFont="0" applyFill="0" applyBorder="0" applyAlignment="0" applyProtection="0"/>
  </cellStyleXfs>
  <cellXfs count="1004">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5" fillId="3" borderId="3" xfId="2" applyFont="1" applyBorder="1" applyProtection="1"/>
    <xf numFmtId="0" fontId="5" fillId="3" borderId="3" xfId="2" applyFont="1" applyBorder="1" applyAlignment="1" applyProtection="1">
      <alignment horizontal="center" vertical="center" wrapText="1"/>
    </xf>
    <xf numFmtId="0" fontId="5" fillId="3" borderId="3" xfId="2" applyFont="1" applyBorder="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5" fontId="8" fillId="7" borderId="29" xfId="4" applyFont="1" applyFill="1" applyBorder="1"/>
    <xf numFmtId="165"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5"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5"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0" fillId="3" borderId="3" xfId="2" applyNumberFormat="1" applyFont="1" applyBorder="1" applyProtection="1"/>
    <xf numFmtId="3" fontId="5" fillId="3" borderId="3" xfId="2" applyNumberFormat="1" applyFont="1" applyBorder="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0" fontId="0" fillId="0" borderId="15" xfId="2" quotePrefix="1" applyFont="1" applyFill="1" applyBorder="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4"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4" fontId="8" fillId="7" borderId="29" xfId="0" applyNumberFormat="1" applyFont="1" applyFill="1" applyBorder="1"/>
    <xf numFmtId="167" fontId="8" fillId="7" borderId="15" xfId="0" applyNumberFormat="1" applyFont="1" applyFill="1" applyBorder="1"/>
    <xf numFmtId="164" fontId="8" fillId="7" borderId="47" xfId="0" applyNumberFormat="1" applyFont="1" applyFill="1" applyBorder="1" applyAlignment="1">
      <alignment horizontal="center"/>
    </xf>
    <xf numFmtId="164"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4"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4" fontId="8" fillId="7" borderId="14" xfId="9" applyFont="1" applyFill="1" applyBorder="1" applyAlignment="1">
      <alignment horizontal="right"/>
    </xf>
    <xf numFmtId="170" fontId="8" fillId="7" borderId="98" xfId="0" applyNumberFormat="1" applyFont="1" applyFill="1" applyBorder="1" applyAlignment="1">
      <alignment horizontal="right"/>
    </xf>
    <xf numFmtId="165" fontId="8" fillId="0" borderId="47" xfId="4" applyFont="1" applyFill="1" applyBorder="1" applyAlignment="1" applyProtection="1">
      <alignment horizontal="right" vertical="top" wrapText="1"/>
    </xf>
    <xf numFmtId="165"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5"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5"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4" fontId="8" fillId="7" borderId="50" xfId="9" applyFont="1" applyFill="1" applyBorder="1" applyAlignment="1">
      <alignment horizontal="right"/>
    </xf>
    <xf numFmtId="170" fontId="8" fillId="7" borderId="105" xfId="0" applyNumberFormat="1" applyFont="1" applyFill="1" applyBorder="1" applyAlignment="1">
      <alignment horizontal="right"/>
    </xf>
    <xf numFmtId="164"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4"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4"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5" fontId="11" fillId="18" borderId="33" xfId="21" applyFont="1" applyFill="1" applyBorder="1"/>
    <xf numFmtId="9" fontId="11" fillId="18" borderId="47" xfId="22" applyFont="1" applyFill="1" applyBorder="1"/>
    <xf numFmtId="9" fontId="11" fillId="18" borderId="15" xfId="22" applyNumberFormat="1" applyFont="1" applyFill="1" applyBorder="1"/>
    <xf numFmtId="165"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5"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0" fontId="7" fillId="25" borderId="6" xfId="1" applyFont="1" applyFill="1" applyBorder="1" applyAlignment="1" applyProtection="1">
      <alignment horizontal="left" vertical="top" wrapText="1"/>
    </xf>
    <xf numFmtId="170" fontId="18" fillId="29" borderId="23" xfId="0" applyNumberFormat="1" applyFont="1" applyFill="1" applyBorder="1" applyAlignment="1">
      <alignment horizontal="right"/>
    </xf>
    <xf numFmtId="164" fontId="5" fillId="3" borderId="3" xfId="9" applyFont="1" applyFill="1" applyBorder="1" applyProtection="1">
      <protection locked="0"/>
    </xf>
    <xf numFmtId="164" fontId="5" fillId="30" borderId="3" xfId="9" applyFont="1" applyFill="1" applyBorder="1" applyProtection="1">
      <protection locked="0"/>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0" fontId="11" fillId="18" borderId="46" xfId="19" applyFont="1" applyFill="1" applyBorder="1" applyAlignment="1"/>
    <xf numFmtId="0" fontId="11" fillId="18" borderId="33" xfId="19" applyFont="1" applyFill="1" applyBorder="1" applyAlignment="1"/>
    <xf numFmtId="165" fontId="11" fillId="18" borderId="49" xfId="21" applyFont="1" applyFill="1" applyBorder="1" applyAlignment="1">
      <alignment horizontal="center"/>
    </xf>
    <xf numFmtId="165" fontId="11" fillId="18" borderId="47" xfId="21" applyFont="1" applyFill="1" applyBorder="1" applyAlignment="1">
      <alignment horizontal="center"/>
    </xf>
    <xf numFmtId="165" fontId="11" fillId="18" borderId="51" xfId="21" applyFont="1" applyFill="1" applyBorder="1" applyAlignment="1">
      <alignment horizontal="center"/>
    </xf>
    <xf numFmtId="165" fontId="11" fillId="18" borderId="40" xfId="21"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25" xfId="19" applyFont="1" applyFill="1" applyBorder="1" applyAlignment="1"/>
    <xf numFmtId="0" fontId="11" fillId="18" borderId="26" xfId="19" applyFont="1" applyFill="1" applyBorder="1" applyAlignment="1"/>
    <xf numFmtId="0" fontId="11" fillId="18" borderId="51" xfId="19" applyFont="1" applyFill="1" applyBorder="1" applyAlignment="1">
      <alignment horizontal="center"/>
    </xf>
    <xf numFmtId="0" fontId="11" fillId="18" borderId="40"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1" fillId="18" borderId="49" xfId="19" applyFont="1" applyFill="1" applyBorder="1" applyAlignment="1">
      <alignment horizontal="center"/>
    </xf>
    <xf numFmtId="0" fontId="11" fillId="18" borderId="47" xfId="19" applyFont="1" applyFill="1" applyBorder="1" applyAlignment="1">
      <alignment horizontal="center"/>
    </xf>
    <xf numFmtId="0" fontId="11" fillId="18" borderId="47" xfId="19" applyFont="1" applyFill="1" applyBorder="1" applyAlignment="1"/>
    <xf numFmtId="0" fontId="11" fillId="18" borderId="40"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51" xfId="19" applyFont="1" applyFill="1" applyBorder="1" applyAlignment="1"/>
    <xf numFmtId="0" fontId="13" fillId="18" borderId="37" xfId="19" applyFont="1" applyFill="1" applyBorder="1" applyAlignment="1">
      <alignment horizontal="center"/>
    </xf>
    <xf numFmtId="0" fontId="13" fillId="18" borderId="44" xfId="19" applyFont="1" applyFill="1" applyBorder="1" applyAlignment="1">
      <alignment horizont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9" xfId="19" applyFont="1" applyFill="1" applyBorder="1" applyAlignment="1"/>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7"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14" fillId="14" borderId="46" xfId="0" applyFont="1" applyFill="1" applyBorder="1" applyAlignment="1"/>
    <xf numFmtId="0" fontId="14" fillId="14" borderId="33" xfId="0" applyFont="1" applyFill="1" applyBorder="1" applyAlignment="1"/>
    <xf numFmtId="165" fontId="8" fillId="7" borderId="49" xfId="4" applyFont="1" applyFill="1" applyBorder="1" applyAlignment="1">
      <alignment horizontal="right"/>
    </xf>
    <xf numFmtId="165" fontId="8" fillId="7" borderId="47" xfId="4" applyFont="1" applyFill="1" applyBorder="1" applyAlignment="1">
      <alignment horizontal="right"/>
    </xf>
    <xf numFmtId="165" fontId="8" fillId="7" borderId="51" xfId="4" applyFont="1" applyFill="1" applyBorder="1" applyAlignment="1">
      <alignment horizontal="right"/>
    </xf>
    <xf numFmtId="165" fontId="8" fillId="7" borderId="40" xfId="4"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8" fillId="13" borderId="17" xfId="0" applyFont="1" applyFill="1" applyBorder="1" applyAlignment="1">
      <alignment horizontal="center"/>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8" fillId="7" borderId="60" xfId="0" applyFont="1" applyFill="1" applyBorder="1" applyAlignment="1">
      <alignment horizont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7" borderId="51" xfId="0" applyFont="1" applyFill="1" applyBorder="1" applyAlignment="1">
      <alignment horizontal="center"/>
    </xf>
    <xf numFmtId="0" fontId="14" fillId="11" borderId="37" xfId="0" applyFont="1" applyFill="1" applyBorder="1" applyAlignment="1">
      <alignment horizontal="center" vertical="center"/>
    </xf>
    <xf numFmtId="0" fontId="14" fillId="9" borderId="44" xfId="0" applyFont="1" applyFill="1" applyBorder="1" applyAlignment="1">
      <alignment horizontal="center" vertical="center"/>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27" xfId="0" applyFont="1" applyFill="1" applyBorder="1" applyAlignment="1">
      <alignment horizontal="left" wrapText="1"/>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166" fontId="7" fillId="25" borderId="6" xfId="11" applyFont="1" applyFill="1" applyBorder="1" applyProtection="1"/>
    <xf numFmtId="166" fontId="3" fillId="5" borderId="4" xfId="11" applyFont="1" applyFill="1" applyBorder="1" applyProtection="1"/>
    <xf numFmtId="166" fontId="3" fillId="16" borderId="63" xfId="11" applyFont="1" applyFill="1" applyBorder="1" applyProtection="1">
      <protection locked="0"/>
    </xf>
    <xf numFmtId="166" fontId="3" fillId="16" borderId="63" xfId="11" applyFont="1" applyFill="1" applyBorder="1" applyProtection="1"/>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2017</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CAUCA</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Calibri"/>
              <a:ea typeface="+mn-ea"/>
              <a:cs typeface="+mn-cs"/>
            </a:rPr>
            <a:t>                                         DIRECCIÓN TÉCNICA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6" Type="http://schemas.openxmlformats.org/officeDocument/2006/relationships/comments" Target="../comments1.xml"/><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zoomScale="39" zoomScaleNormal="39" workbookViewId="0"/>
  </sheetViews>
  <sheetFormatPr baseColWidth="10" defaultRowHeight="15"/>
  <cols>
    <col min="8" max="8" width="83" customWidth="1"/>
  </cols>
  <sheetData>
    <row r="1" spans="1:38" ht="15.75" thickTop="1">
      <c r="A1" s="123"/>
      <c r="B1" s="124"/>
      <c r="C1" s="124"/>
      <c r="D1" s="124"/>
      <c r="E1" s="124"/>
      <c r="F1" s="124"/>
      <c r="G1" s="124"/>
      <c r="H1" s="125"/>
      <c r="Z1" s="230"/>
      <c r="AA1" s="230"/>
      <c r="AB1" s="230"/>
      <c r="AC1" s="230"/>
      <c r="AD1" s="230"/>
      <c r="AE1" s="230"/>
      <c r="AF1" s="230"/>
      <c r="AG1" s="230"/>
      <c r="AH1" s="230"/>
      <c r="AI1" s="230"/>
      <c r="AJ1" s="230"/>
      <c r="AK1" s="230"/>
      <c r="AL1" s="230"/>
    </row>
    <row r="2" spans="1:38">
      <c r="A2" s="126"/>
      <c r="B2" s="127"/>
      <c r="C2" s="127"/>
      <c r="D2" s="127"/>
      <c r="E2" s="127"/>
      <c r="F2" s="127"/>
      <c r="G2" s="127"/>
      <c r="H2" s="128"/>
      <c r="Z2" s="230"/>
      <c r="AA2" s="230"/>
      <c r="AB2" s="230"/>
      <c r="AC2" s="230"/>
      <c r="AD2" s="230"/>
      <c r="AE2" s="230"/>
      <c r="AF2" s="230"/>
      <c r="AG2" s="230"/>
      <c r="AH2" s="230"/>
      <c r="AI2" s="230"/>
      <c r="AJ2" s="230"/>
      <c r="AK2" s="230"/>
      <c r="AL2" s="230"/>
    </row>
    <row r="3" spans="1:38">
      <c r="A3" s="126"/>
      <c r="B3" s="127"/>
      <c r="C3" s="127"/>
      <c r="D3" s="127"/>
      <c r="E3" s="127"/>
      <c r="F3" s="127"/>
      <c r="G3" s="127"/>
      <c r="H3" s="128"/>
      <c r="Z3" s="230"/>
      <c r="AA3" s="230"/>
      <c r="AB3" s="230"/>
      <c r="AC3" s="230"/>
      <c r="AD3" s="230"/>
      <c r="AE3" s="230"/>
      <c r="AF3" s="230"/>
      <c r="AG3" s="230"/>
      <c r="AH3" s="230"/>
      <c r="AI3" s="230"/>
      <c r="AJ3" s="230"/>
      <c r="AK3" s="230"/>
      <c r="AL3" s="230"/>
    </row>
    <row r="4" spans="1:38">
      <c r="A4" s="126"/>
      <c r="B4" s="127"/>
      <c r="C4" s="127"/>
      <c r="D4" s="127"/>
      <c r="E4" s="127"/>
      <c r="F4" s="127"/>
      <c r="G4" s="127"/>
      <c r="H4" s="128"/>
      <c r="Z4" s="230"/>
      <c r="AA4" s="230"/>
      <c r="AB4" s="230"/>
      <c r="AC4" s="230"/>
      <c r="AD4" s="230"/>
      <c r="AE4" s="230"/>
      <c r="AF4" s="230"/>
      <c r="AG4" s="230"/>
      <c r="AH4" s="230"/>
      <c r="AI4" s="230"/>
      <c r="AJ4" s="230"/>
      <c r="AK4" s="230"/>
      <c r="AL4" s="230"/>
    </row>
    <row r="5" spans="1:38">
      <c r="A5" s="126"/>
      <c r="B5" s="127"/>
      <c r="C5" s="127"/>
      <c r="D5" s="127"/>
      <c r="E5" s="127"/>
      <c r="F5" s="127"/>
      <c r="G5" s="127"/>
      <c r="H5" s="128"/>
      <c r="Z5" s="230"/>
      <c r="AA5" s="230"/>
      <c r="AB5" s="230"/>
      <c r="AC5" s="230"/>
      <c r="AD5" s="230"/>
      <c r="AE5" s="230"/>
      <c r="AF5" s="230"/>
      <c r="AG5" s="230"/>
      <c r="AH5" s="230"/>
      <c r="AI5" s="230"/>
      <c r="AJ5" s="230"/>
      <c r="AK5" s="230"/>
      <c r="AL5" s="230"/>
    </row>
    <row r="6" spans="1:38">
      <c r="A6" s="126"/>
      <c r="B6" s="127"/>
      <c r="C6" s="127"/>
      <c r="D6" s="127"/>
      <c r="E6" s="127"/>
      <c r="F6" s="127"/>
      <c r="G6" s="127"/>
      <c r="H6" s="128"/>
      <c r="Z6" s="230"/>
      <c r="AA6" s="230"/>
      <c r="AB6" s="230"/>
      <c r="AC6" s="230"/>
      <c r="AD6" s="230"/>
      <c r="AE6" s="230"/>
      <c r="AF6" s="230"/>
      <c r="AG6" s="230"/>
      <c r="AH6" s="230"/>
      <c r="AI6" s="230"/>
      <c r="AJ6" s="230"/>
      <c r="AK6" s="230"/>
      <c r="AL6" s="230"/>
    </row>
    <row r="7" spans="1:38">
      <c r="A7" s="126"/>
      <c r="B7" s="127"/>
      <c r="C7" s="127"/>
      <c r="D7" s="127"/>
      <c r="E7" s="127"/>
      <c r="F7" s="127"/>
      <c r="G7" s="127"/>
      <c r="H7" s="128"/>
      <c r="Z7" s="230"/>
      <c r="AA7" s="230"/>
      <c r="AB7" s="230"/>
      <c r="AC7" s="230"/>
      <c r="AD7" s="230"/>
      <c r="AE7" s="230"/>
      <c r="AF7" s="230"/>
      <c r="AG7" s="230"/>
      <c r="AH7" s="230"/>
      <c r="AI7" s="230"/>
      <c r="AJ7" s="230"/>
      <c r="AK7" s="230"/>
      <c r="AL7" s="230"/>
    </row>
    <row r="8" spans="1:38">
      <c r="A8" s="126"/>
      <c r="B8" s="127"/>
      <c r="C8" s="127"/>
      <c r="D8" s="127"/>
      <c r="E8" s="127"/>
      <c r="F8" s="127"/>
      <c r="G8" s="127"/>
      <c r="H8" s="128"/>
      <c r="I8" s="127"/>
      <c r="J8" s="127"/>
      <c r="K8" s="127"/>
      <c r="L8" s="127"/>
      <c r="M8" s="127"/>
      <c r="N8" s="127"/>
      <c r="O8" s="127"/>
      <c r="P8" s="127"/>
      <c r="Q8" s="127"/>
      <c r="R8" s="127"/>
      <c r="S8" s="127"/>
      <c r="T8" s="127"/>
      <c r="U8" s="127"/>
      <c r="V8" s="127"/>
      <c r="W8" s="127"/>
      <c r="X8" s="127"/>
      <c r="Y8" s="127"/>
      <c r="Z8" s="229"/>
      <c r="AA8" s="230"/>
      <c r="AB8" s="230"/>
      <c r="AC8" s="230"/>
      <c r="AD8" s="230"/>
      <c r="AE8" s="230"/>
      <c r="AF8" s="230"/>
      <c r="AG8" s="230"/>
      <c r="AH8" s="230"/>
      <c r="AI8" s="230"/>
      <c r="AJ8" s="230"/>
      <c r="AK8" s="230"/>
      <c r="AL8" s="230"/>
    </row>
    <row r="9" spans="1:38">
      <c r="A9" s="126"/>
      <c r="B9" s="127"/>
      <c r="C9" s="127"/>
      <c r="D9" s="127"/>
      <c r="E9" s="127"/>
      <c r="F9" s="127"/>
      <c r="G9" s="127"/>
      <c r="H9" s="127"/>
      <c r="I9" s="127"/>
      <c r="J9" s="127"/>
      <c r="K9" s="127"/>
      <c r="L9" s="127"/>
      <c r="M9" s="127"/>
      <c r="N9" s="127"/>
      <c r="O9" s="127"/>
      <c r="P9" s="127"/>
      <c r="Q9" s="127"/>
      <c r="R9" s="127"/>
      <c r="S9" s="127"/>
      <c r="T9" s="127"/>
      <c r="U9" s="127"/>
      <c r="V9" s="127"/>
      <c r="W9" s="127"/>
      <c r="X9" s="127"/>
      <c r="Y9" s="127"/>
      <c r="Z9" s="229"/>
      <c r="AA9" s="230"/>
      <c r="AB9" s="230"/>
      <c r="AC9" s="230"/>
      <c r="AD9" s="230"/>
      <c r="AE9" s="230"/>
      <c r="AF9" s="230"/>
      <c r="AG9" s="230"/>
      <c r="AH9" s="230"/>
      <c r="AI9" s="230"/>
      <c r="AJ9" s="230"/>
      <c r="AK9" s="230"/>
      <c r="AL9" s="230"/>
    </row>
    <row r="10" spans="1:38">
      <c r="A10" s="126"/>
      <c r="B10" s="127"/>
      <c r="C10" s="127"/>
      <c r="D10" s="127"/>
      <c r="E10" s="127"/>
      <c r="F10" s="127"/>
      <c r="G10" s="127"/>
      <c r="H10" s="127"/>
      <c r="I10" s="127"/>
      <c r="J10" s="127"/>
      <c r="K10" s="127"/>
      <c r="L10" s="127"/>
      <c r="M10" s="127"/>
      <c r="N10" s="127"/>
      <c r="O10" s="127"/>
      <c r="P10" s="127"/>
      <c r="Q10" s="127"/>
      <c r="R10" s="127"/>
      <c r="S10" s="127"/>
      <c r="T10" s="127"/>
      <c r="U10" s="127"/>
      <c r="V10" s="127"/>
      <c r="W10" s="127"/>
      <c r="X10" s="127"/>
      <c r="Y10" s="127"/>
      <c r="Z10" s="229"/>
      <c r="AA10" s="230"/>
      <c r="AB10" s="230"/>
      <c r="AC10" s="230"/>
      <c r="AD10" s="230"/>
      <c r="AE10" s="230"/>
      <c r="AF10" s="230"/>
      <c r="AG10" s="230"/>
      <c r="AH10" s="230"/>
      <c r="AI10" s="230"/>
      <c r="AJ10" s="230"/>
      <c r="AK10" s="230"/>
      <c r="AL10" s="230"/>
    </row>
    <row r="11" spans="1:38">
      <c r="A11" s="126"/>
      <c r="B11" s="127"/>
      <c r="C11" s="127"/>
      <c r="D11" s="127"/>
      <c r="E11" s="127"/>
      <c r="F11" s="127"/>
      <c r="G11" s="127"/>
      <c r="H11" s="127"/>
      <c r="I11" s="127"/>
      <c r="J11" s="127"/>
      <c r="K11" s="127"/>
      <c r="L11" s="127"/>
      <c r="M11" s="127"/>
      <c r="N11" s="127"/>
      <c r="O11" s="127"/>
      <c r="P11" s="127"/>
      <c r="Q11" s="127"/>
      <c r="R11" s="127"/>
      <c r="S11" s="127"/>
      <c r="T11" s="127"/>
      <c r="U11" s="127"/>
      <c r="V11" s="127"/>
      <c r="W11" s="127"/>
      <c r="X11" s="127"/>
      <c r="Y11" s="127"/>
      <c r="Z11" s="229"/>
      <c r="AA11" s="230"/>
      <c r="AB11" s="230"/>
      <c r="AC11" s="230"/>
      <c r="AD11" s="230"/>
      <c r="AE11" s="230"/>
      <c r="AF11" s="230"/>
      <c r="AG11" s="230"/>
      <c r="AH11" s="230"/>
      <c r="AI11" s="230"/>
      <c r="AJ11" s="230"/>
      <c r="AK11" s="230"/>
      <c r="AL11" s="230"/>
    </row>
    <row r="12" spans="1:38">
      <c r="A12" s="126"/>
      <c r="B12" s="127"/>
      <c r="C12" s="127"/>
      <c r="D12" s="127"/>
      <c r="E12" s="127"/>
      <c r="F12" s="127"/>
      <c r="G12" s="127"/>
      <c r="H12" s="127"/>
      <c r="I12" s="127"/>
      <c r="J12" s="127"/>
      <c r="K12" s="127"/>
      <c r="L12" s="127"/>
      <c r="M12" s="127"/>
      <c r="N12" s="127"/>
      <c r="O12" s="127"/>
      <c r="P12" s="127"/>
      <c r="Q12" s="127"/>
      <c r="R12" s="127"/>
      <c r="S12" s="127"/>
      <c r="T12" s="127"/>
      <c r="U12" s="127"/>
      <c r="V12" s="127"/>
      <c r="W12" s="127"/>
      <c r="X12" s="127"/>
      <c r="Y12" s="127"/>
      <c r="Z12" s="229"/>
      <c r="AA12" s="230"/>
      <c r="AB12" s="230"/>
      <c r="AC12" s="230"/>
      <c r="AD12" s="230"/>
      <c r="AE12" s="230"/>
      <c r="AF12" s="230"/>
      <c r="AG12" s="230"/>
      <c r="AH12" s="230"/>
      <c r="AI12" s="230"/>
      <c r="AJ12" s="230"/>
      <c r="AK12" s="230"/>
      <c r="AL12" s="230"/>
    </row>
    <row r="13" spans="1:38">
      <c r="A13" s="126"/>
      <c r="B13" s="127"/>
      <c r="C13" s="127"/>
      <c r="D13" s="127"/>
      <c r="E13" s="127"/>
      <c r="F13" s="127"/>
      <c r="G13" s="127"/>
      <c r="H13" s="127"/>
      <c r="I13" s="127"/>
      <c r="J13" s="127"/>
      <c r="K13" s="127"/>
      <c r="L13" s="127"/>
      <c r="M13" s="127"/>
      <c r="N13" s="127"/>
      <c r="O13" s="127"/>
      <c r="P13" s="127"/>
      <c r="Q13" s="127"/>
      <c r="R13" s="127"/>
      <c r="S13" s="127"/>
      <c r="T13" s="127"/>
      <c r="U13" s="127"/>
      <c r="V13" s="127"/>
      <c r="W13" s="127"/>
      <c r="X13" s="127"/>
      <c r="Y13" s="127"/>
      <c r="Z13" s="229"/>
      <c r="AA13" s="230"/>
      <c r="AB13" s="230"/>
      <c r="AC13" s="230"/>
      <c r="AD13" s="230"/>
      <c r="AE13" s="230"/>
      <c r="AF13" s="230"/>
      <c r="AG13" s="230"/>
      <c r="AH13" s="230"/>
      <c r="AI13" s="230"/>
      <c r="AJ13" s="230"/>
      <c r="AK13" s="230"/>
      <c r="AL13" s="230"/>
    </row>
    <row r="14" spans="1:38">
      <c r="A14" s="126"/>
      <c r="B14" s="127"/>
      <c r="C14" s="127"/>
      <c r="D14" s="127"/>
      <c r="E14" s="127"/>
      <c r="F14" s="127"/>
      <c r="G14" s="127"/>
      <c r="H14" s="127"/>
      <c r="I14" s="127"/>
      <c r="J14" s="127"/>
      <c r="K14" s="127"/>
      <c r="L14" s="127"/>
      <c r="M14" s="127"/>
      <c r="N14" s="127"/>
      <c r="O14" s="127"/>
      <c r="P14" s="127"/>
      <c r="Q14" s="127"/>
      <c r="R14" s="127"/>
      <c r="S14" s="127"/>
      <c r="T14" s="127"/>
      <c r="U14" s="127"/>
      <c r="V14" s="127"/>
      <c r="W14" s="127"/>
      <c r="X14" s="127"/>
      <c r="Y14" s="127"/>
      <c r="Z14" s="229"/>
      <c r="AA14" s="230"/>
      <c r="AB14" s="230"/>
      <c r="AC14" s="230"/>
      <c r="AD14" s="230"/>
      <c r="AE14" s="230"/>
      <c r="AF14" s="230"/>
      <c r="AG14" s="230"/>
      <c r="AH14" s="230"/>
      <c r="AI14" s="230"/>
      <c r="AJ14" s="230"/>
      <c r="AK14" s="230"/>
      <c r="AL14" s="230"/>
    </row>
    <row r="15" spans="1:38">
      <c r="A15" s="126"/>
      <c r="B15" s="127"/>
      <c r="C15" s="127"/>
      <c r="D15" s="127"/>
      <c r="E15" s="127"/>
      <c r="F15" s="127"/>
      <c r="G15" s="127"/>
      <c r="H15" s="127"/>
      <c r="I15" s="127"/>
      <c r="J15" s="127"/>
      <c r="K15" s="127"/>
      <c r="L15" s="127"/>
      <c r="M15" s="127"/>
      <c r="N15" s="127"/>
      <c r="O15" s="127"/>
      <c r="P15" s="127"/>
      <c r="Q15" s="127"/>
      <c r="R15" s="127"/>
      <c r="S15" s="127"/>
      <c r="T15" s="127"/>
      <c r="U15" s="127"/>
      <c r="V15" s="127"/>
      <c r="W15" s="127"/>
      <c r="X15" s="127"/>
      <c r="Y15" s="127"/>
      <c r="Z15" s="229"/>
      <c r="AA15" s="230"/>
      <c r="AB15" s="230"/>
      <c r="AC15" s="230"/>
      <c r="AD15" s="230"/>
      <c r="AE15" s="230"/>
      <c r="AF15" s="230"/>
      <c r="AG15" s="230"/>
      <c r="AH15" s="230"/>
      <c r="AI15" s="230"/>
      <c r="AJ15" s="230"/>
      <c r="AK15" s="230"/>
      <c r="AL15" s="230"/>
    </row>
    <row r="16" spans="1:38">
      <c r="A16" s="126"/>
      <c r="B16" s="127"/>
      <c r="C16" s="127"/>
      <c r="D16" s="127"/>
      <c r="E16" s="127"/>
      <c r="F16" s="127"/>
      <c r="G16" s="127"/>
      <c r="H16" s="127"/>
      <c r="I16" s="127"/>
      <c r="J16" s="127"/>
      <c r="K16" s="127"/>
      <c r="L16" s="127"/>
      <c r="M16" s="127"/>
      <c r="N16" s="127"/>
      <c r="O16" s="127"/>
      <c r="P16" s="127"/>
      <c r="Q16" s="127"/>
      <c r="R16" s="127"/>
      <c r="S16" s="127"/>
      <c r="T16" s="127"/>
      <c r="U16" s="127"/>
      <c r="V16" s="127"/>
      <c r="W16" s="127"/>
      <c r="X16" s="127"/>
      <c r="Y16" s="127"/>
      <c r="Z16" s="229"/>
      <c r="AA16" s="230"/>
      <c r="AB16" s="230"/>
      <c r="AC16" s="230"/>
      <c r="AD16" s="230"/>
      <c r="AE16" s="230"/>
      <c r="AF16" s="230"/>
      <c r="AG16" s="230"/>
      <c r="AH16" s="230"/>
      <c r="AI16" s="230"/>
      <c r="AJ16" s="230"/>
      <c r="AK16" s="230"/>
      <c r="AL16" s="230"/>
    </row>
    <row r="17" spans="1:38">
      <c r="A17" s="126"/>
      <c r="B17" s="127"/>
      <c r="C17" s="127"/>
      <c r="D17" s="127"/>
      <c r="E17" s="127"/>
      <c r="F17" s="127"/>
      <c r="G17" s="127"/>
      <c r="H17" s="127"/>
      <c r="I17" s="127"/>
      <c r="J17" s="127"/>
      <c r="K17" s="127"/>
      <c r="L17" s="127"/>
      <c r="M17" s="127"/>
      <c r="N17" s="127"/>
      <c r="O17" s="127"/>
      <c r="P17" s="127"/>
      <c r="Q17" s="127"/>
      <c r="R17" s="127"/>
      <c r="S17" s="127"/>
      <c r="T17" s="127"/>
      <c r="U17" s="127"/>
      <c r="V17" s="127"/>
      <c r="W17" s="127"/>
      <c r="X17" s="127"/>
      <c r="Y17" s="127"/>
      <c r="Z17" s="229"/>
      <c r="AA17" s="230"/>
      <c r="AB17" s="230"/>
      <c r="AC17" s="230"/>
      <c r="AD17" s="230"/>
      <c r="AE17" s="230"/>
      <c r="AF17" s="230"/>
      <c r="AG17" s="230"/>
      <c r="AH17" s="230"/>
      <c r="AI17" s="230"/>
      <c r="AJ17" s="230"/>
      <c r="AK17" s="230"/>
      <c r="AL17" s="230"/>
    </row>
    <row r="18" spans="1:38">
      <c r="A18" s="126"/>
      <c r="B18" s="127"/>
      <c r="C18" s="127"/>
      <c r="D18" s="127"/>
      <c r="E18" s="127"/>
      <c r="F18" s="127"/>
      <c r="G18" s="127"/>
      <c r="H18" s="127"/>
      <c r="I18" s="127"/>
      <c r="J18" s="127"/>
      <c r="K18" s="127"/>
      <c r="L18" s="127"/>
      <c r="M18" s="127"/>
      <c r="N18" s="127"/>
      <c r="O18" s="127"/>
      <c r="P18" s="127"/>
      <c r="Q18" s="127"/>
      <c r="R18" s="127"/>
      <c r="S18" s="127"/>
      <c r="T18" s="127"/>
      <c r="U18" s="127"/>
      <c r="V18" s="127"/>
      <c r="W18" s="127"/>
      <c r="X18" s="127"/>
      <c r="Y18" s="127"/>
      <c r="Z18" s="229"/>
      <c r="AA18" s="230"/>
      <c r="AB18" s="230"/>
      <c r="AC18" s="230"/>
      <c r="AD18" s="230"/>
      <c r="AE18" s="230"/>
      <c r="AF18" s="230"/>
      <c r="AG18" s="230"/>
      <c r="AH18" s="230"/>
      <c r="AI18" s="230"/>
      <c r="AJ18" s="230"/>
      <c r="AK18" s="230"/>
      <c r="AL18" s="230"/>
    </row>
    <row r="19" spans="1:38">
      <c r="A19" s="127"/>
      <c r="B19" s="127"/>
      <c r="C19" s="127"/>
      <c r="D19" s="127"/>
      <c r="E19" s="127"/>
      <c r="F19" s="127"/>
      <c r="G19" s="127"/>
      <c r="H19" s="127"/>
      <c r="I19" s="127"/>
      <c r="J19" s="127"/>
      <c r="K19" s="127"/>
      <c r="L19" s="127"/>
      <c r="M19" s="127"/>
      <c r="N19" s="127"/>
      <c r="O19" s="127"/>
      <c r="P19" s="127"/>
      <c r="Q19" s="127"/>
      <c r="R19" s="127"/>
      <c r="S19" s="127"/>
      <c r="T19" s="127"/>
      <c r="U19" s="127"/>
      <c r="V19" s="127"/>
      <c r="W19" s="127"/>
      <c r="X19" s="127"/>
      <c r="Y19" s="127"/>
      <c r="Z19" s="229"/>
      <c r="AA19" s="230"/>
      <c r="AB19" s="230"/>
      <c r="AC19" s="230"/>
      <c r="AD19" s="230"/>
      <c r="AE19" s="230"/>
      <c r="AF19" s="230"/>
      <c r="AG19" s="230"/>
      <c r="AH19" s="230"/>
      <c r="AI19" s="230"/>
      <c r="AJ19" s="230"/>
      <c r="AK19" s="230"/>
      <c r="AL19" s="230"/>
    </row>
    <row r="20" spans="1:38">
      <c r="A20" s="127"/>
      <c r="B20" s="127"/>
      <c r="C20" s="127"/>
      <c r="D20" s="127"/>
      <c r="E20" s="127"/>
      <c r="F20" s="127"/>
      <c r="G20" s="127"/>
      <c r="H20" s="127"/>
      <c r="I20" s="127"/>
      <c r="J20" s="127"/>
      <c r="K20" s="127"/>
      <c r="L20" s="127"/>
      <c r="M20" s="127"/>
      <c r="N20" s="127"/>
      <c r="O20" s="127"/>
      <c r="P20" s="127"/>
      <c r="Q20" s="127"/>
      <c r="R20" s="127"/>
      <c r="S20" s="127"/>
      <c r="T20" s="127"/>
      <c r="U20" s="127"/>
      <c r="V20" s="127"/>
      <c r="W20" s="127"/>
      <c r="X20" s="127"/>
      <c r="Y20" s="127"/>
      <c r="Z20" s="229"/>
      <c r="AA20" s="230"/>
      <c r="AB20" s="230"/>
      <c r="AC20" s="230"/>
      <c r="AD20" s="230"/>
      <c r="AE20" s="230"/>
      <c r="AF20" s="230"/>
      <c r="AG20" s="230"/>
      <c r="AH20" s="230"/>
      <c r="AI20" s="230"/>
      <c r="AJ20" s="230"/>
      <c r="AK20" s="230"/>
      <c r="AL20" s="230"/>
    </row>
    <row r="21" spans="1:38">
      <c r="A21" s="127"/>
      <c r="B21" s="127"/>
      <c r="C21" s="127"/>
      <c r="D21" s="127"/>
      <c r="E21" s="127"/>
      <c r="F21" s="127"/>
      <c r="G21" s="127"/>
      <c r="H21" s="127"/>
      <c r="I21" s="127"/>
      <c r="J21" s="127"/>
      <c r="K21" s="127"/>
      <c r="L21" s="127"/>
      <c r="M21" s="127"/>
      <c r="N21" s="127"/>
      <c r="O21" s="127"/>
      <c r="P21" s="127"/>
      <c r="Q21" s="127"/>
      <c r="R21" s="127"/>
      <c r="S21" s="127"/>
      <c r="T21" s="127"/>
      <c r="U21" s="127"/>
      <c r="V21" s="127"/>
      <c r="W21" s="127"/>
      <c r="X21" s="127"/>
      <c r="Y21" s="127"/>
      <c r="Z21" s="229"/>
      <c r="AA21" s="230"/>
      <c r="AB21" s="230"/>
      <c r="AC21" s="230"/>
      <c r="AD21" s="230"/>
      <c r="AE21" s="230"/>
      <c r="AF21" s="230"/>
      <c r="AG21" s="230"/>
      <c r="AH21" s="230"/>
      <c r="AI21" s="230"/>
      <c r="AJ21" s="230"/>
      <c r="AK21" s="230"/>
      <c r="AL21" s="230"/>
    </row>
    <row r="22" spans="1:38">
      <c r="A22" s="127"/>
      <c r="B22" s="127"/>
      <c r="C22" s="127"/>
      <c r="D22" s="127"/>
      <c r="E22" s="127"/>
      <c r="F22" s="127"/>
      <c r="G22" s="127"/>
      <c r="H22" s="127"/>
      <c r="I22" s="127"/>
      <c r="J22" s="127"/>
      <c r="K22" s="127"/>
      <c r="L22" s="127"/>
      <c r="M22" s="127"/>
      <c r="N22" s="127"/>
      <c r="O22" s="127"/>
      <c r="P22" s="127"/>
      <c r="Q22" s="127"/>
      <c r="R22" s="127"/>
      <c r="S22" s="127"/>
      <c r="T22" s="127"/>
      <c r="U22" s="127"/>
      <c r="V22" s="127"/>
      <c r="W22" s="127"/>
      <c r="X22" s="127"/>
      <c r="Y22" s="127"/>
      <c r="Z22" s="229"/>
      <c r="AA22" s="230"/>
      <c r="AB22" s="230"/>
      <c r="AC22" s="230"/>
      <c r="AD22" s="230"/>
      <c r="AE22" s="230"/>
      <c r="AF22" s="230"/>
      <c r="AG22" s="230"/>
      <c r="AH22" s="230"/>
      <c r="AI22" s="230"/>
      <c r="AJ22" s="230"/>
      <c r="AK22" s="230"/>
      <c r="AL22" s="230"/>
    </row>
    <row r="23" spans="1:38">
      <c r="A23" s="127"/>
      <c r="B23" s="127"/>
      <c r="C23" s="127"/>
      <c r="D23" s="127"/>
      <c r="E23" s="127"/>
      <c r="F23" s="127"/>
      <c r="G23" s="127"/>
      <c r="H23" s="127"/>
      <c r="I23" s="127"/>
      <c r="J23" s="127"/>
      <c r="K23" s="127"/>
      <c r="L23" s="127"/>
      <c r="M23" s="127"/>
      <c r="N23" s="127"/>
      <c r="O23" s="127"/>
      <c r="P23" s="127"/>
      <c r="Q23" s="127"/>
      <c r="R23" s="127"/>
      <c r="S23" s="127"/>
      <c r="T23" s="127"/>
      <c r="U23" s="127"/>
      <c r="V23" s="127"/>
      <c r="W23" s="127"/>
      <c r="X23" s="127"/>
      <c r="Y23" s="127"/>
      <c r="Z23" s="229"/>
      <c r="AA23" s="230"/>
      <c r="AB23" s="230"/>
      <c r="AC23" s="230"/>
      <c r="AD23" s="230"/>
      <c r="AE23" s="230"/>
      <c r="AF23" s="230"/>
      <c r="AG23" s="230"/>
      <c r="AH23" s="230"/>
      <c r="AI23" s="230"/>
      <c r="AJ23" s="230"/>
      <c r="AK23" s="230"/>
      <c r="AL23" s="230"/>
    </row>
    <row r="24" spans="1:38">
      <c r="A24" s="127"/>
      <c r="B24" s="127"/>
      <c r="C24" s="127"/>
      <c r="D24" s="127"/>
      <c r="E24" s="127"/>
      <c r="F24" s="127"/>
      <c r="G24" s="127"/>
      <c r="H24" s="127"/>
      <c r="I24" s="127"/>
      <c r="J24" s="127"/>
      <c r="K24" s="127"/>
      <c r="L24" s="127"/>
      <c r="M24" s="127"/>
      <c r="N24" s="127"/>
      <c r="O24" s="127"/>
      <c r="P24" s="127"/>
      <c r="Q24" s="127"/>
      <c r="R24" s="127"/>
      <c r="S24" s="127"/>
      <c r="T24" s="127"/>
      <c r="U24" s="127"/>
      <c r="V24" s="127"/>
      <c r="W24" s="127"/>
      <c r="X24" s="127"/>
      <c r="Y24" s="127"/>
      <c r="Z24" s="229"/>
      <c r="AA24" s="230"/>
      <c r="AB24" s="230"/>
      <c r="AC24" s="230"/>
      <c r="AD24" s="230"/>
      <c r="AE24" s="230"/>
      <c r="AF24" s="230"/>
      <c r="AG24" s="230"/>
      <c r="AH24" s="230"/>
      <c r="AI24" s="230"/>
      <c r="AJ24" s="230"/>
      <c r="AK24" s="230"/>
      <c r="AL24" s="230"/>
    </row>
    <row r="25" spans="1:38">
      <c r="A25" s="127"/>
      <c r="B25" s="127"/>
      <c r="C25" s="127"/>
      <c r="D25" s="127"/>
      <c r="E25" s="127"/>
      <c r="F25" s="127"/>
      <c r="G25" s="127"/>
      <c r="H25" s="127"/>
      <c r="I25" s="127"/>
      <c r="J25" s="127"/>
      <c r="K25" s="127"/>
      <c r="L25" s="127"/>
      <c r="M25" s="127"/>
      <c r="N25" s="127"/>
      <c r="O25" s="127"/>
      <c r="P25" s="127"/>
      <c r="Q25" s="127"/>
      <c r="R25" s="127"/>
      <c r="S25" s="127"/>
      <c r="T25" s="127"/>
      <c r="U25" s="127"/>
      <c r="V25" s="127"/>
      <c r="W25" s="127"/>
      <c r="X25" s="127"/>
      <c r="Y25" s="127"/>
      <c r="Z25" s="229"/>
      <c r="AA25" s="230"/>
      <c r="AB25" s="230"/>
      <c r="AC25" s="230"/>
      <c r="AD25" s="230"/>
      <c r="AE25" s="230"/>
      <c r="AF25" s="230"/>
      <c r="AG25" s="230"/>
      <c r="AH25" s="230"/>
      <c r="AI25" s="230"/>
      <c r="AJ25" s="230"/>
      <c r="AK25" s="230"/>
      <c r="AL25" s="230"/>
    </row>
    <row r="26" spans="1:38">
      <c r="A26" s="127"/>
      <c r="B26" s="127"/>
      <c r="C26" s="127"/>
      <c r="D26" s="127"/>
      <c r="E26" s="127"/>
      <c r="F26" s="127"/>
      <c r="G26" s="127"/>
      <c r="H26" s="127"/>
      <c r="I26" s="127"/>
      <c r="J26" s="127"/>
      <c r="K26" s="127"/>
      <c r="L26" s="127"/>
      <c r="M26" s="127"/>
      <c r="N26" s="127"/>
      <c r="O26" s="127"/>
      <c r="P26" s="127"/>
      <c r="Q26" s="127"/>
      <c r="R26" s="127"/>
      <c r="S26" s="127"/>
      <c r="T26" s="127"/>
      <c r="U26" s="127"/>
      <c r="V26" s="127"/>
      <c r="W26" s="127"/>
      <c r="X26" s="127"/>
      <c r="Y26" s="127"/>
      <c r="Z26" s="229"/>
      <c r="AA26" s="230"/>
      <c r="AB26" s="230"/>
      <c r="AC26" s="230"/>
      <c r="AD26" s="230"/>
      <c r="AE26" s="230"/>
      <c r="AF26" s="230"/>
      <c r="AG26" s="230"/>
      <c r="AH26" s="230"/>
      <c r="AI26" s="230"/>
      <c r="AJ26" s="230"/>
      <c r="AK26" s="230"/>
      <c r="AL26" s="230"/>
    </row>
    <row r="27" spans="1:38">
      <c r="A27" s="127"/>
      <c r="B27" s="127"/>
      <c r="C27" s="127"/>
      <c r="D27" s="127"/>
      <c r="E27" s="127"/>
      <c r="F27" s="127"/>
      <c r="G27" s="127"/>
      <c r="H27" s="127"/>
      <c r="I27" s="127"/>
      <c r="J27" s="127"/>
      <c r="K27" s="127"/>
      <c r="L27" s="127"/>
      <c r="M27" s="127"/>
      <c r="N27" s="127"/>
      <c r="O27" s="127"/>
      <c r="P27" s="127"/>
      <c r="Q27" s="127"/>
      <c r="R27" s="127"/>
      <c r="S27" s="127"/>
      <c r="T27" s="127"/>
      <c r="U27" s="127"/>
      <c r="V27" s="127"/>
      <c r="W27" s="127"/>
      <c r="X27" s="127"/>
      <c r="Y27" s="127"/>
      <c r="Z27" s="229"/>
      <c r="AA27" s="230"/>
      <c r="AB27" s="230"/>
      <c r="AC27" s="230"/>
      <c r="AD27" s="230"/>
      <c r="AE27" s="230"/>
      <c r="AF27" s="230"/>
      <c r="AG27" s="230"/>
      <c r="AH27" s="230"/>
      <c r="AI27" s="230"/>
      <c r="AJ27" s="230"/>
      <c r="AK27" s="230"/>
      <c r="AL27" s="230"/>
    </row>
    <row r="28" spans="1:38">
      <c r="A28" s="127"/>
      <c r="B28" s="127"/>
      <c r="C28" s="127"/>
      <c r="D28" s="127"/>
      <c r="E28" s="127"/>
      <c r="F28" s="127"/>
      <c r="G28" s="127"/>
      <c r="H28" s="127"/>
      <c r="I28" s="127"/>
      <c r="J28" s="127"/>
      <c r="K28" s="127"/>
      <c r="L28" s="127"/>
      <c r="M28" s="127"/>
      <c r="N28" s="127"/>
      <c r="O28" s="127"/>
      <c r="P28" s="127"/>
      <c r="Q28" s="127"/>
      <c r="R28" s="127"/>
      <c r="S28" s="127"/>
      <c r="T28" s="127"/>
      <c r="U28" s="127"/>
      <c r="V28" s="127"/>
      <c r="W28" s="127"/>
      <c r="X28" s="127"/>
      <c r="Y28" s="127"/>
      <c r="Z28" s="229"/>
      <c r="AA28" s="230"/>
      <c r="AB28" s="230"/>
      <c r="AC28" s="230"/>
      <c r="AD28" s="230"/>
      <c r="AE28" s="230"/>
      <c r="AF28" s="230"/>
      <c r="AG28" s="230"/>
      <c r="AH28" s="230"/>
      <c r="AI28" s="230"/>
      <c r="AJ28" s="230"/>
      <c r="AK28" s="230"/>
      <c r="AL28" s="230"/>
    </row>
    <row r="29" spans="1:38">
      <c r="A29" s="127"/>
      <c r="B29" s="127"/>
      <c r="C29" s="127"/>
      <c r="D29" s="127"/>
      <c r="E29" s="127"/>
      <c r="F29" s="127"/>
      <c r="G29" s="127"/>
      <c r="H29" s="127"/>
      <c r="I29" s="127"/>
      <c r="J29" s="127"/>
      <c r="K29" s="127"/>
      <c r="L29" s="127"/>
      <c r="M29" s="127"/>
      <c r="N29" s="127"/>
      <c r="O29" s="127"/>
      <c r="P29" s="127"/>
      <c r="Q29" s="127"/>
      <c r="R29" s="127"/>
      <c r="S29" s="127"/>
      <c r="T29" s="127"/>
      <c r="U29" s="127"/>
      <c r="V29" s="127"/>
      <c r="W29" s="127"/>
      <c r="X29" s="127"/>
      <c r="Y29" s="127"/>
      <c r="Z29" s="229"/>
      <c r="AA29" s="230"/>
      <c r="AB29" s="230"/>
      <c r="AC29" s="230"/>
      <c r="AD29" s="230"/>
      <c r="AE29" s="230"/>
      <c r="AF29" s="230"/>
      <c r="AG29" s="230"/>
      <c r="AH29" s="230"/>
      <c r="AI29" s="230"/>
      <c r="AJ29" s="230"/>
      <c r="AK29" s="230"/>
      <c r="AL29" s="230"/>
    </row>
    <row r="30" spans="1:38">
      <c r="A30" s="127"/>
      <c r="B30" s="127"/>
      <c r="C30" s="127"/>
      <c r="D30" s="127"/>
      <c r="E30" s="127"/>
      <c r="F30" s="127"/>
      <c r="G30" s="127"/>
      <c r="H30" s="127"/>
      <c r="I30" s="127"/>
      <c r="J30" s="127"/>
      <c r="K30" s="127"/>
      <c r="L30" s="127"/>
      <c r="M30" s="127"/>
      <c r="N30" s="127"/>
      <c r="O30" s="127"/>
      <c r="P30" s="127"/>
      <c r="Q30" s="127"/>
      <c r="R30" s="127"/>
      <c r="S30" s="127"/>
      <c r="T30" s="127"/>
      <c r="U30" s="127"/>
      <c r="V30" s="127"/>
      <c r="W30" s="127"/>
      <c r="X30" s="127"/>
      <c r="Y30" s="127"/>
      <c r="Z30" s="229"/>
      <c r="AA30" s="230"/>
      <c r="AB30" s="230"/>
      <c r="AC30" s="230"/>
      <c r="AD30" s="230"/>
      <c r="AE30" s="230"/>
      <c r="AF30" s="230"/>
      <c r="AG30" s="230"/>
      <c r="AH30" s="230"/>
      <c r="AI30" s="230"/>
      <c r="AJ30" s="230"/>
      <c r="AK30" s="230"/>
      <c r="AL30" s="230"/>
    </row>
    <row r="31" spans="1:38">
      <c r="A31" s="127"/>
      <c r="B31" s="127"/>
      <c r="C31" s="127"/>
      <c r="D31" s="127"/>
      <c r="E31" s="127"/>
      <c r="F31" s="127"/>
      <c r="G31" s="127"/>
      <c r="H31" s="127"/>
      <c r="I31" s="127"/>
      <c r="J31" s="127"/>
      <c r="K31" s="127"/>
      <c r="L31" s="127"/>
      <c r="M31" s="127"/>
      <c r="N31" s="127"/>
      <c r="O31" s="127"/>
      <c r="P31" s="127"/>
      <c r="Q31" s="127"/>
      <c r="R31" s="127"/>
      <c r="S31" s="127"/>
      <c r="T31" s="127"/>
      <c r="U31" s="127"/>
      <c r="V31" s="127"/>
      <c r="W31" s="127"/>
      <c r="X31" s="127"/>
      <c r="Y31" s="127"/>
      <c r="Z31" s="229"/>
      <c r="AA31" s="230"/>
      <c r="AB31" s="230"/>
      <c r="AC31" s="230"/>
      <c r="AD31" s="230"/>
      <c r="AE31" s="230"/>
      <c r="AF31" s="230"/>
      <c r="AG31" s="230"/>
      <c r="AH31" s="230"/>
      <c r="AI31" s="230"/>
      <c r="AJ31" s="230"/>
      <c r="AK31" s="230"/>
      <c r="AL31" s="230"/>
    </row>
    <row r="32" spans="1:38">
      <c r="A32" s="659"/>
      <c r="B32" s="659"/>
      <c r="C32" s="659"/>
      <c r="D32" s="659"/>
      <c r="E32" s="659"/>
      <c r="F32" s="659"/>
      <c r="G32" s="659"/>
      <c r="H32" s="659"/>
      <c r="I32" s="127"/>
      <c r="J32" s="127"/>
      <c r="K32" s="127"/>
      <c r="L32" s="127"/>
      <c r="M32" s="127"/>
      <c r="N32" s="127"/>
      <c r="O32" s="127"/>
      <c r="P32" s="127"/>
      <c r="Q32" s="127"/>
      <c r="R32" s="127"/>
      <c r="S32" s="127"/>
      <c r="T32" s="127"/>
      <c r="U32" s="127"/>
      <c r="V32" s="127"/>
      <c r="W32" s="127"/>
      <c r="X32" s="127"/>
      <c r="Y32" s="127"/>
      <c r="Z32" s="229"/>
      <c r="AA32" s="230"/>
      <c r="AB32" s="230"/>
      <c r="AC32" s="230"/>
      <c r="AD32" s="230"/>
      <c r="AE32" s="230"/>
      <c r="AF32" s="230"/>
      <c r="AG32" s="230"/>
      <c r="AH32" s="230"/>
      <c r="AI32" s="230"/>
      <c r="AJ32" s="230"/>
      <c r="AK32" s="230"/>
      <c r="AL32" s="230"/>
    </row>
    <row r="33" spans="1:38">
      <c r="A33" s="659"/>
      <c r="B33" s="659"/>
      <c r="C33" s="659"/>
      <c r="D33" s="659"/>
      <c r="E33" s="659"/>
      <c r="F33" s="659"/>
      <c r="G33" s="659"/>
      <c r="H33" s="659"/>
      <c r="I33" s="127"/>
      <c r="J33" s="127"/>
      <c r="K33" s="127"/>
      <c r="L33" s="127"/>
      <c r="M33" s="127"/>
      <c r="N33" s="127"/>
      <c r="O33" s="127"/>
      <c r="P33" s="127"/>
      <c r="Q33" s="127"/>
      <c r="R33" s="127"/>
      <c r="S33" s="127"/>
      <c r="T33" s="127"/>
      <c r="U33" s="127"/>
      <c r="V33" s="127"/>
      <c r="W33" s="127"/>
      <c r="X33" s="127"/>
      <c r="Y33" s="127"/>
      <c r="Z33" s="229"/>
      <c r="AA33" s="230"/>
      <c r="AB33" s="230"/>
      <c r="AC33" s="230"/>
      <c r="AD33" s="230"/>
      <c r="AE33" s="230"/>
      <c r="AF33" s="230"/>
      <c r="AG33" s="230"/>
      <c r="AH33" s="230"/>
      <c r="AI33" s="230"/>
      <c r="AJ33" s="230"/>
      <c r="AK33" s="230"/>
      <c r="AL33" s="230"/>
    </row>
    <row r="34" spans="1:38">
      <c r="A34" s="659"/>
      <c r="B34" s="659"/>
      <c r="C34" s="659"/>
      <c r="D34" s="659"/>
      <c r="E34" s="659"/>
      <c r="F34" s="659"/>
      <c r="G34" s="659"/>
      <c r="H34" s="659"/>
      <c r="I34" s="127"/>
      <c r="J34" s="127"/>
      <c r="K34" s="127"/>
      <c r="L34" s="127"/>
      <c r="M34" s="127"/>
      <c r="N34" s="127"/>
      <c r="O34" s="127"/>
      <c r="P34" s="127"/>
      <c r="Q34" s="127"/>
      <c r="R34" s="127"/>
      <c r="S34" s="127"/>
      <c r="T34" s="127"/>
      <c r="U34" s="127"/>
      <c r="V34" s="127"/>
      <c r="W34" s="127"/>
      <c r="X34" s="127"/>
      <c r="Y34" s="127"/>
      <c r="Z34" s="229"/>
      <c r="AA34" s="230"/>
      <c r="AB34" s="230"/>
      <c r="AC34" s="230"/>
      <c r="AD34" s="230"/>
      <c r="AE34" s="230"/>
      <c r="AF34" s="230"/>
      <c r="AG34" s="230"/>
      <c r="AH34" s="230"/>
      <c r="AI34" s="230"/>
      <c r="AJ34" s="230"/>
      <c r="AK34" s="230"/>
      <c r="AL34" s="230"/>
    </row>
    <row r="35" spans="1:38">
      <c r="A35" s="659"/>
      <c r="B35" s="659"/>
      <c r="C35" s="659"/>
      <c r="D35" s="659"/>
      <c r="E35" s="659"/>
      <c r="F35" s="659"/>
      <c r="G35" s="659"/>
      <c r="H35" s="659"/>
      <c r="I35" s="127"/>
      <c r="J35" s="127"/>
      <c r="K35" s="127"/>
      <c r="L35" s="127"/>
      <c r="M35" s="127"/>
      <c r="N35" s="127"/>
      <c r="O35" s="127"/>
      <c r="P35" s="127"/>
      <c r="Q35" s="127"/>
      <c r="R35" s="127"/>
      <c r="S35" s="127"/>
      <c r="T35" s="127"/>
      <c r="U35" s="127"/>
      <c r="V35" s="127"/>
      <c r="W35" s="127"/>
      <c r="X35" s="127"/>
      <c r="Y35" s="127"/>
      <c r="Z35" s="229"/>
      <c r="AA35" s="230"/>
      <c r="AB35" s="230"/>
      <c r="AC35" s="230"/>
      <c r="AD35" s="230"/>
      <c r="AE35" s="230"/>
      <c r="AF35" s="230"/>
      <c r="AG35" s="230"/>
      <c r="AH35" s="230"/>
      <c r="AI35" s="230"/>
      <c r="AJ35" s="230"/>
      <c r="AK35" s="230"/>
      <c r="AL35" s="230"/>
    </row>
    <row r="36" spans="1:38">
      <c r="A36" s="659"/>
      <c r="B36" s="659"/>
      <c r="C36" s="659"/>
      <c r="D36" s="659"/>
      <c r="E36" s="659"/>
      <c r="F36" s="659"/>
      <c r="G36" s="659"/>
      <c r="H36" s="659"/>
      <c r="I36" s="127"/>
      <c r="J36" s="127"/>
      <c r="K36" s="127"/>
      <c r="L36" s="127"/>
      <c r="M36" s="127"/>
      <c r="N36" s="127"/>
      <c r="O36" s="127"/>
      <c r="P36" s="127"/>
      <c r="Q36" s="127"/>
      <c r="R36" s="127"/>
      <c r="S36" s="127"/>
      <c r="T36" s="127"/>
      <c r="U36" s="127"/>
      <c r="V36" s="127"/>
      <c r="W36" s="127"/>
      <c r="X36" s="127"/>
      <c r="Y36" s="127"/>
      <c r="Z36" s="229"/>
      <c r="AA36" s="230"/>
      <c r="AB36" s="230"/>
      <c r="AC36" s="230"/>
      <c r="AD36" s="230"/>
      <c r="AE36" s="230"/>
      <c r="AF36" s="230"/>
      <c r="AG36" s="230"/>
      <c r="AH36" s="230"/>
      <c r="AI36" s="230"/>
      <c r="AJ36" s="230"/>
      <c r="AK36" s="230"/>
      <c r="AL36" s="230"/>
    </row>
    <row r="37" spans="1:38">
      <c r="A37" s="659"/>
      <c r="B37" s="659"/>
      <c r="C37" s="659"/>
      <c r="D37" s="659"/>
      <c r="E37" s="659"/>
      <c r="F37" s="659"/>
      <c r="G37" s="659"/>
      <c r="H37" s="659"/>
      <c r="I37" s="127"/>
      <c r="J37" s="127"/>
      <c r="K37" s="127"/>
      <c r="L37" s="127"/>
      <c r="M37" s="127"/>
      <c r="N37" s="127"/>
      <c r="O37" s="127"/>
      <c r="P37" s="127"/>
      <c r="Q37" s="127"/>
      <c r="R37" s="127"/>
      <c r="S37" s="127"/>
      <c r="T37" s="127"/>
      <c r="U37" s="127"/>
      <c r="V37" s="127"/>
      <c r="W37" s="127"/>
      <c r="X37" s="127"/>
      <c r="Y37" s="127"/>
      <c r="Z37" s="229"/>
      <c r="AA37" s="230"/>
      <c r="AB37" s="230"/>
      <c r="AC37" s="230"/>
      <c r="AD37" s="230"/>
      <c r="AE37" s="230"/>
      <c r="AF37" s="230"/>
      <c r="AG37" s="230"/>
      <c r="AH37" s="230"/>
      <c r="AI37" s="230"/>
      <c r="AJ37" s="230"/>
      <c r="AK37" s="230"/>
      <c r="AL37" s="230"/>
    </row>
    <row r="38" spans="1:38">
      <c r="A38" s="659"/>
      <c r="B38" s="659"/>
      <c r="C38" s="659"/>
      <c r="D38" s="659"/>
      <c r="E38" s="659"/>
      <c r="F38" s="659"/>
      <c r="G38" s="659"/>
      <c r="H38" s="659"/>
      <c r="I38" s="127"/>
      <c r="J38" s="127"/>
      <c r="K38" s="127"/>
      <c r="L38" s="127"/>
      <c r="M38" s="127"/>
      <c r="N38" s="127"/>
      <c r="O38" s="127"/>
      <c r="P38" s="127"/>
      <c r="Q38" s="127"/>
      <c r="R38" s="127"/>
      <c r="S38" s="127"/>
      <c r="T38" s="127"/>
      <c r="U38" s="127"/>
      <c r="V38" s="127"/>
      <c r="W38" s="127"/>
      <c r="X38" s="127"/>
      <c r="Y38" s="127"/>
      <c r="Z38" s="229"/>
      <c r="AA38" s="230"/>
      <c r="AB38" s="230"/>
      <c r="AC38" s="230"/>
      <c r="AD38" s="230"/>
      <c r="AE38" s="230"/>
      <c r="AF38" s="230"/>
      <c r="AG38" s="230"/>
      <c r="AH38" s="230"/>
      <c r="AI38" s="230"/>
      <c r="AJ38" s="230"/>
      <c r="AK38" s="230"/>
      <c r="AL38" s="230"/>
    </row>
    <row r="39" spans="1:38">
      <c r="A39" s="126"/>
      <c r="B39" s="127"/>
      <c r="C39" s="127"/>
      <c r="D39" s="127"/>
      <c r="E39" s="127"/>
      <c r="F39" s="127"/>
      <c r="G39" s="127"/>
      <c r="H39" s="127"/>
      <c r="I39" s="127"/>
      <c r="J39" s="127"/>
      <c r="K39" s="127"/>
      <c r="L39" s="127"/>
      <c r="M39" s="127"/>
      <c r="N39" s="127"/>
      <c r="O39" s="127"/>
      <c r="P39" s="127"/>
      <c r="Q39" s="127"/>
      <c r="R39" s="127"/>
      <c r="S39" s="127"/>
      <c r="T39" s="127"/>
      <c r="U39" s="127"/>
      <c r="V39" s="127"/>
      <c r="W39" s="127"/>
      <c r="X39" s="127"/>
      <c r="Y39" s="127"/>
      <c r="Z39" s="229"/>
      <c r="AA39" s="230"/>
      <c r="AB39" s="230"/>
      <c r="AC39" s="230"/>
      <c r="AD39" s="230"/>
      <c r="AE39" s="230"/>
      <c r="AF39" s="230"/>
      <c r="AG39" s="230"/>
      <c r="AH39" s="230"/>
      <c r="AI39" s="230"/>
      <c r="AJ39" s="230"/>
      <c r="AK39" s="230"/>
      <c r="AL39" s="230"/>
    </row>
    <row r="40" spans="1:38">
      <c r="A40" s="126"/>
      <c r="B40" s="127"/>
      <c r="C40" s="127"/>
      <c r="D40" s="127"/>
      <c r="E40" s="127"/>
      <c r="F40" s="127"/>
      <c r="G40" s="127"/>
      <c r="H40" s="127"/>
      <c r="I40" s="127"/>
      <c r="J40" s="127"/>
      <c r="K40" s="127"/>
      <c r="L40" s="127"/>
      <c r="M40" s="127"/>
      <c r="N40" s="127"/>
      <c r="O40" s="127"/>
      <c r="P40" s="127"/>
      <c r="Q40" s="127"/>
      <c r="R40" s="127"/>
      <c r="S40" s="127"/>
      <c r="T40" s="127"/>
      <c r="U40" s="127"/>
      <c r="V40" s="127"/>
      <c r="W40" s="127"/>
      <c r="X40" s="127"/>
      <c r="Y40" s="127"/>
      <c r="Z40" s="229"/>
      <c r="AA40" s="230"/>
      <c r="AB40" s="230"/>
      <c r="AC40" s="230"/>
      <c r="AD40" s="230"/>
      <c r="AE40" s="230"/>
      <c r="AF40" s="230"/>
      <c r="AG40" s="230"/>
      <c r="AH40" s="230"/>
      <c r="AI40" s="230"/>
      <c r="AJ40" s="230"/>
      <c r="AK40" s="230"/>
      <c r="AL40" s="230"/>
    </row>
    <row r="41" spans="1:38">
      <c r="A41" s="126"/>
      <c r="B41" s="127"/>
      <c r="C41" s="127"/>
      <c r="D41" s="127"/>
      <c r="E41" s="127"/>
      <c r="F41" s="127"/>
      <c r="G41" s="127"/>
      <c r="H41" s="127"/>
      <c r="I41" s="127"/>
      <c r="J41" s="127"/>
      <c r="K41" s="127"/>
      <c r="L41" s="127"/>
      <c r="M41" s="127"/>
      <c r="N41" s="127"/>
      <c r="O41" s="127"/>
      <c r="P41" s="127"/>
      <c r="Q41" s="127"/>
      <c r="R41" s="127"/>
      <c r="S41" s="127"/>
      <c r="T41" s="127"/>
      <c r="U41" s="127"/>
      <c r="V41" s="127"/>
      <c r="W41" s="127"/>
      <c r="X41" s="127"/>
      <c r="Y41" s="127"/>
      <c r="Z41" s="229"/>
      <c r="AA41" s="230"/>
      <c r="AB41" s="230"/>
      <c r="AC41" s="230"/>
      <c r="AD41" s="230"/>
      <c r="AE41" s="230"/>
      <c r="AF41" s="230"/>
      <c r="AG41" s="230"/>
      <c r="AH41" s="230"/>
      <c r="AI41" s="230"/>
      <c r="AJ41" s="230"/>
      <c r="AK41" s="230"/>
      <c r="AL41" s="230"/>
    </row>
    <row r="42" spans="1:38">
      <c r="A42" s="126"/>
      <c r="B42" s="127"/>
      <c r="C42" s="127"/>
      <c r="D42" s="127"/>
      <c r="E42" s="127"/>
      <c r="F42" s="127"/>
      <c r="G42" s="127"/>
      <c r="H42" s="127"/>
      <c r="I42" s="127"/>
      <c r="J42" s="127"/>
      <c r="K42" s="127"/>
      <c r="L42" s="127"/>
      <c r="M42" s="127"/>
      <c r="N42" s="127"/>
      <c r="O42" s="127"/>
      <c r="P42" s="127"/>
      <c r="Q42" s="127"/>
      <c r="R42" s="127"/>
      <c r="S42" s="127"/>
      <c r="T42" s="127"/>
      <c r="U42" s="127"/>
      <c r="V42" s="127"/>
      <c r="W42" s="127"/>
      <c r="X42" s="127"/>
      <c r="Y42" s="127"/>
      <c r="Z42" s="229"/>
      <c r="AA42" s="230"/>
      <c r="AB42" s="230"/>
      <c r="AC42" s="230"/>
      <c r="AD42" s="230"/>
      <c r="AE42" s="230"/>
      <c r="AF42" s="230"/>
      <c r="AG42" s="230"/>
      <c r="AH42" s="230"/>
      <c r="AI42" s="230"/>
      <c r="AJ42" s="230"/>
      <c r="AK42" s="230"/>
      <c r="AL42" s="230"/>
    </row>
    <row r="43" spans="1:38">
      <c r="A43" s="126"/>
      <c r="B43" s="127"/>
      <c r="C43" s="127"/>
      <c r="D43" s="127"/>
      <c r="E43" s="127"/>
      <c r="F43" s="127"/>
      <c r="G43" s="127"/>
      <c r="H43" s="127"/>
      <c r="I43" s="127"/>
      <c r="J43" s="127"/>
      <c r="K43" s="127"/>
      <c r="L43" s="127"/>
      <c r="M43" s="127"/>
      <c r="N43" s="127"/>
      <c r="O43" s="127"/>
      <c r="P43" s="127"/>
      <c r="Q43" s="127"/>
      <c r="R43" s="127"/>
      <c r="S43" s="127"/>
      <c r="T43" s="127"/>
      <c r="U43" s="127"/>
      <c r="V43" s="127"/>
      <c r="W43" s="127"/>
      <c r="X43" s="127"/>
      <c r="Y43" s="127"/>
      <c r="Z43" s="229"/>
      <c r="AA43" s="230"/>
      <c r="AB43" s="230"/>
      <c r="AC43" s="230"/>
      <c r="AD43" s="230"/>
      <c r="AE43" s="230"/>
      <c r="AF43" s="230"/>
      <c r="AG43" s="230"/>
      <c r="AH43" s="230"/>
      <c r="AI43" s="230"/>
      <c r="AJ43" s="230"/>
      <c r="AK43" s="230"/>
      <c r="AL43" s="230"/>
    </row>
    <row r="44" spans="1:38">
      <c r="A44" s="126"/>
      <c r="B44" s="127"/>
      <c r="C44" s="127"/>
      <c r="D44" s="127"/>
      <c r="E44" s="127"/>
      <c r="F44" s="127"/>
      <c r="G44" s="127"/>
      <c r="H44" s="127"/>
      <c r="I44" s="127"/>
      <c r="J44" s="127"/>
      <c r="K44" s="127"/>
      <c r="L44" s="127"/>
      <c r="M44" s="127"/>
      <c r="N44" s="127"/>
      <c r="O44" s="127"/>
      <c r="P44" s="127"/>
      <c r="Q44" s="127"/>
      <c r="R44" s="127"/>
      <c r="S44" s="127"/>
      <c r="T44" s="127"/>
      <c r="U44" s="127"/>
      <c r="V44" s="127"/>
      <c r="W44" s="127"/>
      <c r="X44" s="127"/>
      <c r="Y44" s="127"/>
      <c r="Z44" s="229"/>
      <c r="AA44" s="230"/>
      <c r="AB44" s="230"/>
      <c r="AC44" s="230"/>
      <c r="AD44" s="230"/>
      <c r="AE44" s="230"/>
      <c r="AF44" s="230"/>
      <c r="AG44" s="230"/>
      <c r="AH44" s="230"/>
      <c r="AI44" s="230"/>
      <c r="AJ44" s="230"/>
      <c r="AK44" s="230"/>
      <c r="AL44" s="230"/>
    </row>
    <row r="45" spans="1:38">
      <c r="A45" s="126"/>
      <c r="B45" s="127"/>
      <c r="C45" s="127"/>
      <c r="D45" s="127"/>
      <c r="E45" s="127"/>
      <c r="F45" s="127"/>
      <c r="G45" s="127"/>
      <c r="H45" s="127"/>
      <c r="I45" s="127"/>
      <c r="J45" s="127"/>
      <c r="K45" s="127"/>
      <c r="L45" s="127"/>
      <c r="M45" s="127"/>
      <c r="N45" s="127"/>
      <c r="O45" s="127"/>
      <c r="P45" s="127"/>
      <c r="Q45" s="127"/>
      <c r="R45" s="127"/>
      <c r="S45" s="127"/>
      <c r="T45" s="127"/>
      <c r="U45" s="127"/>
      <c r="V45" s="127"/>
      <c r="W45" s="127"/>
      <c r="X45" s="127"/>
      <c r="Y45" s="127"/>
      <c r="Z45" s="229"/>
      <c r="AA45" s="230"/>
      <c r="AB45" s="230"/>
      <c r="AC45" s="230"/>
      <c r="AD45" s="230"/>
      <c r="AE45" s="230"/>
      <c r="AF45" s="230"/>
      <c r="AG45" s="230"/>
      <c r="AH45" s="230"/>
      <c r="AI45" s="230"/>
      <c r="AJ45" s="230"/>
      <c r="AK45" s="230"/>
      <c r="AL45" s="230"/>
    </row>
    <row r="46" spans="1:38">
      <c r="A46" s="126"/>
      <c r="B46" s="127"/>
      <c r="C46" s="127"/>
      <c r="D46" s="127"/>
      <c r="E46" s="127"/>
      <c r="F46" s="127"/>
      <c r="G46" s="127"/>
      <c r="H46" s="127"/>
      <c r="I46" s="127"/>
      <c r="J46" s="127"/>
      <c r="K46" s="127"/>
      <c r="L46" s="127"/>
      <c r="M46" s="127"/>
      <c r="N46" s="127"/>
      <c r="O46" s="127"/>
      <c r="P46" s="127"/>
      <c r="Q46" s="127"/>
      <c r="R46" s="127"/>
      <c r="S46" s="127"/>
      <c r="T46" s="127"/>
      <c r="U46" s="127"/>
      <c r="V46" s="127"/>
      <c r="W46" s="127"/>
      <c r="X46" s="127"/>
      <c r="Y46" s="127"/>
      <c r="Z46" s="229"/>
      <c r="AA46" s="230"/>
      <c r="AB46" s="230"/>
      <c r="AC46" s="230"/>
      <c r="AD46" s="230"/>
      <c r="AE46" s="230"/>
      <c r="AF46" s="230"/>
      <c r="AG46" s="230"/>
      <c r="AH46" s="230"/>
      <c r="AI46" s="230"/>
      <c r="AJ46" s="230"/>
      <c r="AK46" s="230"/>
      <c r="AL46" s="230"/>
    </row>
    <row r="47" spans="1:38" ht="15.75" thickBot="1">
      <c r="A47" s="129"/>
      <c r="B47" s="130"/>
      <c r="C47" s="130"/>
      <c r="D47" s="130"/>
      <c r="E47" s="130"/>
      <c r="F47" s="130"/>
      <c r="G47" s="130"/>
      <c r="H47" s="127"/>
      <c r="I47" s="127"/>
      <c r="J47" s="127"/>
      <c r="K47" s="127"/>
      <c r="L47" s="127"/>
      <c r="M47" s="127"/>
      <c r="N47" s="127"/>
      <c r="O47" s="127"/>
      <c r="P47" s="127"/>
      <c r="Q47" s="127"/>
      <c r="R47" s="127"/>
      <c r="S47" s="127"/>
      <c r="T47" s="127"/>
      <c r="U47" s="130"/>
      <c r="V47" s="130"/>
      <c r="W47" s="130"/>
      <c r="X47" s="130"/>
      <c r="Y47" s="130"/>
      <c r="Z47" s="229"/>
      <c r="AA47" s="230"/>
      <c r="AB47" s="230"/>
      <c r="AC47" s="230"/>
      <c r="AD47" s="230"/>
      <c r="AE47" s="230"/>
      <c r="AF47" s="230"/>
      <c r="AG47" s="230"/>
      <c r="AH47" s="230"/>
      <c r="AI47" s="230"/>
      <c r="AJ47" s="230"/>
      <c r="AK47" s="230"/>
      <c r="AL47" s="230"/>
    </row>
    <row r="48" spans="1:38" ht="15.75" thickTop="1">
      <c r="A48" s="166"/>
      <c r="B48" s="166"/>
      <c r="C48" s="166"/>
      <c r="D48" s="166"/>
      <c r="E48" s="166"/>
      <c r="F48" s="166"/>
      <c r="G48" s="166"/>
      <c r="H48" s="166"/>
      <c r="I48" s="166"/>
      <c r="J48" s="166"/>
      <c r="K48" s="127"/>
      <c r="L48" s="127"/>
      <c r="M48" s="127"/>
      <c r="N48" s="127"/>
      <c r="O48" s="127"/>
      <c r="P48" s="127"/>
      <c r="Q48" s="127"/>
      <c r="R48" s="127"/>
      <c r="S48" s="127"/>
      <c r="T48" s="127"/>
      <c r="U48" s="166"/>
      <c r="V48" s="166"/>
      <c r="W48" s="127"/>
      <c r="X48" s="127"/>
      <c r="Y48" s="166"/>
      <c r="Z48" s="229"/>
      <c r="AA48" s="230"/>
      <c r="AB48" s="230"/>
      <c r="AC48" s="230"/>
      <c r="AD48" s="230"/>
      <c r="AE48" s="230"/>
      <c r="AF48" s="230"/>
      <c r="AG48" s="230"/>
      <c r="AH48" s="230"/>
      <c r="AI48" s="230"/>
      <c r="AJ48" s="230"/>
      <c r="AK48" s="230"/>
      <c r="AL48" s="230"/>
    </row>
    <row r="49" spans="1:38">
      <c r="A49" s="166"/>
      <c r="B49" s="166"/>
      <c r="C49" s="166"/>
      <c r="D49" s="166"/>
      <c r="E49" s="166"/>
      <c r="F49" s="166"/>
      <c r="G49" s="166"/>
      <c r="H49" s="166"/>
      <c r="I49" s="166"/>
      <c r="J49" s="166"/>
      <c r="K49" s="127"/>
      <c r="L49" s="127"/>
      <c r="M49" s="127"/>
      <c r="N49" s="127"/>
      <c r="O49" s="127"/>
      <c r="P49" s="127"/>
      <c r="Q49" s="127"/>
      <c r="R49" s="127"/>
      <c r="S49" s="127"/>
      <c r="T49" s="127"/>
      <c r="U49" s="166"/>
      <c r="V49" s="166"/>
      <c r="W49" s="127"/>
      <c r="X49" s="166"/>
      <c r="Y49" s="166"/>
      <c r="Z49" s="229"/>
      <c r="AA49" s="230"/>
      <c r="AB49" s="230"/>
      <c r="AC49" s="230"/>
      <c r="AD49" s="230"/>
      <c r="AE49" s="230"/>
      <c r="AF49" s="230"/>
      <c r="AG49" s="230"/>
      <c r="AH49" s="230"/>
      <c r="AI49" s="230"/>
      <c r="AJ49" s="230"/>
      <c r="AK49" s="230"/>
      <c r="AL49" s="230"/>
    </row>
    <row r="50" spans="1:38">
      <c r="A50" s="166"/>
      <c r="B50" s="166"/>
      <c r="C50" s="166"/>
      <c r="D50" s="166"/>
      <c r="E50" s="166"/>
      <c r="F50" s="166"/>
      <c r="G50" s="166"/>
      <c r="H50" s="166"/>
      <c r="I50" s="166"/>
      <c r="J50" s="166"/>
      <c r="K50" s="127"/>
      <c r="L50" s="127"/>
      <c r="M50" s="127"/>
      <c r="N50" s="127"/>
      <c r="O50" s="127"/>
      <c r="P50" s="127"/>
      <c r="Q50" s="127"/>
      <c r="R50" s="127"/>
      <c r="S50" s="127"/>
      <c r="T50" s="127"/>
      <c r="U50" s="166"/>
      <c r="V50" s="166"/>
      <c r="W50" s="127"/>
      <c r="X50" s="166"/>
      <c r="Y50" s="166"/>
      <c r="Z50" s="229"/>
      <c r="AA50" s="230"/>
      <c r="AB50" s="230"/>
      <c r="AC50" s="230"/>
      <c r="AD50" s="230"/>
      <c r="AE50" s="230"/>
      <c r="AF50" s="230"/>
      <c r="AG50" s="230"/>
      <c r="AH50" s="230"/>
      <c r="AI50" s="230"/>
      <c r="AJ50" s="230"/>
      <c r="AK50" s="230"/>
      <c r="AL50" s="230"/>
    </row>
    <row r="51" spans="1:38">
      <c r="A51" s="166"/>
      <c r="B51" s="166"/>
      <c r="C51" s="166"/>
      <c r="D51" s="166"/>
      <c r="E51" s="166"/>
      <c r="F51" s="166"/>
      <c r="G51" s="166"/>
      <c r="H51" s="166"/>
      <c r="I51" s="166"/>
      <c r="J51" s="166"/>
      <c r="K51" s="127"/>
      <c r="L51" s="127"/>
      <c r="M51" s="127"/>
      <c r="N51" s="127"/>
      <c r="O51" s="127"/>
      <c r="P51" s="127"/>
      <c r="Q51" s="127"/>
      <c r="R51" s="127"/>
      <c r="S51" s="127"/>
      <c r="T51" s="127"/>
      <c r="U51" s="166"/>
      <c r="V51" s="166"/>
      <c r="W51" s="127"/>
      <c r="X51" s="166"/>
      <c r="Y51" s="166"/>
      <c r="Z51" s="229"/>
      <c r="AA51" s="230"/>
      <c r="AB51" s="230"/>
      <c r="AC51" s="230"/>
      <c r="AD51" s="230"/>
      <c r="AE51" s="230"/>
      <c r="AF51" s="230"/>
      <c r="AG51" s="230"/>
      <c r="AH51" s="230"/>
      <c r="AI51" s="230"/>
      <c r="AJ51" s="230"/>
      <c r="AK51" s="230"/>
      <c r="AL51" s="230"/>
    </row>
    <row r="52" spans="1:38">
      <c r="V52" s="166"/>
      <c r="W52" s="127"/>
      <c r="X52" s="166"/>
      <c r="Y52" s="166"/>
      <c r="Z52" s="229"/>
      <c r="AA52" s="230"/>
      <c r="AB52" s="230"/>
      <c r="AC52" s="230"/>
      <c r="AD52" s="230"/>
      <c r="AE52" s="230"/>
      <c r="AF52" s="230"/>
      <c r="AG52" s="230"/>
      <c r="AH52" s="230"/>
      <c r="AI52" s="230"/>
      <c r="AJ52" s="230"/>
      <c r="AK52" s="230"/>
      <c r="AL52" s="230"/>
    </row>
    <row r="53" spans="1:38">
      <c r="V53" s="166"/>
      <c r="W53" s="127"/>
      <c r="X53" s="166"/>
      <c r="Y53" s="166"/>
      <c r="Z53" s="229"/>
      <c r="AA53" s="230"/>
      <c r="AB53" s="230"/>
      <c r="AC53" s="230"/>
      <c r="AD53" s="230"/>
      <c r="AE53" s="230"/>
      <c r="AF53" s="230"/>
      <c r="AG53" s="230"/>
      <c r="AH53" s="230"/>
      <c r="AI53" s="230"/>
      <c r="AJ53" s="230"/>
      <c r="AK53" s="230"/>
      <c r="AL53" s="230"/>
    </row>
    <row r="54" spans="1:38">
      <c r="V54" s="166"/>
      <c r="W54" s="127"/>
      <c r="X54" s="166"/>
      <c r="Y54" s="166"/>
      <c r="Z54" s="229"/>
      <c r="AA54" s="230"/>
      <c r="AB54" s="230"/>
      <c r="AC54" s="230"/>
      <c r="AD54" s="230"/>
      <c r="AE54" s="230"/>
      <c r="AF54" s="230"/>
      <c r="AG54" s="230"/>
      <c r="AH54" s="230"/>
      <c r="AI54" s="230"/>
      <c r="AJ54" s="230"/>
      <c r="AK54" s="230"/>
      <c r="AL54" s="230"/>
    </row>
    <row r="55" spans="1:38">
      <c r="Z55" s="230"/>
      <c r="AA55" s="230"/>
      <c r="AB55" s="230"/>
      <c r="AC55" s="230"/>
      <c r="AD55" s="230"/>
      <c r="AE55" s="230"/>
      <c r="AF55" s="230"/>
      <c r="AG55" s="230"/>
      <c r="AH55" s="230"/>
      <c r="AI55" s="230"/>
      <c r="AJ55" s="230"/>
      <c r="AK55" s="230"/>
      <c r="AL55" s="230"/>
    </row>
    <row r="56" spans="1:38">
      <c r="Z56" s="230"/>
      <c r="AA56" s="230"/>
      <c r="AB56" s="230"/>
      <c r="AC56" s="230"/>
      <c r="AD56" s="230"/>
      <c r="AE56" s="230"/>
      <c r="AF56" s="230"/>
      <c r="AG56" s="230"/>
      <c r="AH56" s="230"/>
      <c r="AI56" s="230"/>
      <c r="AJ56" s="230"/>
      <c r="AK56" s="230"/>
      <c r="AL56" s="230"/>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zoomScale="73" zoomScaleNormal="73"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tabSelected="1" zoomScale="60" zoomScaleNormal="60" workbookViewId="0">
      <pane xSplit="2" ySplit="2" topLeftCell="C3" activePane="bottomRight" state="frozen"/>
      <selection activeCell="D20" sqref="D20"/>
      <selection pane="topRight" activeCell="D20" sqref="D20"/>
      <selection pane="bottomLeft" activeCell="D20" sqref="D20"/>
      <selection pane="bottomRight" activeCell="B30" sqref="B30"/>
    </sheetView>
  </sheetViews>
  <sheetFormatPr baseColWidth="10" defaultRowHeight="52.5"/>
  <cols>
    <col min="1" max="1" width="16.7109375" style="117" customWidth="1"/>
    <col min="2" max="2" width="108.28515625" style="116" customWidth="1"/>
    <col min="3" max="3" width="15.42578125" style="147" customWidth="1"/>
    <col min="4" max="4" width="23.5703125" style="187" customWidth="1"/>
    <col min="5" max="5" width="30" style="211" customWidth="1"/>
    <col min="6" max="7" width="11.42578125" customWidth="1"/>
    <col min="8" max="8" width="1.28515625" customWidth="1"/>
    <col min="10" max="10" width="34.42578125" customWidth="1"/>
  </cols>
  <sheetData>
    <row r="1" spans="1:10" ht="96" customHeight="1" thickTop="1" thickBot="1">
      <c r="A1" s="660" t="s">
        <v>1933</v>
      </c>
      <c r="B1" s="661"/>
      <c r="C1" s="661"/>
      <c r="D1" s="662"/>
    </row>
    <row r="2" spans="1:10" ht="56.25" customHeight="1" thickTop="1" thickBot="1">
      <c r="A2" s="197" t="s">
        <v>1027</v>
      </c>
      <c r="B2" s="198" t="s">
        <v>1521</v>
      </c>
      <c r="C2" s="198" t="s">
        <v>1066</v>
      </c>
      <c r="D2" s="228" t="s">
        <v>1931</v>
      </c>
    </row>
    <row r="3" spans="1:10" ht="54" thickTop="1" thickBot="1">
      <c r="A3" s="134" t="s">
        <v>1067</v>
      </c>
      <c r="B3" s="135" t="s">
        <v>1304</v>
      </c>
      <c r="C3" s="136" t="str">
        <f>'200.1'!L31</f>
        <v>Ha</v>
      </c>
      <c r="D3" s="183">
        <f>VLOOKUP('200.1'!A88,'200.1'!A36:N107,14,FALSE)</f>
        <v>3482169.8797369981</v>
      </c>
      <c r="G3" t="s">
        <v>1064</v>
      </c>
      <c r="J3" s="1"/>
    </row>
    <row r="4" spans="1:10" ht="54" thickTop="1" thickBot="1">
      <c r="A4" s="137" t="s">
        <v>1069</v>
      </c>
      <c r="B4" s="138" t="s">
        <v>1253</v>
      </c>
      <c r="C4" s="136" t="s">
        <v>1068</v>
      </c>
      <c r="D4" s="183">
        <f>VLOOKUP('200.2'!A88,'200.2'!A37:N108,14,FALSE)</f>
        <v>182311.51544294151</v>
      </c>
      <c r="J4" s="1"/>
    </row>
    <row r="5" spans="1:10" ht="54" thickTop="1" thickBot="1">
      <c r="A5" s="137" t="s">
        <v>1070</v>
      </c>
      <c r="B5" s="138" t="s">
        <v>1254</v>
      </c>
      <c r="C5" s="139" t="s">
        <v>1071</v>
      </c>
      <c r="D5" s="183">
        <f>VLOOKUP('201.1'!A88,'201.1'!A38:N109,14,FALSE)</f>
        <v>169308.31603095619</v>
      </c>
    </row>
    <row r="6" spans="1:10" ht="54" thickTop="1" thickBot="1">
      <c r="A6" s="137" t="s">
        <v>1072</v>
      </c>
      <c r="B6" s="138" t="s">
        <v>1255</v>
      </c>
      <c r="C6" s="139" t="s">
        <v>1071</v>
      </c>
      <c r="D6" s="183">
        <f>VLOOKUP('201.2'!A88,'201.2'!A39:N110,14,FALSE)</f>
        <v>153258.56871119788</v>
      </c>
    </row>
    <row r="7" spans="1:10" ht="70.5" customHeight="1" thickTop="1" thickBot="1">
      <c r="A7" s="137" t="s">
        <v>1073</v>
      </c>
      <c r="B7" s="138" t="s">
        <v>1256</v>
      </c>
      <c r="C7" s="139" t="s">
        <v>1071</v>
      </c>
      <c r="D7" s="183">
        <f>VLOOKUP('201.3'!A88,'201.3'!A40:N111,14,FALSE)</f>
        <v>42589.476717716767</v>
      </c>
    </row>
    <row r="8" spans="1:10" ht="54" thickTop="1" thickBot="1">
      <c r="A8" s="137" t="s">
        <v>1074</v>
      </c>
      <c r="B8" s="138" t="s">
        <v>1257</v>
      </c>
      <c r="C8" s="139" t="s">
        <v>1071</v>
      </c>
      <c r="D8" s="184">
        <f>VLOOKUP('201.4'!A88,'201.4'!A41:N112,14,FALSE)</f>
        <v>52612.75024795752</v>
      </c>
    </row>
    <row r="9" spans="1:10" ht="54" thickTop="1" thickBot="1">
      <c r="A9" s="137" t="s">
        <v>1075</v>
      </c>
      <c r="B9" s="138" t="s">
        <v>1254</v>
      </c>
      <c r="C9" s="139" t="s">
        <v>1929</v>
      </c>
      <c r="D9" s="184">
        <f>VLOOKUP('201.5'!A88,'201.5'!A42:N113,14,FALSE)</f>
        <v>169308.31603095619</v>
      </c>
    </row>
    <row r="10" spans="1:10" ht="54" thickTop="1" thickBot="1">
      <c r="A10" s="137" t="s">
        <v>1076</v>
      </c>
      <c r="B10" s="138" t="s">
        <v>1255</v>
      </c>
      <c r="C10" s="139" t="s">
        <v>1929</v>
      </c>
      <c r="D10" s="184">
        <f>VLOOKUP('201.6'!A88,'201.6'!A43:N114,14,FALSE)</f>
        <v>153258.56871119788</v>
      </c>
    </row>
    <row r="11" spans="1:10" ht="54" thickTop="1" thickBot="1">
      <c r="A11" s="137" t="s">
        <v>1077</v>
      </c>
      <c r="B11" s="138" t="s">
        <v>1255</v>
      </c>
      <c r="C11" s="139" t="s">
        <v>388</v>
      </c>
      <c r="D11" s="184">
        <f>VLOOKUP('201.7'!A88,'201.7'!A44:N115,14,FALSE)</f>
        <v>150365.23724845768</v>
      </c>
    </row>
    <row r="12" spans="1:10" ht="54" thickTop="1" thickBot="1">
      <c r="A12" s="137" t="s">
        <v>1078</v>
      </c>
      <c r="B12" s="138" t="s">
        <v>1258</v>
      </c>
      <c r="C12" s="139" t="s">
        <v>233</v>
      </c>
      <c r="D12" s="184">
        <f>VLOOKUP('201.8'!A88,'201.8'!A45:N116,14,FALSE)</f>
        <v>17906.379501491792</v>
      </c>
    </row>
    <row r="13" spans="1:10" ht="54" thickTop="1" thickBot="1">
      <c r="A13" s="137" t="s">
        <v>1079</v>
      </c>
      <c r="B13" s="138" t="s">
        <v>1259</v>
      </c>
      <c r="C13" s="139" t="s">
        <v>233</v>
      </c>
      <c r="D13" s="184">
        <f>VLOOKUP('201.9'!A88,'201.9'!A46:N117,14,FALSE)</f>
        <v>17647.856774219064</v>
      </c>
    </row>
    <row r="14" spans="1:10" ht="54" thickTop="1" thickBot="1">
      <c r="A14" s="137" t="s">
        <v>1080</v>
      </c>
      <c r="B14" s="138" t="s">
        <v>1260</v>
      </c>
      <c r="C14" s="139" t="s">
        <v>144</v>
      </c>
      <c r="D14" s="184">
        <f>VLOOKUP('201.10'!A88,'201.10'!A47:N118,14,FALSE)</f>
        <v>5608.3697606629257</v>
      </c>
    </row>
    <row r="15" spans="1:10" ht="54" thickTop="1" thickBot="1">
      <c r="A15" s="137" t="s">
        <v>1081</v>
      </c>
      <c r="B15" s="138" t="s">
        <v>1261</v>
      </c>
      <c r="C15" s="139" t="s">
        <v>1082</v>
      </c>
      <c r="D15" s="184">
        <f>VLOOKUP('201.11'!A88,'201.11'!A48:N119,14,FALSE)</f>
        <v>9044.892456214091</v>
      </c>
    </row>
    <row r="16" spans="1:10" ht="54" thickTop="1" thickBot="1">
      <c r="A16" s="137" t="s">
        <v>1083</v>
      </c>
      <c r="B16" s="138" t="s">
        <v>1262</v>
      </c>
      <c r="C16" s="139" t="s">
        <v>1929</v>
      </c>
      <c r="D16" s="184">
        <f>VLOOKUP('201.12'!A88,'201.12'!A49:N120,14,FALSE)</f>
        <v>109103.7759652173</v>
      </c>
    </row>
    <row r="17" spans="1:4" ht="64.5" thickTop="1" thickBot="1">
      <c r="A17" s="140" t="s">
        <v>1084</v>
      </c>
      <c r="B17" s="141" t="s">
        <v>1263</v>
      </c>
      <c r="C17" s="139" t="s">
        <v>1929</v>
      </c>
      <c r="D17" s="184">
        <f>VLOOKUP('201.13'!A88,'201.13'!A50:N121,14,FALSE)</f>
        <v>85370.088145885558</v>
      </c>
    </row>
    <row r="18" spans="1:4" ht="54" thickTop="1" thickBot="1">
      <c r="A18" s="137" t="s">
        <v>1085</v>
      </c>
      <c r="B18" s="138" t="s">
        <v>1264</v>
      </c>
      <c r="C18" s="139" t="s">
        <v>144</v>
      </c>
      <c r="D18" s="184">
        <f>VLOOKUP('201.14'!A88,'201.14'!A51:N122,14,FALSE)</f>
        <v>29305.958284788896</v>
      </c>
    </row>
    <row r="19" spans="1:4" ht="54" thickTop="1" thickBot="1">
      <c r="A19" s="137" t="s">
        <v>1086</v>
      </c>
      <c r="B19" s="138" t="s">
        <v>1265</v>
      </c>
      <c r="C19" s="139" t="s">
        <v>144</v>
      </c>
      <c r="D19" s="184">
        <f>VLOOKUP('201.15'!A88,'201.15'!A52:N123,14,FALSE)</f>
        <v>35758.153224530586</v>
      </c>
    </row>
    <row r="20" spans="1:4" ht="54" thickTop="1" thickBot="1">
      <c r="A20" s="137" t="s">
        <v>1087</v>
      </c>
      <c r="B20" s="138" t="s">
        <v>1266</v>
      </c>
      <c r="C20" s="139" t="s">
        <v>144</v>
      </c>
      <c r="D20" s="184">
        <f>VLOOKUP('201.16'!A88,'201.16'!A53:N124,14,FALSE)</f>
        <v>1947.3627585259464</v>
      </c>
    </row>
    <row r="21" spans="1:4" ht="54" thickTop="1" thickBot="1">
      <c r="A21" s="137" t="s">
        <v>1088</v>
      </c>
      <c r="B21" s="138" t="s">
        <v>1267</v>
      </c>
      <c r="C21" s="139" t="s">
        <v>1929</v>
      </c>
      <c r="D21" s="184">
        <f>VLOOKUP('201.17'!A88,'201.17'!A54:N125,14,FALSE)</f>
        <v>62872.574017039835</v>
      </c>
    </row>
    <row r="22" spans="1:4" ht="54" thickTop="1" thickBot="1">
      <c r="A22" s="137" t="s">
        <v>1089</v>
      </c>
      <c r="B22" s="138" t="s">
        <v>1268</v>
      </c>
      <c r="C22" s="139" t="s">
        <v>1929</v>
      </c>
      <c r="D22" s="184">
        <f>VLOOKUP('201.18'!A88,'201.18'!A55:N126,14,FALSE)</f>
        <v>62872.574017039835</v>
      </c>
    </row>
    <row r="23" spans="1:4" ht="54" thickTop="1" thickBot="1">
      <c r="A23" s="137" t="s">
        <v>1090</v>
      </c>
      <c r="B23" s="138" t="s">
        <v>1269</v>
      </c>
      <c r="C23" s="139" t="s">
        <v>144</v>
      </c>
      <c r="D23" s="184">
        <f>VLOOKUP('201.19'!A88,'201.19'!A56:N127,14,FALSE)</f>
        <v>22109.540702674632</v>
      </c>
    </row>
    <row r="24" spans="1:4" ht="54" thickTop="1" thickBot="1">
      <c r="A24" s="137" t="s">
        <v>1091</v>
      </c>
      <c r="B24" s="138" t="s">
        <v>1270</v>
      </c>
      <c r="C24" s="139" t="s">
        <v>144</v>
      </c>
      <c r="D24" s="184">
        <f>VLOOKUP('201.20'!A88,'201.20'!A57:N128,14,FALSE)</f>
        <v>5568.4261493858103</v>
      </c>
    </row>
    <row r="25" spans="1:4" ht="54" thickTop="1" thickBot="1">
      <c r="A25" s="137" t="s">
        <v>1092</v>
      </c>
      <c r="B25" s="138" t="s">
        <v>1271</v>
      </c>
      <c r="C25" s="139" t="s">
        <v>144</v>
      </c>
      <c r="D25" s="184">
        <f>VLOOKUP('201.21'!A88,'201.21'!A58:N129,14,FALSE)</f>
        <v>6306.9860955779804</v>
      </c>
    </row>
    <row r="26" spans="1:4" ht="54" thickTop="1" thickBot="1">
      <c r="A26" s="137" t="s">
        <v>1509</v>
      </c>
      <c r="B26" s="138" t="s">
        <v>1497</v>
      </c>
      <c r="C26" s="139" t="s">
        <v>1929</v>
      </c>
      <c r="D26" s="184">
        <f>VLOOKUP('203.1'!A88,'203.1'!A59:N130,14,FALSE)</f>
        <v>1081488.0207729931</v>
      </c>
    </row>
    <row r="27" spans="1:4" ht="54" thickTop="1" thickBot="1">
      <c r="A27" s="137" t="s">
        <v>1510</v>
      </c>
      <c r="B27" s="138" t="s">
        <v>1501</v>
      </c>
      <c r="C27" s="139" t="s">
        <v>1929</v>
      </c>
      <c r="D27" s="184">
        <f>VLOOKUP('203.2'!A88,'203.2'!A60:N131,14,FALSE)</f>
        <v>1319082.7045495748</v>
      </c>
    </row>
    <row r="28" spans="1:4" ht="54" thickTop="1" thickBot="1">
      <c r="A28" s="137" t="s">
        <v>1511</v>
      </c>
      <c r="B28" s="138" t="s">
        <v>1502</v>
      </c>
      <c r="C28" s="139" t="s">
        <v>1929</v>
      </c>
      <c r="D28" s="184">
        <f>VLOOKUP('203.3'!A88,'203.3'!A61:N132,14,FALSE)</f>
        <v>1488793.1929614185</v>
      </c>
    </row>
    <row r="29" spans="1:4" ht="54" thickTop="1" thickBot="1">
      <c r="A29" s="137" t="s">
        <v>1512</v>
      </c>
      <c r="B29" s="138" t="s">
        <v>1503</v>
      </c>
      <c r="C29" s="139" t="s">
        <v>1929</v>
      </c>
      <c r="D29" s="184">
        <f>VLOOKUP('203.4'!A88,'203.4'!A62:N133,14,FALSE)</f>
        <v>721993.13429885334</v>
      </c>
    </row>
    <row r="30" spans="1:4" ht="54" thickTop="1" thickBot="1">
      <c r="A30" s="137" t="s">
        <v>1513</v>
      </c>
      <c r="B30" s="138" t="s">
        <v>1504</v>
      </c>
      <c r="C30" s="139" t="s">
        <v>1929</v>
      </c>
      <c r="D30" s="184">
        <f>VLOOKUP('203.5'!A88,'203.5'!A63:N134,14,FALSE)</f>
        <v>833473.77573755092</v>
      </c>
    </row>
    <row r="31" spans="1:4" ht="54" thickTop="1" thickBot="1">
      <c r="A31" s="137" t="s">
        <v>1514</v>
      </c>
      <c r="B31" s="138" t="s">
        <v>1505</v>
      </c>
      <c r="C31" s="139" t="s">
        <v>1929</v>
      </c>
      <c r="D31" s="184">
        <f>VLOOKUP('203.6'!A88,'203.6'!A64:N135,14,FALSE)</f>
        <v>904416.00210763142</v>
      </c>
    </row>
    <row r="32" spans="1:4" ht="54" thickTop="1" thickBot="1">
      <c r="A32" s="137" t="s">
        <v>1515</v>
      </c>
      <c r="B32" s="138" t="s">
        <v>1506</v>
      </c>
      <c r="C32" s="139" t="s">
        <v>1929</v>
      </c>
      <c r="D32" s="184">
        <f>VLOOKUP('203.7'!A88,'203.7'!A65:N136,14,FALSE)</f>
        <v>284463.3901583674</v>
      </c>
    </row>
    <row r="33" spans="1:4" ht="54" thickTop="1" thickBot="1">
      <c r="A33" s="137" t="s">
        <v>1516</v>
      </c>
      <c r="B33" s="138" t="s">
        <v>1955</v>
      </c>
      <c r="C33" s="139" t="s">
        <v>1929</v>
      </c>
      <c r="D33" s="184">
        <f>VLOOKUP('203.8'!A88,'203.8'!A66:N137,14,FALSE)</f>
        <v>394632.6532198299</v>
      </c>
    </row>
    <row r="34" spans="1:4" ht="54" thickTop="1" thickBot="1">
      <c r="A34" s="137" t="s">
        <v>1517</v>
      </c>
      <c r="B34" s="138" t="s">
        <v>1508</v>
      </c>
      <c r="C34" s="139" t="s">
        <v>1929</v>
      </c>
      <c r="D34" s="184">
        <f>VLOOKUP('203.9'!A88,'203.9'!A67:N138,14,FALSE)</f>
        <v>417400.87772337411</v>
      </c>
    </row>
    <row r="35" spans="1:4" ht="54" thickTop="1" thickBot="1">
      <c r="A35" s="137" t="s">
        <v>1518</v>
      </c>
      <c r="B35" s="138" t="s">
        <v>1498</v>
      </c>
      <c r="C35" s="139" t="s">
        <v>1929</v>
      </c>
      <c r="D35" s="184">
        <f>VLOOKUP('203.10'!A88,'203.10'!A68:N139,14,FALSE)</f>
        <v>226624.86403544215</v>
      </c>
    </row>
    <row r="36" spans="1:4" ht="54" thickTop="1" thickBot="1">
      <c r="A36" s="137" t="s">
        <v>1519</v>
      </c>
      <c r="B36" s="138" t="s">
        <v>1499</v>
      </c>
      <c r="C36" s="139" t="s">
        <v>1929</v>
      </c>
      <c r="D36" s="184">
        <f>VLOOKUP('203.11'!A88,'203.11'!A69:N140,14,FALSE)</f>
        <v>301489.91661442176</v>
      </c>
    </row>
    <row r="37" spans="1:4" ht="54" thickTop="1" thickBot="1">
      <c r="A37" s="137" t="s">
        <v>1520</v>
      </c>
      <c r="B37" s="225" t="s">
        <v>1500</v>
      </c>
      <c r="C37" s="139" t="s">
        <v>1929</v>
      </c>
      <c r="D37" s="184">
        <f>VLOOKUP('203.12'!A88,'203.12'!A70:N141,14,FALSE)</f>
        <v>313317.56570717198</v>
      </c>
    </row>
    <row r="38" spans="1:4" ht="54" thickTop="1" thickBot="1">
      <c r="A38" s="137" t="s">
        <v>1093</v>
      </c>
      <c r="B38" s="138" t="s">
        <v>1272</v>
      </c>
      <c r="C38" s="139" t="s">
        <v>388</v>
      </c>
      <c r="D38" s="184">
        <f>VLOOKUP('210.1.1'!A88,'210.1.1'!A71:N142,14,FALSE)</f>
        <v>12919.699276727715</v>
      </c>
    </row>
    <row r="39" spans="1:4" ht="54" thickTop="1" thickBot="1">
      <c r="A39" s="137" t="s">
        <v>1094</v>
      </c>
      <c r="B39" s="138" t="s">
        <v>1273</v>
      </c>
      <c r="C39" s="139" t="s">
        <v>388</v>
      </c>
      <c r="D39" s="184">
        <f>VLOOKUP('210.1.2'!A88,'210.1.2'!A72:N143,14,FALSE)</f>
        <v>3778.0709336417904</v>
      </c>
    </row>
    <row r="40" spans="1:4" ht="54" thickTop="1" thickBot="1">
      <c r="A40" s="137" t="s">
        <v>1095</v>
      </c>
      <c r="B40" s="138" t="s">
        <v>1274</v>
      </c>
      <c r="C40" s="139" t="s">
        <v>388</v>
      </c>
      <c r="D40" s="184">
        <f>VLOOKUP('210.2.1'!A90,'210.2.1'!A73:N144,14,FALSE)</f>
        <v>29031.313205703627</v>
      </c>
    </row>
    <row r="41" spans="1:4" ht="54" thickTop="1" thickBot="1">
      <c r="A41" s="137" t="s">
        <v>1096</v>
      </c>
      <c r="B41" s="138" t="s">
        <v>1275</v>
      </c>
      <c r="C41" s="139" t="s">
        <v>388</v>
      </c>
      <c r="D41" s="184">
        <f ca="1">VLOOKUP('210.2.2'!A88,'210.2.2'!A74:N145,14,FALSE)</f>
        <v>9664.4642454963268</v>
      </c>
    </row>
    <row r="42" spans="1:4" ht="54" thickTop="1" thickBot="1">
      <c r="A42" s="137" t="s">
        <v>1097</v>
      </c>
      <c r="B42" s="138" t="s">
        <v>1276</v>
      </c>
      <c r="C42" s="139" t="s">
        <v>388</v>
      </c>
      <c r="D42" s="184">
        <f ca="1">VLOOKUP('210.2.3'!A91,'210.2.3'!A91:N146,14,FALSE)</f>
        <v>15360.806876870074</v>
      </c>
    </row>
    <row r="43" spans="1:4" ht="54" thickTop="1" thickBot="1">
      <c r="A43" s="137" t="s">
        <v>1098</v>
      </c>
      <c r="B43" s="138" t="s">
        <v>1277</v>
      </c>
      <c r="C43" s="139" t="s">
        <v>388</v>
      </c>
      <c r="D43" s="184">
        <f>VLOOKUP('210.2.4'!A88,'210.2.4'!A88:N147,14,FALSE)</f>
        <v>3778.0709336417904</v>
      </c>
    </row>
    <row r="44" spans="1:4" ht="54" thickTop="1" thickBot="1">
      <c r="A44" s="137" t="s">
        <v>1099</v>
      </c>
      <c r="B44" s="138" t="s">
        <v>1278</v>
      </c>
      <c r="C44" s="139" t="s">
        <v>388</v>
      </c>
      <c r="D44" s="184">
        <f ca="1">VLOOKUP('211.1'!A88,'211.1'!A88:N148,14,FALSE)</f>
        <v>7876.2190030003994</v>
      </c>
    </row>
    <row r="45" spans="1:4" ht="54" thickTop="1" thickBot="1">
      <c r="A45" s="137" t="s">
        <v>1100</v>
      </c>
      <c r="B45" s="138" t="s">
        <v>1279</v>
      </c>
      <c r="C45" s="139" t="s">
        <v>388</v>
      </c>
      <c r="D45" s="184">
        <f>VLOOKUP('220.1'!A88,'220.1'!A88:N149,14,FALSE)</f>
        <v>14320.036782482064</v>
      </c>
    </row>
    <row r="46" spans="1:4" ht="54" thickTop="1" thickBot="1">
      <c r="A46" s="137" t="s">
        <v>1101</v>
      </c>
      <c r="B46" s="138" t="s">
        <v>1280</v>
      </c>
      <c r="C46" s="139" t="s">
        <v>388</v>
      </c>
      <c r="D46" s="184">
        <f>VLOOKUP('221.1'!A88,'221.1'!A88:N150,14,FALSE)</f>
        <v>9790.702421164151</v>
      </c>
    </row>
    <row r="47" spans="1:4" ht="54" thickTop="1" thickBot="1">
      <c r="A47" s="137" t="s">
        <v>1102</v>
      </c>
      <c r="B47" s="138" t="s">
        <v>1281</v>
      </c>
      <c r="C47" s="139" t="s">
        <v>388</v>
      </c>
      <c r="D47" s="184">
        <f>VLOOKUP('221.2'!A88,'221.2'!A88:N151,14,FALSE)</f>
        <v>6072.702421164151</v>
      </c>
    </row>
    <row r="48" spans="1:4" ht="64.5" thickTop="1" thickBot="1">
      <c r="A48" s="137" t="s">
        <v>1525</v>
      </c>
      <c r="B48" s="138" t="s">
        <v>1522</v>
      </c>
      <c r="C48" s="139" t="s">
        <v>233</v>
      </c>
      <c r="D48" s="184">
        <f>VLOOKUP('223.1'!A88,'223.1'!A88:N152,14,FALSE)</f>
        <v>10137.241628409105</v>
      </c>
    </row>
    <row r="49" spans="1:4" ht="54" thickTop="1" thickBot="1">
      <c r="A49" s="137" t="s">
        <v>1526</v>
      </c>
      <c r="B49" s="138" t="s">
        <v>1523</v>
      </c>
      <c r="C49" s="139" t="s">
        <v>233</v>
      </c>
      <c r="D49" s="184">
        <f ca="1">VLOOKUP('223.2'!A88,'223.2'!A88:N153,14,FALSE)</f>
        <v>14012.833976792397</v>
      </c>
    </row>
    <row r="50" spans="1:4" ht="54" thickTop="1" thickBot="1">
      <c r="A50" s="137" t="s">
        <v>1527</v>
      </c>
      <c r="B50" s="138" t="s">
        <v>1524</v>
      </c>
      <c r="C50" s="139" t="s">
        <v>388</v>
      </c>
      <c r="D50" s="184">
        <f ca="1">VLOOKUP('223.3.1'!A88,'223.3.1'!A88:N154,14,FALSE)</f>
        <v>44253</v>
      </c>
    </row>
    <row r="51" spans="1:4" ht="64.5" thickTop="1" thickBot="1">
      <c r="A51" s="137" t="s">
        <v>1528</v>
      </c>
      <c r="B51" s="138" t="s">
        <v>1530</v>
      </c>
      <c r="C51" s="139" t="s">
        <v>388</v>
      </c>
      <c r="D51" s="184">
        <f ca="1">VLOOKUP('223.3.2'!A88,'223.3.2'!A88:N155,14,FALSE)</f>
        <v>95074.989346475792</v>
      </c>
    </row>
    <row r="52" spans="1:4" ht="54" thickTop="1" thickBot="1">
      <c r="A52" s="137" t="s">
        <v>1529</v>
      </c>
      <c r="B52" s="138" t="s">
        <v>1531</v>
      </c>
      <c r="C52" s="139" t="s">
        <v>388</v>
      </c>
      <c r="D52" s="184">
        <f ca="1">VLOOKUP('223.3.3'!A88,'223.3.3'!A88:N156,14,FALSE)</f>
        <v>101974.97399290785</v>
      </c>
    </row>
    <row r="53" spans="1:4" ht="54" thickTop="1" thickBot="1">
      <c r="A53" s="143" t="s">
        <v>1103</v>
      </c>
      <c r="B53" s="144" t="s">
        <v>2062</v>
      </c>
      <c r="C53" s="139" t="s">
        <v>233</v>
      </c>
      <c r="D53" s="184">
        <f>VLOOKUP('230.1'!A88,'230.1'!A88:N157,14,FALSE)</f>
        <v>3079.7885824173877</v>
      </c>
    </row>
    <row r="54" spans="1:4" ht="54" thickTop="1" thickBot="1">
      <c r="A54" s="143" t="s">
        <v>1104</v>
      </c>
      <c r="B54" s="144" t="s">
        <v>1282</v>
      </c>
      <c r="C54" s="139" t="s">
        <v>233</v>
      </c>
      <c r="D54" s="184">
        <f ca="1">VLOOKUP('231.1'!A88,'231.1'!A88:N159,14,FALSE)</f>
        <v>9385.1515229821689</v>
      </c>
    </row>
    <row r="55" spans="1:4" ht="54" thickTop="1" thickBot="1">
      <c r="A55" s="143" t="s">
        <v>1105</v>
      </c>
      <c r="B55" s="144" t="s">
        <v>1532</v>
      </c>
      <c r="C55" s="139" t="s">
        <v>233</v>
      </c>
      <c r="D55" s="184">
        <f>VLOOKUP('232.1'!A88,'232.1'!A88:N160,14,FALSE)</f>
        <v>7529.1729617424371</v>
      </c>
    </row>
    <row r="56" spans="1:4" ht="54" thickTop="1" thickBot="1">
      <c r="A56" s="143" t="s">
        <v>1533</v>
      </c>
      <c r="B56" s="144" t="s">
        <v>1956</v>
      </c>
      <c r="C56" s="139" t="s">
        <v>233</v>
      </c>
      <c r="D56" s="184">
        <f ca="1">VLOOKUP('233.1'!A88,'233.1'!A88:N161,14,FALSE)</f>
        <v>8939.7915309747841</v>
      </c>
    </row>
    <row r="57" spans="1:4" ht="54" thickTop="1" thickBot="1">
      <c r="A57" s="143" t="s">
        <v>1535</v>
      </c>
      <c r="B57" s="144" t="s">
        <v>1536</v>
      </c>
      <c r="C57" s="139" t="s">
        <v>233</v>
      </c>
      <c r="D57" s="184">
        <f ca="1">VLOOKUP('233.10'!A88,'233.10'!A88:N162,14,FALSE)</f>
        <v>18148.64363922369</v>
      </c>
    </row>
    <row r="58" spans="1:4" ht="54" thickTop="1" thickBot="1">
      <c r="A58" s="143" t="s">
        <v>1106</v>
      </c>
      <c r="B58" s="144" t="s">
        <v>1537</v>
      </c>
      <c r="C58" s="139" t="s">
        <v>233</v>
      </c>
      <c r="D58" s="184">
        <f>VLOOKUP('234.1'!A88,'234.1'!A88:N163,14,FALSE)</f>
        <v>1064.0984923307815</v>
      </c>
    </row>
    <row r="59" spans="1:4" ht="54" thickTop="1" thickBot="1">
      <c r="A59" s="143" t="s">
        <v>1540</v>
      </c>
      <c r="B59" s="144" t="s">
        <v>1541</v>
      </c>
      <c r="C59" s="139" t="s">
        <v>388</v>
      </c>
      <c r="D59" s="184">
        <f ca="1">VLOOKUP('235.1'!A88,'235.1'!A88:N164,14,FALSE)</f>
        <v>68305.297420082381</v>
      </c>
    </row>
    <row r="60" spans="1:4" ht="54" thickTop="1" thickBot="1">
      <c r="A60" s="145" t="s">
        <v>1542</v>
      </c>
      <c r="B60" s="144" t="s">
        <v>1543</v>
      </c>
      <c r="C60" s="139" t="s">
        <v>388</v>
      </c>
      <c r="D60" s="184">
        <f ca="1">VLOOKUP('235.10'!A88,'235.10'!A88:N165,14,FALSE)</f>
        <v>15915.893480786299</v>
      </c>
    </row>
    <row r="61" spans="1:4" ht="54" thickTop="1" thickBot="1">
      <c r="A61" s="145" t="s">
        <v>1544</v>
      </c>
      <c r="B61" s="144" t="s">
        <v>1545</v>
      </c>
      <c r="C61" s="139" t="s">
        <v>377</v>
      </c>
      <c r="D61" s="184">
        <f ca="1">VLOOKUP('235.11'!A88,'235.11'!A88:N166,14,FALSE)</f>
        <v>654.867549241201</v>
      </c>
    </row>
    <row r="62" spans="1:4" ht="54" thickTop="1" thickBot="1">
      <c r="A62" s="145" t="s">
        <v>1546</v>
      </c>
      <c r="B62" s="144" t="s">
        <v>1957</v>
      </c>
      <c r="C62" s="139" t="s">
        <v>388</v>
      </c>
      <c r="D62" s="184">
        <f ca="1">VLOOKUP('236.1'!A88,'236.1'!A88:N167,14,FALSE)</f>
        <v>105741.89231837104</v>
      </c>
    </row>
    <row r="63" spans="1:4" ht="54" thickTop="1" thickBot="1">
      <c r="A63" s="145" t="s">
        <v>1549</v>
      </c>
      <c r="B63" s="144" t="s">
        <v>1958</v>
      </c>
      <c r="C63" s="139" t="s">
        <v>388</v>
      </c>
      <c r="D63" s="184">
        <f>VLOOKUP('236.10'!A87,'236.10'!A87:N168,14,FALSE)</f>
        <v>15784.322837976615</v>
      </c>
    </row>
    <row r="64" spans="1:4" ht="54" thickTop="1" thickBot="1">
      <c r="A64" s="145" t="s">
        <v>1550</v>
      </c>
      <c r="B64" s="146" t="s">
        <v>1551</v>
      </c>
      <c r="C64" s="180" t="s">
        <v>377</v>
      </c>
      <c r="D64" s="184">
        <f ca="1">VLOOKUP('236.11'!A88,'236.11'!A88:N169,14,FALSE)</f>
        <v>1122.8249854698092</v>
      </c>
    </row>
    <row r="65" spans="1:4" ht="54" thickTop="1" thickBot="1">
      <c r="A65" s="143" t="s">
        <v>1107</v>
      </c>
      <c r="B65" s="144" t="s">
        <v>1283</v>
      </c>
      <c r="C65" s="139" t="s">
        <v>233</v>
      </c>
      <c r="D65" s="184">
        <f>VLOOKUP('310.1'!A87,'310.1'!A87:N170,14,FALSE)</f>
        <v>1000.3656041589029</v>
      </c>
    </row>
    <row r="66" spans="1:4" ht="54" thickTop="1" thickBot="1">
      <c r="A66" s="143" t="s">
        <v>1108</v>
      </c>
      <c r="B66" s="144" t="s">
        <v>1284</v>
      </c>
      <c r="C66" s="139" t="s">
        <v>388</v>
      </c>
      <c r="D66" s="184">
        <f>VLOOKUP('311.1'!A87,'311.1'!A87:N171,14,FALSE)</f>
        <v>39378.084429537361</v>
      </c>
    </row>
    <row r="67" spans="1:4" ht="54" thickTop="1" thickBot="1">
      <c r="A67" s="143" t="s">
        <v>1109</v>
      </c>
      <c r="B67" s="144" t="s">
        <v>1285</v>
      </c>
      <c r="C67" s="139" t="s">
        <v>1082</v>
      </c>
      <c r="D67" s="184">
        <f ca="1">VLOOKUP('312.1'!A88,'312.1'!A88:N172,14,FALSE)</f>
        <v>4255.2046052603791</v>
      </c>
    </row>
    <row r="68" spans="1:4" ht="54" thickTop="1" thickBot="1">
      <c r="A68" s="143" t="s">
        <v>1110</v>
      </c>
      <c r="B68" s="144" t="s">
        <v>1286</v>
      </c>
      <c r="C68" s="139" t="s">
        <v>1082</v>
      </c>
      <c r="D68" s="184">
        <f ca="1">VLOOKUP('312.2'!A88,'312.2'!A88:N173,14,FALSE)</f>
        <v>4792.8545704955295</v>
      </c>
    </row>
    <row r="69" spans="1:4" ht="54" thickTop="1" thickBot="1">
      <c r="A69" s="143" t="s">
        <v>1111</v>
      </c>
      <c r="B69" s="144" t="s">
        <v>1287</v>
      </c>
      <c r="C69" s="139" t="s">
        <v>1548</v>
      </c>
      <c r="D69" s="184">
        <f>VLOOKUP('312.3'!A87,'312.3'!A87:N174,14,FALSE)</f>
        <v>1843.6496270382936</v>
      </c>
    </row>
    <row r="70" spans="1:4" ht="54" thickTop="1" thickBot="1">
      <c r="A70" s="143" t="s">
        <v>1112</v>
      </c>
      <c r="B70" s="144" t="s">
        <v>1288</v>
      </c>
      <c r="C70" s="139" t="s">
        <v>388</v>
      </c>
      <c r="D70" s="185">
        <f ca="1">VLOOKUP('312.4'!A88,'312.4'!A88:N175,14,FALSE)</f>
        <v>40665.272981064816</v>
      </c>
    </row>
    <row r="71" spans="1:4" ht="54" thickTop="1" thickBot="1">
      <c r="A71" s="143" t="s">
        <v>1113</v>
      </c>
      <c r="B71" s="144" t="s">
        <v>1553</v>
      </c>
      <c r="C71" s="139" t="s">
        <v>388</v>
      </c>
      <c r="D71" s="185">
        <f ca="1">VLOOKUP('320.1'!A88,'320.1'!A88:N176,14,FALSE)</f>
        <v>94592.586449281938</v>
      </c>
    </row>
    <row r="72" spans="1:4" ht="54" thickTop="1" thickBot="1">
      <c r="A72" s="143" t="s">
        <v>1114</v>
      </c>
      <c r="B72" s="144" t="s">
        <v>1554</v>
      </c>
      <c r="C72" s="139" t="s">
        <v>388</v>
      </c>
      <c r="D72" s="185">
        <f ca="1">VLOOKUP('320.2'!A88,'320.2'!A88:N177,14,FALSE)</f>
        <v>94592.586449281938</v>
      </c>
    </row>
    <row r="73" spans="1:4" ht="54" thickTop="1" thickBot="1">
      <c r="A73" s="143" t="s">
        <v>1557</v>
      </c>
      <c r="B73" s="144" t="s">
        <v>1558</v>
      </c>
      <c r="C73" s="139" t="s">
        <v>388</v>
      </c>
      <c r="D73" s="185">
        <f ca="1">VLOOKUP('320.3'!A88,'320.3'!A88:N178,14,FALSE)</f>
        <v>94592.586449281938</v>
      </c>
    </row>
    <row r="74" spans="1:4" ht="54" thickTop="1" thickBot="1">
      <c r="A74" s="143" t="s">
        <v>1559</v>
      </c>
      <c r="B74" s="144" t="s">
        <v>1560</v>
      </c>
      <c r="C74" s="139" t="s">
        <v>388</v>
      </c>
      <c r="D74" s="185">
        <f ca="1">VLOOKUP('320.4'!A88,'320.4'!A88:N179,14,FALSE)</f>
        <v>107975.75652149011</v>
      </c>
    </row>
    <row r="75" spans="1:4" ht="54" thickTop="1" thickBot="1">
      <c r="A75" s="143" t="s">
        <v>1561</v>
      </c>
      <c r="B75" s="144" t="s">
        <v>1562</v>
      </c>
      <c r="C75" s="139" t="s">
        <v>388</v>
      </c>
      <c r="D75" s="185">
        <f ca="1">VLOOKUP('320.5'!A88,'320.5'!A88:N180,14,FALSE)</f>
        <v>107975.75652149011</v>
      </c>
    </row>
    <row r="76" spans="1:4" ht="54" thickTop="1" thickBot="1">
      <c r="A76" s="143" t="s">
        <v>1563</v>
      </c>
      <c r="B76" s="144" t="s">
        <v>1564</v>
      </c>
      <c r="C76" s="139" t="s">
        <v>388</v>
      </c>
      <c r="D76" s="185">
        <f ca="1">VLOOKUP('320.6'!A88,'320.6'!A88:N181,14,FALSE)</f>
        <v>107975.75652149011</v>
      </c>
    </row>
    <row r="77" spans="1:4" ht="54" thickTop="1" thickBot="1">
      <c r="A77" s="143" t="s">
        <v>1115</v>
      </c>
      <c r="B77" s="144" t="s">
        <v>1565</v>
      </c>
      <c r="C77" s="139" t="s">
        <v>388</v>
      </c>
      <c r="D77" s="185">
        <f ca="1">VLOOKUP('330.1'!A88,'330.1'!A88:N182,14,FALSE)</f>
        <v>101768.57048157128</v>
      </c>
    </row>
    <row r="78" spans="1:4" ht="54" thickTop="1" thickBot="1">
      <c r="A78" s="145" t="s">
        <v>1116</v>
      </c>
      <c r="B78" s="144" t="s">
        <v>1566</v>
      </c>
      <c r="C78" s="139" t="s">
        <v>388</v>
      </c>
      <c r="D78" s="185">
        <f ca="1">VLOOKUP('330.2'!A88,'330.1'!A88:N183,14,FALSE)</f>
        <v>101768.57048157128</v>
      </c>
    </row>
    <row r="79" spans="1:4" ht="54" thickTop="1" thickBot="1">
      <c r="A79" s="145" t="s">
        <v>1567</v>
      </c>
      <c r="B79" s="146" t="s">
        <v>1568</v>
      </c>
      <c r="C79" s="139" t="s">
        <v>388</v>
      </c>
      <c r="D79" s="185">
        <f ca="1">VLOOKUP('330.3'!A88,'330.3'!A88:N184,14,FALSE)</f>
        <v>101768.57048157128</v>
      </c>
    </row>
    <row r="80" spans="1:4" ht="54" thickTop="1" thickBot="1">
      <c r="A80" s="145" t="s">
        <v>1569</v>
      </c>
      <c r="B80" s="146" t="s">
        <v>1570</v>
      </c>
      <c r="C80" s="139" t="s">
        <v>388</v>
      </c>
      <c r="D80" s="185">
        <f ca="1">VLOOKUP('330.4'!A88,'330.4'!A88:N185,14,FALSE)</f>
        <v>115151.74055377944</v>
      </c>
    </row>
    <row r="81" spans="1:4" ht="54" thickTop="1" thickBot="1">
      <c r="A81" s="145" t="s">
        <v>1571</v>
      </c>
      <c r="B81" s="146" t="s">
        <v>1572</v>
      </c>
      <c r="C81" s="139" t="s">
        <v>388</v>
      </c>
      <c r="D81" s="185">
        <f ca="1">VLOOKUP('330.5'!A88,'330.5'!A88:N186,14,FALSE)</f>
        <v>115151.74055377944</v>
      </c>
    </row>
    <row r="82" spans="1:4" ht="54" thickTop="1" thickBot="1">
      <c r="A82" s="145" t="s">
        <v>1573</v>
      </c>
      <c r="B82" s="146" t="s">
        <v>1574</v>
      </c>
      <c r="C82" s="139" t="s">
        <v>388</v>
      </c>
      <c r="D82" s="185">
        <f ca="1">VLOOKUP('330.6'!A88,'330.6'!A88:N187,14,FALSE)</f>
        <v>115151.74055377944</v>
      </c>
    </row>
    <row r="83" spans="1:4" ht="54" thickTop="1" thickBot="1">
      <c r="A83" s="143" t="s">
        <v>1117</v>
      </c>
      <c r="B83" s="144" t="s">
        <v>1575</v>
      </c>
      <c r="C83" s="139" t="s">
        <v>388</v>
      </c>
      <c r="D83" s="185">
        <f ca="1">VLOOKUP('340.1'!A88,'340.1'!A88:N188,14,FALSE)</f>
        <v>103750.28372197307</v>
      </c>
    </row>
    <row r="84" spans="1:4" ht="54" thickTop="1" thickBot="1">
      <c r="A84" s="143" t="s">
        <v>1118</v>
      </c>
      <c r="B84" s="144" t="s">
        <v>1576</v>
      </c>
      <c r="C84" s="139" t="s">
        <v>388</v>
      </c>
      <c r="D84" s="185">
        <f ca="1">VLOOKUP('340.2'!A88,'340.2'!A88:N190,14,FALSE)</f>
        <v>103750.28372197307</v>
      </c>
    </row>
    <row r="85" spans="1:4" ht="54" thickTop="1" thickBot="1">
      <c r="A85" s="143" t="s">
        <v>1119</v>
      </c>
      <c r="B85" s="144" t="s">
        <v>1577</v>
      </c>
      <c r="C85" s="139" t="s">
        <v>388</v>
      </c>
      <c r="D85" s="185">
        <f ca="1">VLOOKUP('340.3'!A88,'340.3'!A88:N191,14,FALSE)</f>
        <v>103750.28372197307</v>
      </c>
    </row>
    <row r="86" spans="1:4" ht="54" thickTop="1" thickBot="1">
      <c r="A86" s="143" t="s">
        <v>1578</v>
      </c>
      <c r="B86" s="144" t="s">
        <v>2127</v>
      </c>
      <c r="C86" s="139" t="s">
        <v>388</v>
      </c>
      <c r="D86" s="185">
        <f ca="1">VLOOKUP('350.1'!A88,'350.1'!A88:N192,14,FALSE)</f>
        <v>159439.87574067627</v>
      </c>
    </row>
    <row r="87" spans="1:4" ht="54" thickTop="1" thickBot="1">
      <c r="A87" s="203" t="s">
        <v>1579</v>
      </c>
      <c r="B87" s="144" t="s">
        <v>2128</v>
      </c>
      <c r="C87" s="139" t="s">
        <v>388</v>
      </c>
      <c r="D87" s="185">
        <f ca="1">VLOOKUP('350.2'!A88,'350.2'!A88:N193,14,FALSE)</f>
        <v>159439.87574067627</v>
      </c>
    </row>
    <row r="88" spans="1:4" ht="54" thickTop="1" thickBot="1">
      <c r="A88" s="145" t="s">
        <v>1580</v>
      </c>
      <c r="B88" s="146" t="s">
        <v>1581</v>
      </c>
      <c r="C88" s="139" t="s">
        <v>388</v>
      </c>
      <c r="D88" s="185">
        <f ca="1">VLOOKUP('350.3'!A88,'350.3'!A88:N194,14,FALSE)</f>
        <v>159439.87574067627</v>
      </c>
    </row>
    <row r="89" spans="1:4" ht="54" thickTop="1" thickBot="1">
      <c r="A89" s="143" t="s">
        <v>1582</v>
      </c>
      <c r="B89" s="144" t="s">
        <v>1583</v>
      </c>
      <c r="C89" s="139" t="s">
        <v>388</v>
      </c>
      <c r="D89" s="185">
        <f ca="1">VLOOKUP('350.4'!A88,'350.4'!A88:N195,14,FALSE)</f>
        <v>159439.87574067627</v>
      </c>
    </row>
    <row r="90" spans="1:4" ht="54" thickTop="1" thickBot="1">
      <c r="A90" s="145" t="s">
        <v>1584</v>
      </c>
      <c r="B90" s="146" t="s">
        <v>1585</v>
      </c>
      <c r="C90" s="139" t="s">
        <v>388</v>
      </c>
      <c r="D90" s="185">
        <f ca="1">VLOOKUP('350.10'!A88,'350.10'!A88:N196,14,FALSE)</f>
        <v>100501.79630896819</v>
      </c>
    </row>
    <row r="91" spans="1:4" ht="54" thickTop="1" thickBot="1">
      <c r="A91" s="145" t="s">
        <v>1586</v>
      </c>
      <c r="B91" s="146" t="s">
        <v>1587</v>
      </c>
      <c r="C91" s="139" t="s">
        <v>388</v>
      </c>
      <c r="D91" s="185">
        <f ca="1">VLOOKUP('350.11'!A88,'350.11'!A88:N197,14,FALSE)</f>
        <v>100501.79630896819</v>
      </c>
    </row>
    <row r="92" spans="1:4" ht="54" thickTop="1" thickBot="1">
      <c r="A92" s="145" t="s">
        <v>1588</v>
      </c>
      <c r="B92" s="146" t="s">
        <v>1589</v>
      </c>
      <c r="C92" s="139" t="s">
        <v>388</v>
      </c>
      <c r="D92" s="185">
        <f ca="1">VLOOKUP('350.12'!A88,'350.12'!A88:N198,14,FALSE)</f>
        <v>100501.79630896819</v>
      </c>
    </row>
    <row r="93" spans="1:4" ht="54" thickTop="1" thickBot="1">
      <c r="A93" s="145" t="s">
        <v>1590</v>
      </c>
      <c r="B93" s="146" t="s">
        <v>1591</v>
      </c>
      <c r="C93" s="139" t="s">
        <v>388</v>
      </c>
      <c r="D93" s="185">
        <f ca="1">VLOOKUP('350.13'!A88,'350.13'!A88:N199,14,FALSE)</f>
        <v>100501.79630896819</v>
      </c>
    </row>
    <row r="94" spans="1:4" ht="54" thickTop="1" thickBot="1">
      <c r="A94" s="143" t="s">
        <v>1592</v>
      </c>
      <c r="B94" s="144" t="s">
        <v>1593</v>
      </c>
      <c r="C94" s="139" t="s">
        <v>1082</v>
      </c>
      <c r="D94" s="185">
        <f ca="1">VLOOKUP('350.14'!A88,'350.14'!A88:N200,14,FALSE)</f>
        <v>654.867549241201</v>
      </c>
    </row>
    <row r="95" spans="1:4" ht="54" thickTop="1" thickBot="1">
      <c r="A95" s="145" t="s">
        <v>1594</v>
      </c>
      <c r="B95" s="146" t="s">
        <v>1595</v>
      </c>
      <c r="C95" s="139" t="s">
        <v>388</v>
      </c>
      <c r="D95" s="185">
        <f ca="1">VLOOKUP('351.1'!A88,'351.1'!A88:N201,14,FALSE)</f>
        <v>159439.87574067627</v>
      </c>
    </row>
    <row r="96" spans="1:4" ht="54" thickTop="1" thickBot="1">
      <c r="A96" s="145" t="s">
        <v>1596</v>
      </c>
      <c r="B96" s="146" t="s">
        <v>1597</v>
      </c>
      <c r="C96" s="139" t="s">
        <v>388</v>
      </c>
      <c r="D96" s="185">
        <f ca="1">VLOOKUP('351.2'!A88,'351.2'!A88:N202,14,FALSE)</f>
        <v>159439.87574067627</v>
      </c>
    </row>
    <row r="97" spans="1:4" ht="54" thickTop="1" thickBot="1">
      <c r="A97" s="145" t="s">
        <v>1598</v>
      </c>
      <c r="B97" s="146" t="s">
        <v>1599</v>
      </c>
      <c r="C97" s="139" t="s">
        <v>388</v>
      </c>
      <c r="D97" s="185">
        <f ca="1">VLOOKUP('351.10'!A88,'351.10'!A88:N203,14,FALSE)</f>
        <v>100501.79630896819</v>
      </c>
    </row>
    <row r="98" spans="1:4" ht="54" thickTop="1" thickBot="1">
      <c r="A98" s="145" t="s">
        <v>1600</v>
      </c>
      <c r="B98" s="146" t="s">
        <v>1601</v>
      </c>
      <c r="C98" s="139" t="s">
        <v>388</v>
      </c>
      <c r="D98" s="185">
        <f ca="1">VLOOKUP('351.11'!A88,'351.11'!A88:N204,14,FALSE)</f>
        <v>100501.79630896819</v>
      </c>
    </row>
    <row r="99" spans="1:4" ht="54" thickTop="1" thickBot="1">
      <c r="A99" s="145" t="s">
        <v>1602</v>
      </c>
      <c r="B99" s="146" t="s">
        <v>1603</v>
      </c>
      <c r="C99" s="139" t="s">
        <v>1082</v>
      </c>
      <c r="D99" s="185">
        <f ca="1">VLOOKUP('351.12'!A88,'351.12'!A88:N205,14,FALSE)</f>
        <v>654.867549241201</v>
      </c>
    </row>
    <row r="100" spans="1:4" ht="54" thickTop="1" thickBot="1">
      <c r="A100" s="145" t="s">
        <v>1606</v>
      </c>
      <c r="B100" s="146" t="s">
        <v>1604</v>
      </c>
      <c r="C100" s="139" t="s">
        <v>1082</v>
      </c>
      <c r="D100" s="185">
        <f ca="1">VLOOKUP('410.1'!A88,'410.1'!A88:N206,14,FALSE)</f>
        <v>2323.4154924120112</v>
      </c>
    </row>
    <row r="101" spans="1:4" ht="54" thickTop="1" thickBot="1">
      <c r="A101" s="145" t="s">
        <v>1607</v>
      </c>
      <c r="B101" s="146" t="s">
        <v>1605</v>
      </c>
      <c r="C101" s="139" t="s">
        <v>1082</v>
      </c>
      <c r="D101" s="185">
        <f ca="1">VLOOKUP('410.2'!A88,'410.2'!A88:N207,14,FALSE)</f>
        <v>2144.6912237649335</v>
      </c>
    </row>
    <row r="102" spans="1:4" ht="54" thickTop="1" thickBot="1">
      <c r="A102" s="145" t="s">
        <v>1609</v>
      </c>
      <c r="B102" s="146" t="s">
        <v>1608</v>
      </c>
      <c r="C102" s="139" t="s">
        <v>377</v>
      </c>
      <c r="D102" s="185">
        <f ca="1">VLOOKUP('410.3'!A88,'410.3'!A88:N208,14,FALSE)</f>
        <v>2144.6912237649335</v>
      </c>
    </row>
    <row r="103" spans="1:4" ht="54" thickTop="1" thickBot="1">
      <c r="A103" s="145" t="s">
        <v>1611</v>
      </c>
      <c r="B103" s="146" t="s">
        <v>1610</v>
      </c>
      <c r="C103" s="139" t="s">
        <v>1548</v>
      </c>
      <c r="D103" s="185">
        <f ca="1">VLOOKUP('411.1'!A88,'411.1'!A88:N209,14,FALSE)</f>
        <v>1850.000826606393</v>
      </c>
    </row>
    <row r="104" spans="1:4" ht="54" thickTop="1" thickBot="1">
      <c r="A104" s="143" t="s">
        <v>1120</v>
      </c>
      <c r="B104" s="144" t="s">
        <v>2064</v>
      </c>
      <c r="C104" s="139" t="s">
        <v>1548</v>
      </c>
      <c r="D104" s="185">
        <f ca="1">VLOOKUP('411.2'!A88,'411.2'!A88:N210,14,FALSE)</f>
        <v>2216.9995156603159</v>
      </c>
    </row>
    <row r="105" spans="1:4" ht="54" thickTop="1" thickBot="1">
      <c r="A105" s="143" t="s">
        <v>1121</v>
      </c>
      <c r="B105" s="144" t="s">
        <v>2160</v>
      </c>
      <c r="C105" s="139" t="s">
        <v>1548</v>
      </c>
      <c r="D105" s="185">
        <f ca="1">VLOOKUP('411.3'!A88,'411.3'!A88:N211,14,FALSE)</f>
        <v>2507.5969906360992</v>
      </c>
    </row>
    <row r="106" spans="1:4" ht="54" thickTop="1" thickBot="1">
      <c r="A106" s="143" t="s">
        <v>1612</v>
      </c>
      <c r="B106" s="144" t="s">
        <v>2161</v>
      </c>
      <c r="C106" s="139" t="s">
        <v>1548</v>
      </c>
      <c r="D106" s="185">
        <f ca="1">VLOOKUP('411.4'!A88,'411.4'!A88:N212,14,FALSE)</f>
        <v>2043.7324765902481</v>
      </c>
    </row>
    <row r="107" spans="1:4" ht="54" thickTop="1" thickBot="1">
      <c r="A107" s="143" t="s">
        <v>1619</v>
      </c>
      <c r="B107" s="199" t="s">
        <v>1690</v>
      </c>
      <c r="C107" s="139" t="s">
        <v>1082</v>
      </c>
      <c r="D107" s="185">
        <f ca="1">VLOOKUP('413.1'!A88,'413.1'!A88:N213,14,FALSE)</f>
        <v>2972.8258120762021</v>
      </c>
    </row>
    <row r="108" spans="1:4" ht="54" thickTop="1" thickBot="1">
      <c r="A108" s="143" t="s">
        <v>1621</v>
      </c>
      <c r="B108" s="144" t="s">
        <v>1691</v>
      </c>
      <c r="C108" s="139" t="s">
        <v>1082</v>
      </c>
      <c r="D108" s="185">
        <f ca="1">VLOOKUP('413.2'!A88,'413.2'!A88:N214,14,FALSE)</f>
        <v>2972.8258120762021</v>
      </c>
    </row>
    <row r="109" spans="1:4" ht="54" thickTop="1" thickBot="1">
      <c r="A109" s="143" t="s">
        <v>1623</v>
      </c>
      <c r="B109" s="144" t="s">
        <v>1692</v>
      </c>
      <c r="C109" s="139" t="s">
        <v>1082</v>
      </c>
      <c r="D109" s="185">
        <f ca="1">VLOOKUP('413.3'!A88,'413.3'!A88:N215,14,FALSE)</f>
        <v>2972.8258120762021</v>
      </c>
    </row>
    <row r="110" spans="1:4" ht="54" thickTop="1" thickBot="1">
      <c r="A110" s="143" t="s">
        <v>1122</v>
      </c>
      <c r="B110" s="144" t="s">
        <v>1289</v>
      </c>
      <c r="C110" s="139" t="s">
        <v>1082</v>
      </c>
      <c r="D110" s="185">
        <f ca="1">VLOOKUP('414.1'!A88,'414.1'!A88:N216,14,FALSE)</f>
        <v>3664.5296609622214</v>
      </c>
    </row>
    <row r="111" spans="1:4" ht="54" thickTop="1" thickBot="1">
      <c r="A111" s="143" t="s">
        <v>1123</v>
      </c>
      <c r="B111" s="144" t="s">
        <v>2065</v>
      </c>
      <c r="C111" s="139" t="s">
        <v>1082</v>
      </c>
      <c r="D111" s="185">
        <f ca="1">VLOOKUP('414.2'!A88,'414.2'!A88:N217,14,FALSE)</f>
        <v>3719.1019567323206</v>
      </c>
    </row>
    <row r="112" spans="1:4" ht="54" thickTop="1" thickBot="1">
      <c r="A112" s="143" t="s">
        <v>1124</v>
      </c>
      <c r="B112" s="144" t="s">
        <v>2066</v>
      </c>
      <c r="C112" s="139" t="s">
        <v>1082</v>
      </c>
      <c r="D112" s="185">
        <f ca="1">VLOOKUP('414.3'!A88,'414.3'!A88:N218,14,FALSE)</f>
        <v>3719.1019567323206</v>
      </c>
    </row>
    <row r="113" spans="1:4" ht="54" thickTop="1" thickBot="1">
      <c r="A113" s="143" t="s">
        <v>1125</v>
      </c>
      <c r="B113" s="144" t="s">
        <v>1290</v>
      </c>
      <c r="C113" s="139" t="s">
        <v>1082</v>
      </c>
      <c r="D113" s="185">
        <f ca="1">VLOOKUP('414.4'!A88,'414.4'!A88:N219,14,FALSE)</f>
        <v>3758.6668711656434</v>
      </c>
    </row>
    <row r="114" spans="1:4" ht="54" thickTop="1" thickBot="1">
      <c r="A114" s="143" t="s">
        <v>1126</v>
      </c>
      <c r="B114" s="144" t="s">
        <v>1291</v>
      </c>
      <c r="C114" s="139" t="s">
        <v>1082</v>
      </c>
      <c r="D114" s="185">
        <f ca="1">VLOOKUP('414.5'!A88,'414.5'!A88:N220,14,FALSE)</f>
        <v>3758.6668711656434</v>
      </c>
    </row>
    <row r="115" spans="1:4" ht="54" thickTop="1" thickBot="1">
      <c r="A115" s="143" t="s">
        <v>1630</v>
      </c>
      <c r="B115" s="144" t="s">
        <v>2162</v>
      </c>
      <c r="C115" s="139" t="s">
        <v>1082</v>
      </c>
      <c r="D115" s="185">
        <f ca="1">VLOOKUP('414.6'!A88,'414.6'!A88:N221,14,FALSE)</f>
        <v>3758.6668711656434</v>
      </c>
    </row>
    <row r="116" spans="1:4" ht="54" thickTop="1" thickBot="1">
      <c r="A116" s="143" t="s">
        <v>1127</v>
      </c>
      <c r="B116" s="144" t="s">
        <v>2067</v>
      </c>
      <c r="C116" s="139" t="s">
        <v>1548</v>
      </c>
      <c r="D116" s="185">
        <f ca="1">VLOOKUP('415.1'!A88,'415.1'!A88:N222,14,FALSE)</f>
        <v>3701.3659606070387</v>
      </c>
    </row>
    <row r="117" spans="1:4" ht="54" thickTop="1" thickBot="1">
      <c r="A117" s="143" t="s">
        <v>1128</v>
      </c>
      <c r="B117" s="144" t="s">
        <v>2164</v>
      </c>
      <c r="C117" s="139" t="s">
        <v>233</v>
      </c>
      <c r="D117" s="185">
        <f ca="1">VLOOKUP('420.1'!A87,'420.1'!A87:N223,14,FALSE)</f>
        <v>2248.429635307109</v>
      </c>
    </row>
    <row r="118" spans="1:4" ht="54" thickTop="1" thickBot="1">
      <c r="A118" s="143" t="s">
        <v>1129</v>
      </c>
      <c r="B118" s="144" t="s">
        <v>2163</v>
      </c>
      <c r="C118" s="148" t="s">
        <v>233</v>
      </c>
      <c r="D118" s="185">
        <f ca="1">VLOOKUP('420.2 '!A88,'420.2 '!A59:N107,14,FALSE)</f>
        <v>2832.3532000471805</v>
      </c>
    </row>
    <row r="119" spans="1:4" ht="54" thickTop="1" thickBot="1">
      <c r="A119" s="143" t="s">
        <v>1635</v>
      </c>
      <c r="B119" s="144" t="s">
        <v>1636</v>
      </c>
      <c r="C119" s="139" t="s">
        <v>233</v>
      </c>
      <c r="D119" s="185">
        <f ca="1">VLOOKUP('420.3'!A88,'420.3'!A88:N225,14,FALSE)</f>
        <v>4152.7298962047516</v>
      </c>
    </row>
    <row r="120" spans="1:4" ht="54" thickTop="1" thickBot="1">
      <c r="A120" s="143" t="s">
        <v>1130</v>
      </c>
      <c r="B120" s="144" t="s">
        <v>1292</v>
      </c>
      <c r="C120" s="139" t="s">
        <v>233</v>
      </c>
      <c r="D120" s="185">
        <f ca="1">VLOOKUP('421.1'!A88,'421.1'!A88:N226,14,FALSE)</f>
        <v>1357.8779837087886</v>
      </c>
    </row>
    <row r="121" spans="1:4" ht="54" thickTop="1" thickBot="1">
      <c r="A121" s="143" t="s">
        <v>1131</v>
      </c>
      <c r="B121" s="144" t="s">
        <v>1293</v>
      </c>
      <c r="C121" s="139" t="s">
        <v>233</v>
      </c>
      <c r="D121" s="185">
        <f ca="1">VLOOKUP('421.2'!A88,'421.2'!A88:N227,14,FALSE)</f>
        <v>1635.3781076997475</v>
      </c>
    </row>
    <row r="122" spans="1:4" ht="54" thickTop="1" thickBot="1">
      <c r="A122" s="143" t="s">
        <v>1132</v>
      </c>
      <c r="B122" s="144" t="s">
        <v>2068</v>
      </c>
      <c r="C122" s="139" t="s">
        <v>233</v>
      </c>
      <c r="D122" s="185">
        <f ca="1">VLOOKUP('421.3'!A88,'421.3'!A88:N228,14,FALSE)</f>
        <v>1599.1557463823433</v>
      </c>
    </row>
    <row r="123" spans="1:4" ht="54" thickTop="1" thickBot="1">
      <c r="A123" s="143" t="s">
        <v>1133</v>
      </c>
      <c r="B123" s="144" t="s">
        <v>2069</v>
      </c>
      <c r="C123" s="139" t="s">
        <v>233</v>
      </c>
      <c r="D123" s="185">
        <f ca="1">VLOOKUP('421.4'!A88,'421.4'!A88:N229,14,FALSE)</f>
        <v>1531.0085920394308</v>
      </c>
    </row>
    <row r="124" spans="1:4" ht="54" thickTop="1" thickBot="1">
      <c r="A124" s="143" t="s">
        <v>1640</v>
      </c>
      <c r="B124" s="146" t="s">
        <v>1641</v>
      </c>
      <c r="C124" s="139" t="s">
        <v>233</v>
      </c>
      <c r="D124" s="185">
        <f>VLOOKUP('430.1.1'!A87,'430.1.1'!A87:N230,14,FALSE)</f>
        <v>5797.4510491650271</v>
      </c>
    </row>
    <row r="125" spans="1:4" ht="54" thickTop="1" thickBot="1">
      <c r="A125" s="143" t="s">
        <v>1642</v>
      </c>
      <c r="B125" s="144" t="s">
        <v>1643</v>
      </c>
      <c r="C125" s="139" t="s">
        <v>233</v>
      </c>
      <c r="D125" s="185">
        <f>VLOOKUP('430.1.2'!A88,'430.1.2'!A88:N231,14,FALSE)</f>
        <v>4776.6260491650264</v>
      </c>
    </row>
    <row r="126" spans="1:4" ht="54" thickTop="1" thickBot="1">
      <c r="A126" s="143" t="s">
        <v>1644</v>
      </c>
      <c r="B126" s="144" t="s">
        <v>1693</v>
      </c>
      <c r="C126" s="139" t="s">
        <v>233</v>
      </c>
      <c r="D126" s="185">
        <f>VLOOKUP('430.2.1'!A88,'430.2.1'!A88:N232,14,FALSE)</f>
        <v>5797.4510491650271</v>
      </c>
    </row>
    <row r="127" spans="1:4" ht="54" thickTop="1" thickBot="1">
      <c r="A127" s="143" t="s">
        <v>1646</v>
      </c>
      <c r="B127" s="144" t="s">
        <v>1694</v>
      </c>
      <c r="C127" s="139" t="s">
        <v>233</v>
      </c>
      <c r="D127" s="185">
        <f>VLOOKUP('430.2.2'!A88,'430.2.2'!A88:N233,14,FALSE)</f>
        <v>4776.6260491650264</v>
      </c>
    </row>
    <row r="128" spans="1:4" ht="54" thickTop="1" thickBot="1">
      <c r="A128" s="143" t="s">
        <v>1647</v>
      </c>
      <c r="B128" s="144" t="s">
        <v>1695</v>
      </c>
      <c r="C128" s="139" t="s">
        <v>233</v>
      </c>
      <c r="D128" s="185">
        <f>VLOOKUP('431.1.1'!A88,'431.1.1'!A88:N234,14,FALSE)</f>
        <v>11911.522253330946</v>
      </c>
    </row>
    <row r="129" spans="1:4" ht="54" thickTop="1" thickBot="1">
      <c r="A129" s="143" t="s">
        <v>1649</v>
      </c>
      <c r="B129" s="144" t="s">
        <v>1696</v>
      </c>
      <c r="C129" s="139" t="s">
        <v>233</v>
      </c>
      <c r="D129" s="185">
        <f>VLOOKUP('431.1.2'!A88,'431.1.2'!A88:N235,14,FALSE)</f>
        <v>9520.9262533309484</v>
      </c>
    </row>
    <row r="130" spans="1:4" ht="54" thickTop="1" thickBot="1">
      <c r="A130" s="143" t="s">
        <v>1652</v>
      </c>
      <c r="B130" s="144" t="s">
        <v>1697</v>
      </c>
      <c r="C130" s="139" t="s">
        <v>233</v>
      </c>
      <c r="D130" s="185">
        <f>VLOOKUP('431.2.1'!A88,'431.2.1'!A88:N236,14,FALSE)</f>
        <v>14535.234253330949</v>
      </c>
    </row>
    <row r="131" spans="1:4" ht="54" thickTop="1" thickBot="1">
      <c r="A131" s="143" t="s">
        <v>1653</v>
      </c>
      <c r="B131" s="144" t="s">
        <v>1698</v>
      </c>
      <c r="C131" s="139" t="s">
        <v>233</v>
      </c>
      <c r="D131" s="185">
        <f>VLOOKUP('431.2.2'!A88,'431.2.2'!A88:N237,14,FALSE)</f>
        <v>11525.838253330947</v>
      </c>
    </row>
    <row r="132" spans="1:4" ht="54" thickTop="1" thickBot="1">
      <c r="A132" s="143" t="s">
        <v>1134</v>
      </c>
      <c r="B132" s="144" t="s">
        <v>1294</v>
      </c>
      <c r="C132" s="139" t="s">
        <v>233</v>
      </c>
      <c r="D132" s="185">
        <f>VLOOKUP('432.1'!A88,'432.1'!A88:N238,14,FALSE)</f>
        <v>3537.4450590095939</v>
      </c>
    </row>
    <row r="133" spans="1:4" ht="54" thickTop="1" thickBot="1">
      <c r="A133" s="143" t="s">
        <v>1135</v>
      </c>
      <c r="B133" s="144" t="s">
        <v>2070</v>
      </c>
      <c r="C133" s="139" t="s">
        <v>233</v>
      </c>
      <c r="D133" s="185">
        <f>VLOOKUP('432.2'!A88,'432.2'!A88:N239,14,FALSE)</f>
        <v>3305.3950590095938</v>
      </c>
    </row>
    <row r="134" spans="1:4" ht="54" thickTop="1" thickBot="1">
      <c r="A134" s="143" t="s">
        <v>1136</v>
      </c>
      <c r="B134" s="144" t="s">
        <v>2071</v>
      </c>
      <c r="C134" s="139" t="s">
        <v>233</v>
      </c>
      <c r="D134" s="185">
        <f>VLOOKUP('433.1'!A88,'433.1'!A88:N240,14,FALSE)</f>
        <v>4106.8884817210019</v>
      </c>
    </row>
    <row r="135" spans="1:4" ht="54" thickTop="1" thickBot="1">
      <c r="A135" s="143" t="s">
        <v>1137</v>
      </c>
      <c r="B135" s="144" t="s">
        <v>2072</v>
      </c>
      <c r="C135" s="139" t="s">
        <v>233</v>
      </c>
      <c r="D135" s="185">
        <f>VLOOKUP('433.2'!A88,'433.2'!A88:N241,14,FALSE)</f>
        <v>3781.1877817210011</v>
      </c>
    </row>
    <row r="136" spans="1:4" ht="54" thickTop="1" thickBot="1">
      <c r="A136" s="143" t="s">
        <v>1138</v>
      </c>
      <c r="B136" s="144" t="s">
        <v>2073</v>
      </c>
      <c r="C136" s="139" t="s">
        <v>233</v>
      </c>
      <c r="D136" s="185">
        <f>VLOOKUP('433.3'!A88,'433.3'!A88:N242,14,FALSE)</f>
        <v>4336.7154817210012</v>
      </c>
    </row>
    <row r="137" spans="1:4" ht="54" thickTop="1" thickBot="1">
      <c r="A137" s="143" t="s">
        <v>1139</v>
      </c>
      <c r="B137" s="144" t="s">
        <v>1295</v>
      </c>
      <c r="C137" s="139" t="s">
        <v>233</v>
      </c>
      <c r="D137" s="185">
        <f>VLOOKUP('433.4'!A88,'433.4'!A88:N243,14,FALSE)</f>
        <v>2782.7149817210006</v>
      </c>
    </row>
    <row r="138" spans="1:4" ht="54" thickTop="1" thickBot="1">
      <c r="A138" s="143" t="s">
        <v>1140</v>
      </c>
      <c r="B138" s="144" t="s">
        <v>2074</v>
      </c>
      <c r="C138" s="139" t="s">
        <v>233</v>
      </c>
      <c r="D138" s="185">
        <f>VLOOKUP('433.5'!A88,'433.5'!A88:N244,14,FALSE)</f>
        <v>4672.5103567210017</v>
      </c>
    </row>
    <row r="139" spans="1:4" ht="54" thickTop="1" thickBot="1">
      <c r="A139" s="143" t="s">
        <v>1141</v>
      </c>
      <c r="B139" s="144" t="s">
        <v>2075</v>
      </c>
      <c r="C139" s="139" t="s">
        <v>233</v>
      </c>
      <c r="D139" s="185">
        <f>VLOOKUP('433.6'!A88,'433.6'!A88:N245,14,FALSE)</f>
        <v>4326.795344221001</v>
      </c>
    </row>
    <row r="140" spans="1:4" ht="54" thickTop="1" thickBot="1">
      <c r="A140" s="143" t="s">
        <v>1142</v>
      </c>
      <c r="B140" s="144" t="s">
        <v>2076</v>
      </c>
      <c r="C140" s="139" t="s">
        <v>233</v>
      </c>
      <c r="D140" s="185">
        <f>VLOOKUP('433.7'!A88,'433.7'!A88:N246,14,FALSE)</f>
        <v>4998.0579817210019</v>
      </c>
    </row>
    <row r="141" spans="1:4" ht="54" thickTop="1" thickBot="1">
      <c r="A141" s="143" t="s">
        <v>1143</v>
      </c>
      <c r="B141" s="144" t="s">
        <v>1296</v>
      </c>
      <c r="C141" s="139" t="s">
        <v>233</v>
      </c>
      <c r="D141" s="185">
        <f>VLOOKUP('433.8'!A88,'433.8'!A88:N247,14,FALSE)</f>
        <v>3196.0540442210004</v>
      </c>
    </row>
    <row r="142" spans="1:4" ht="54" thickTop="1" thickBot="1">
      <c r="A142" s="143" t="s">
        <v>1144</v>
      </c>
      <c r="B142" s="144" t="s">
        <v>2077</v>
      </c>
      <c r="C142" s="139" t="s">
        <v>388</v>
      </c>
      <c r="D142" s="185">
        <f>VLOOKUP('440.1'!A89,'440.1'!A89:N248,14,FALSE)</f>
        <v>224480.02594372415</v>
      </c>
    </row>
    <row r="143" spans="1:4" ht="54" thickTop="1" thickBot="1">
      <c r="A143" s="143" t="s">
        <v>1145</v>
      </c>
      <c r="B143" s="144" t="s">
        <v>2078</v>
      </c>
      <c r="C143" s="139" t="s">
        <v>388</v>
      </c>
      <c r="D143" s="185">
        <f>VLOOKUP('440.2'!A93,'440.2'!A93:N250,14,FALSE)</f>
        <v>224480.02594372415</v>
      </c>
    </row>
    <row r="144" spans="1:4" ht="54" thickTop="1" thickBot="1">
      <c r="A144" s="143" t="s">
        <v>1146</v>
      </c>
      <c r="B144" s="144" t="s">
        <v>2079</v>
      </c>
      <c r="C144" s="139" t="s">
        <v>388</v>
      </c>
      <c r="D144" s="185">
        <f>VLOOKUP('440.3'!A93,'440.3'!A93:N252,14,FALSE)</f>
        <v>224480.02594372415</v>
      </c>
    </row>
    <row r="145" spans="1:4" ht="54" thickTop="1" thickBot="1">
      <c r="A145" s="143" t="s">
        <v>1147</v>
      </c>
      <c r="B145" s="144" t="s">
        <v>1297</v>
      </c>
      <c r="C145" s="139" t="s">
        <v>388</v>
      </c>
      <c r="D145" s="185">
        <f>VLOOKUP('440.4'!A93,'440.4'!A93:N254,14,FALSE)</f>
        <v>248322.47639816988</v>
      </c>
    </row>
    <row r="146" spans="1:4" ht="54" thickTop="1" thickBot="1">
      <c r="A146" s="143" t="s">
        <v>1148</v>
      </c>
      <c r="B146" s="144" t="s">
        <v>2080</v>
      </c>
      <c r="C146" s="139" t="s">
        <v>388</v>
      </c>
      <c r="D146" s="185">
        <f>VLOOKUP('441.1'!A93,'441.1'!A93:N256,14,FALSE)</f>
        <v>224480.02594372409</v>
      </c>
    </row>
    <row r="147" spans="1:4" ht="54" thickTop="1" thickBot="1">
      <c r="A147" s="143" t="s">
        <v>1149</v>
      </c>
      <c r="B147" s="144" t="s">
        <v>2081</v>
      </c>
      <c r="C147" s="139" t="s">
        <v>388</v>
      </c>
      <c r="D147" s="185">
        <f>VLOOKUP('441.2'!A92,'441.2'!A92:N258,14,FALSE)</f>
        <v>224480.02594372409</v>
      </c>
    </row>
    <row r="148" spans="1:4" ht="54" thickTop="1" thickBot="1">
      <c r="A148" s="143" t="s">
        <v>1150</v>
      </c>
      <c r="B148" s="144" t="s">
        <v>2082</v>
      </c>
      <c r="C148" s="139" t="s">
        <v>388</v>
      </c>
      <c r="D148" s="185">
        <f>VLOOKUP('441.3'!A93,'441.3'!A93:N260,14,FALSE)</f>
        <v>224480.02594372409</v>
      </c>
    </row>
    <row r="149" spans="1:4" ht="54" thickTop="1" thickBot="1">
      <c r="A149" s="143" t="s">
        <v>1151</v>
      </c>
      <c r="B149" s="144" t="s">
        <v>2083</v>
      </c>
      <c r="C149" s="139" t="s">
        <v>388</v>
      </c>
      <c r="D149" s="185">
        <f>VLOOKUP('441.4'!A92,'441.4'!A92:N262,14,FALSE)</f>
        <v>248322.47639816988</v>
      </c>
    </row>
    <row r="150" spans="1:4" ht="54" thickTop="1" thickBot="1">
      <c r="A150" s="143" t="s">
        <v>1152</v>
      </c>
      <c r="B150" s="144" t="s">
        <v>2063</v>
      </c>
      <c r="C150" s="139" t="s">
        <v>388</v>
      </c>
      <c r="D150" s="185">
        <f>VLOOKUP('450.1'!A95,'450.1'!A95:N264,14,FALSE)</f>
        <v>267925.07498803339</v>
      </c>
    </row>
    <row r="151" spans="1:4" ht="54" thickTop="1" thickBot="1">
      <c r="A151" s="143" t="s">
        <v>1153</v>
      </c>
      <c r="B151" s="144" t="s">
        <v>2084</v>
      </c>
      <c r="C151" s="139" t="s">
        <v>388</v>
      </c>
      <c r="D151" s="185">
        <f>VLOOKUP('450.2'!A93,'450.2'!A93:N266,14,FALSE)</f>
        <v>267925.07498803339</v>
      </c>
    </row>
    <row r="152" spans="1:4" ht="54" thickTop="1" thickBot="1">
      <c r="A152" s="143" t="s">
        <v>1154</v>
      </c>
      <c r="B152" s="144" t="s">
        <v>2085</v>
      </c>
      <c r="C152" s="139" t="s">
        <v>388</v>
      </c>
      <c r="D152" s="185">
        <f>VLOOKUP('450.3'!A93,'450.3'!A93:N268,14,FALSE)</f>
        <v>267925.07498803339</v>
      </c>
    </row>
    <row r="153" spans="1:4" ht="54" thickTop="1" thickBot="1">
      <c r="A153" s="143" t="s">
        <v>1155</v>
      </c>
      <c r="B153" s="144" t="s">
        <v>2086</v>
      </c>
      <c r="C153" s="139" t="s">
        <v>388</v>
      </c>
      <c r="D153" s="185">
        <f>VLOOKUP('450.4'!A92,'450.4'!A92:N270,14,FALSE)</f>
        <v>267925.07498803339</v>
      </c>
    </row>
    <row r="154" spans="1:4" ht="63.75" customHeight="1" thickTop="1" thickBot="1">
      <c r="A154" s="143" t="s">
        <v>1156</v>
      </c>
      <c r="B154" s="144" t="s">
        <v>2087</v>
      </c>
      <c r="C154" s="139" t="s">
        <v>388</v>
      </c>
      <c r="D154" s="185">
        <f>VLOOKUP('450.5'!A92,'450.5'!A92:N272,14,FALSE)</f>
        <v>267925.07498803339</v>
      </c>
    </row>
    <row r="155" spans="1:4" ht="54" thickTop="1" thickBot="1">
      <c r="A155" s="143" t="s">
        <v>1157</v>
      </c>
      <c r="B155" s="144" t="s">
        <v>2088</v>
      </c>
      <c r="C155" s="139" t="s">
        <v>388</v>
      </c>
      <c r="D155" s="185">
        <f>VLOOKUP('450.6'!A93,'450.6'!A93:N274,14,FALSE)</f>
        <v>267925.07498803339</v>
      </c>
    </row>
    <row r="156" spans="1:4" ht="54" thickTop="1" thickBot="1">
      <c r="A156" s="143" t="s">
        <v>1158</v>
      </c>
      <c r="B156" s="144" t="s">
        <v>2089</v>
      </c>
      <c r="C156" s="139" t="s">
        <v>388</v>
      </c>
      <c r="D156" s="185">
        <f>VLOOKUP('450.7'!A93,'450.7'!A93:N275,14,FALSE)</f>
        <v>267925.07498803339</v>
      </c>
    </row>
    <row r="157" spans="1:4" ht="54" thickTop="1" thickBot="1">
      <c r="A157" s="143" t="s">
        <v>1159</v>
      </c>
      <c r="B157" s="144" t="s">
        <v>2090</v>
      </c>
      <c r="C157" s="139" t="s">
        <v>388</v>
      </c>
      <c r="D157" s="185">
        <f>VLOOKUP('450.8'!A93,'450.8'!A93:N276,14,FALSE)</f>
        <v>267925.07498803339</v>
      </c>
    </row>
    <row r="158" spans="1:4" ht="54" thickTop="1" thickBot="1">
      <c r="A158" s="143" t="s">
        <v>1668</v>
      </c>
      <c r="B158" s="144" t="s">
        <v>1699</v>
      </c>
      <c r="C158" s="139" t="s">
        <v>388</v>
      </c>
      <c r="D158" s="185">
        <f>VLOOKUP('450.10'!A92,'450.10'!A92:N277,14,FALSE)</f>
        <v>318456.71438286186</v>
      </c>
    </row>
    <row r="159" spans="1:4" ht="54" thickTop="1" thickBot="1">
      <c r="A159" s="143" t="s">
        <v>1670</v>
      </c>
      <c r="B159" s="144" t="s">
        <v>1700</v>
      </c>
      <c r="C159" s="139" t="s">
        <v>388</v>
      </c>
      <c r="D159" s="185">
        <f>VLOOKUP('450.11'!A92,'450.11'!A92:N278,14,FALSE)</f>
        <v>318456.71438286186</v>
      </c>
    </row>
    <row r="160" spans="1:4" ht="54" thickTop="1" thickBot="1">
      <c r="A160" s="143" t="s">
        <v>1672</v>
      </c>
      <c r="B160" s="144" t="s">
        <v>1701</v>
      </c>
      <c r="C160" s="139" t="s">
        <v>388</v>
      </c>
      <c r="D160" s="185">
        <f>VLOOKUP('450.12'!A92,'450.11'!A92:N279,14,FALSE)</f>
        <v>318456.71438286186</v>
      </c>
    </row>
    <row r="161" spans="1:4" ht="54" thickTop="1" thickBot="1">
      <c r="A161" s="143" t="s">
        <v>1160</v>
      </c>
      <c r="B161" s="144" t="s">
        <v>2091</v>
      </c>
      <c r="C161" s="139" t="s">
        <v>388</v>
      </c>
      <c r="D161" s="185">
        <f>VLOOKUP('451.1'!A92,'451.1'!A92:N280,14,FALSE)</f>
        <v>267925.07498803339</v>
      </c>
    </row>
    <row r="162" spans="1:4" ht="54" thickTop="1" thickBot="1">
      <c r="A162" s="143" t="s">
        <v>1161</v>
      </c>
      <c r="B162" s="144" t="s">
        <v>2092</v>
      </c>
      <c r="C162" s="139" t="s">
        <v>388</v>
      </c>
      <c r="D162" s="185">
        <f>VLOOKUP('451.2'!A93,'451.2'!A93:N281,14,FALSE)</f>
        <v>267925.07498803339</v>
      </c>
    </row>
    <row r="163" spans="1:4" ht="54" thickTop="1" thickBot="1">
      <c r="A163" s="143" t="s">
        <v>1162</v>
      </c>
      <c r="B163" s="144" t="s">
        <v>2093</v>
      </c>
      <c r="C163" s="139" t="s">
        <v>388</v>
      </c>
      <c r="D163" s="185">
        <f>VLOOKUP('451.3'!A92,'451.3'!A92:N282,14,FALSE)</f>
        <v>267925.07498803339</v>
      </c>
    </row>
    <row r="164" spans="1:4" ht="54" thickTop="1" thickBot="1">
      <c r="A164" s="143" t="s">
        <v>1163</v>
      </c>
      <c r="B164" s="144" t="s">
        <v>2094</v>
      </c>
      <c r="C164" s="139" t="s">
        <v>388</v>
      </c>
      <c r="D164" s="185">
        <f>VLOOKUP('451.4'!A92,'451.4'!A92:N283,14,FALSE)</f>
        <v>318456.71438286186</v>
      </c>
    </row>
    <row r="165" spans="1:4" ht="54" thickTop="1" thickBot="1">
      <c r="A165" s="143" t="s">
        <v>1164</v>
      </c>
      <c r="B165" s="144" t="s">
        <v>2095</v>
      </c>
      <c r="C165" s="139" t="s">
        <v>388</v>
      </c>
      <c r="D165" s="185">
        <f>VLOOKUP('452.1'!A93,'452.1'!A93:N284,14,FALSE)</f>
        <v>267925.07498803339</v>
      </c>
    </row>
    <row r="166" spans="1:4" ht="54" thickTop="1" thickBot="1">
      <c r="A166" s="143" t="s">
        <v>1165</v>
      </c>
      <c r="B166" s="144" t="s">
        <v>2096</v>
      </c>
      <c r="C166" s="139" t="s">
        <v>388</v>
      </c>
      <c r="D166" s="185">
        <f>VLOOKUP('452.2'!A93,'452.2'!A93:N285,14,FALSE)</f>
        <v>267925.07498803339</v>
      </c>
    </row>
    <row r="167" spans="1:4" ht="54" thickTop="1" thickBot="1">
      <c r="A167" s="143" t="s">
        <v>1166</v>
      </c>
      <c r="B167" s="144" t="s">
        <v>2097</v>
      </c>
      <c r="C167" s="139" t="s">
        <v>388</v>
      </c>
      <c r="D167" s="185">
        <f>VLOOKUP('452.3'!A92,'452.3'!A92:N286,14,FALSE)</f>
        <v>267925.07498803339</v>
      </c>
    </row>
    <row r="168" spans="1:4" ht="54" thickTop="1" thickBot="1">
      <c r="A168" s="143" t="s">
        <v>1167</v>
      </c>
      <c r="B168" s="144" t="s">
        <v>2098</v>
      </c>
      <c r="C168" s="139" t="s">
        <v>388</v>
      </c>
      <c r="D168" s="185">
        <f>VLOOKUP('452.4'!A93,'452.4'!A93:N287,14,FALSE)</f>
        <v>267925.07498803339</v>
      </c>
    </row>
    <row r="169" spans="1:4" ht="54" thickTop="1" thickBot="1">
      <c r="A169" s="143" t="s">
        <v>1168</v>
      </c>
      <c r="B169" s="144" t="s">
        <v>1298</v>
      </c>
      <c r="C169" s="139" t="s">
        <v>388</v>
      </c>
      <c r="D169" s="185">
        <f>VLOOKUP('453.1'!A92,'453.1'!A92:N288,14,FALSE)</f>
        <v>266990.92037998006</v>
      </c>
    </row>
    <row r="170" spans="1:4" ht="54" thickTop="1" thickBot="1">
      <c r="A170" s="143" t="s">
        <v>1169</v>
      </c>
      <c r="B170" s="144" t="s">
        <v>2099</v>
      </c>
      <c r="C170" s="139" t="s">
        <v>233</v>
      </c>
      <c r="D170" s="185">
        <f>VLOOKUP('460.1'!A87,'460.1'!A87:N289,14,FALSE)</f>
        <v>5790.8942142654032</v>
      </c>
    </row>
    <row r="171" spans="1:4" ht="54" thickTop="1" thickBot="1">
      <c r="A171" s="204" t="s">
        <v>2123</v>
      </c>
      <c r="B171" s="144" t="s">
        <v>2179</v>
      </c>
      <c r="C171" s="139" t="s">
        <v>233</v>
      </c>
      <c r="D171" s="185">
        <f>VLOOKUP('460.2'!A87,'460.2'!A87:N290,14,FALSE)</f>
        <v>2895.4471071327016</v>
      </c>
    </row>
    <row r="172" spans="1:4" ht="51.75" customHeight="1" thickTop="1" thickBot="1">
      <c r="A172" s="143" t="s">
        <v>1170</v>
      </c>
      <c r="B172" s="144" t="s">
        <v>1299</v>
      </c>
      <c r="C172" s="139" t="s">
        <v>388</v>
      </c>
      <c r="D172" s="185">
        <f>VLOOKUP('461.1'!A87,'461.1'!A87:N291,14,FALSE)</f>
        <v>87404.518338621259</v>
      </c>
    </row>
    <row r="173" spans="1:4" ht="54" thickTop="1" thickBot="1">
      <c r="A173" s="143" t="s">
        <v>1171</v>
      </c>
      <c r="B173" s="144" t="s">
        <v>1300</v>
      </c>
      <c r="C173" s="139" t="s">
        <v>388</v>
      </c>
      <c r="D173" s="185">
        <f>VLOOKUP('461.2'!A89,'461.2'!A89:N294,14,FALSE)</f>
        <v>108393.23251154582</v>
      </c>
    </row>
    <row r="174" spans="1:4" ht="54" thickTop="1" thickBot="1">
      <c r="A174" s="143" t="s">
        <v>1682</v>
      </c>
      <c r="B174" s="144" t="s">
        <v>2184</v>
      </c>
      <c r="C174" s="139" t="s">
        <v>388</v>
      </c>
      <c r="D174" s="185">
        <f>VLOOKUP('462.1.1'!A88,'462.1.1'!A88:N293,14,FALSE)</f>
        <v>140914.85183862125</v>
      </c>
    </row>
    <row r="175" spans="1:4" ht="54" thickTop="1" thickBot="1">
      <c r="A175" s="143" t="s">
        <v>1683</v>
      </c>
      <c r="B175" s="144" t="s">
        <v>2185</v>
      </c>
      <c r="C175" s="139" t="s">
        <v>388</v>
      </c>
      <c r="D175" s="185">
        <f>VLOOKUP('462.1.2'!A88,'462.1.2'!A88:N294,14,FALSE)</f>
        <v>141034.19183862128</v>
      </c>
    </row>
    <row r="176" spans="1:4" ht="54" thickTop="1" thickBot="1">
      <c r="A176" s="143" t="s">
        <v>1684</v>
      </c>
      <c r="B176" s="144" t="s">
        <v>2188</v>
      </c>
      <c r="C176" s="139" t="s">
        <v>388</v>
      </c>
      <c r="D176" s="185">
        <f>VLOOKUP('462.2.1'!A88,'462.2.1'!A88:N295,14,FALSE)</f>
        <v>154362.71350634549</v>
      </c>
    </row>
    <row r="177" spans="1:4" ht="54" thickTop="1" thickBot="1">
      <c r="A177" s="143" t="s">
        <v>1685</v>
      </c>
      <c r="B177" s="144" t="s">
        <v>2189</v>
      </c>
      <c r="C177" s="139" t="s">
        <v>388</v>
      </c>
      <c r="D177" s="185">
        <f>VLOOKUP('462.2.2'!A88,'462.2.2'!A88:N296,14,FALSE)</f>
        <v>154482.05350634552</v>
      </c>
    </row>
    <row r="178" spans="1:4" ht="54" thickTop="1" thickBot="1">
      <c r="A178" s="143" t="s">
        <v>1172</v>
      </c>
      <c r="B178" s="144" t="s">
        <v>1702</v>
      </c>
      <c r="C178" s="139" t="s">
        <v>233</v>
      </c>
      <c r="D178" s="185">
        <f>VLOOKUP('464.1'!A88,'464.1'!A88:N297,14,FALSE)</f>
        <v>8500.7104234848739</v>
      </c>
    </row>
    <row r="179" spans="1:4" ht="54" thickTop="1" thickBot="1">
      <c r="A179" s="143" t="s">
        <v>1173</v>
      </c>
      <c r="B179" s="144" t="s">
        <v>1703</v>
      </c>
      <c r="C179" s="139" t="s">
        <v>388</v>
      </c>
      <c r="D179" s="185">
        <f>VLOOKUP('465.1'!A92,'465.1'!A92:N298,14,FALSE)</f>
        <v>98540.842517179612</v>
      </c>
    </row>
    <row r="180" spans="1:4" ht="54" thickTop="1" thickBot="1">
      <c r="A180" s="143" t="s">
        <v>1686</v>
      </c>
      <c r="B180" s="144" t="s">
        <v>1704</v>
      </c>
      <c r="C180" s="139" t="s">
        <v>388</v>
      </c>
      <c r="D180" s="185">
        <f>VLOOKUP('465.2'!A92,'465.2'!A92:N299,14,FALSE)</f>
        <v>26025.299063585866</v>
      </c>
    </row>
    <row r="181" spans="1:4" ht="54" thickTop="1" thickBot="1">
      <c r="A181" s="143" t="s">
        <v>1174</v>
      </c>
      <c r="B181" s="144" t="s">
        <v>1705</v>
      </c>
      <c r="C181" s="139" t="s">
        <v>144</v>
      </c>
      <c r="D181" s="185">
        <f>VLOOKUP('466.1'!A92,'466.1'!A92:N300,14,FALSE)</f>
        <v>3104.5133792491679</v>
      </c>
    </row>
    <row r="182" spans="1:4" ht="54" thickTop="1" thickBot="1">
      <c r="A182" s="143" t="s">
        <v>1175</v>
      </c>
      <c r="B182" s="144" t="s">
        <v>1706</v>
      </c>
      <c r="C182" s="139" t="s">
        <v>144</v>
      </c>
      <c r="D182" s="185">
        <f>VLOOKUP('466.2'!A96,'466.2'!A96:N301,14,FALSE)</f>
        <v>3504.7680417821621</v>
      </c>
    </row>
    <row r="183" spans="1:4" ht="54" thickTop="1" thickBot="1">
      <c r="A183" s="145" t="s">
        <v>1176</v>
      </c>
      <c r="B183" s="146" t="s">
        <v>1819</v>
      </c>
      <c r="C183" s="139" t="s">
        <v>388</v>
      </c>
      <c r="D183" s="185">
        <f ca="1">VLOOKUP('500.1'!A95,'500.1'!A95:N302,14,FALSE)</f>
        <v>733375.08442452527</v>
      </c>
    </row>
    <row r="184" spans="1:4" ht="54" thickTop="1" thickBot="1">
      <c r="A184" s="143" t="s">
        <v>1708</v>
      </c>
      <c r="B184" s="144" t="s">
        <v>1820</v>
      </c>
      <c r="C184" s="139" t="s">
        <v>388</v>
      </c>
      <c r="D184" s="185">
        <f ca="1">VLOOKUP('500.2'!A95,'500.2'!A95:N303,14,FALSE)</f>
        <v>745061.76108077983</v>
      </c>
    </row>
    <row r="185" spans="1:4" ht="57.75" thickTop="1" thickBot="1">
      <c r="A185" s="143" t="s">
        <v>1177</v>
      </c>
      <c r="B185" s="144" t="s">
        <v>1959</v>
      </c>
      <c r="C185" s="139" t="s">
        <v>377</v>
      </c>
      <c r="D185" s="185">
        <f>VLOOKUP('501.1'!A88,'501.1'!A88:N304,14,FALSE)</f>
        <v>607.88</v>
      </c>
    </row>
    <row r="186" spans="1:4" ht="57.75" thickTop="1" thickBot="1">
      <c r="A186" s="143" t="s">
        <v>1710</v>
      </c>
      <c r="B186" s="144" t="s">
        <v>1960</v>
      </c>
      <c r="C186" s="139" t="s">
        <v>377</v>
      </c>
      <c r="D186" s="185">
        <f>VLOOKUP('501.10'!A88,'501.10'!A88:N305,14,FALSE)</f>
        <v>607.88</v>
      </c>
    </row>
    <row r="187" spans="1:4" ht="57.75" thickTop="1" thickBot="1">
      <c r="A187" s="143" t="s">
        <v>1711</v>
      </c>
      <c r="B187" s="144" t="s">
        <v>1961</v>
      </c>
      <c r="C187" s="139" t="s">
        <v>377</v>
      </c>
      <c r="D187" s="185">
        <f>VLOOKUP('501.20'!A88,'501.20'!A88:N306,14,FALSE)</f>
        <v>607.88</v>
      </c>
    </row>
    <row r="188" spans="1:4" ht="54" thickTop="1" thickBot="1">
      <c r="A188" s="143" t="s">
        <v>1712</v>
      </c>
      <c r="B188" s="144" t="s">
        <v>1821</v>
      </c>
      <c r="C188" s="139" t="s">
        <v>388</v>
      </c>
      <c r="D188" s="185">
        <f>VLOOKUP('505.1'!A84,'505.1'!A84:N307,14,FALSE)</f>
        <v>515811.09190470434</v>
      </c>
    </row>
    <row r="189" spans="1:4" ht="54" thickTop="1" thickBot="1">
      <c r="A189" s="143" t="s">
        <v>1178</v>
      </c>
      <c r="B189" s="144" t="s">
        <v>1822</v>
      </c>
      <c r="C189" s="139" t="s">
        <v>233</v>
      </c>
      <c r="D189" s="185">
        <f>VLOOKUP('510.1'!A84,'510.1'!A84:N308,14,FALSE)</f>
        <v>109693.91336367893</v>
      </c>
    </row>
    <row r="190" spans="1:4" ht="54" thickTop="1" thickBot="1">
      <c r="A190" s="143" t="s">
        <v>1716</v>
      </c>
      <c r="B190" s="144" t="s">
        <v>1301</v>
      </c>
      <c r="C190" s="139" t="s">
        <v>388</v>
      </c>
      <c r="D190" s="185">
        <f>VLOOKUP('600.1.1'!A85,'600.1.1'!A85:N311,14,FALSE)</f>
        <v>21547.609119031215</v>
      </c>
    </row>
    <row r="191" spans="1:4" ht="54" thickTop="1" thickBot="1">
      <c r="A191" s="143" t="s">
        <v>1717</v>
      </c>
      <c r="B191" s="144" t="s">
        <v>1823</v>
      </c>
      <c r="C191" s="139" t="s">
        <v>388</v>
      </c>
      <c r="D191" s="185">
        <f>VLOOKUP('600.2.1'!A88,'600.2.1'!A88:N310,14,FALSE)</f>
        <v>93339.235702387406</v>
      </c>
    </row>
    <row r="192" spans="1:4" ht="54" thickTop="1" thickBot="1">
      <c r="A192" s="143" t="s">
        <v>1718</v>
      </c>
      <c r="B192" s="144" t="s">
        <v>1824</v>
      </c>
      <c r="C192" s="139" t="s">
        <v>388</v>
      </c>
      <c r="D192" s="185">
        <f>VLOOKUP('600.2.2'!A90,'600.2.2'!A90:N312,14,FALSE)</f>
        <v>133196.41741735869</v>
      </c>
    </row>
    <row r="193" spans="1:4" ht="54" thickTop="1" thickBot="1">
      <c r="A193" s="143" t="s">
        <v>1719</v>
      </c>
      <c r="B193" s="144" t="s">
        <v>1825</v>
      </c>
      <c r="C193" s="139" t="s">
        <v>388</v>
      </c>
      <c r="D193" s="185">
        <f>VLOOKUP('600.2.3'!A89,'600.2.3'!A89:N312,14,FALSE)</f>
        <v>21100.846822620544</v>
      </c>
    </row>
    <row r="194" spans="1:4" ht="54" thickTop="1" thickBot="1">
      <c r="A194" s="143" t="s">
        <v>1720</v>
      </c>
      <c r="B194" s="144" t="s">
        <v>1826</v>
      </c>
      <c r="C194" s="139" t="s">
        <v>388</v>
      </c>
      <c r="D194" s="185">
        <f>VLOOKUP('600.2.4'!A88,'600.2.4'!A88:N312,14,FALSE)</f>
        <v>26973.94247564362</v>
      </c>
    </row>
    <row r="195" spans="1:4" ht="54" thickTop="1" thickBot="1">
      <c r="A195" s="143" t="s">
        <v>1179</v>
      </c>
      <c r="B195" s="144" t="s">
        <v>2200</v>
      </c>
      <c r="C195" s="139" t="s">
        <v>388</v>
      </c>
      <c r="D195" s="185">
        <f>VLOOKUP('610.1'!A89,'610.1'!A89:N314,14,FALSE)</f>
        <v>36206.410265948973</v>
      </c>
    </row>
    <row r="196" spans="1:4" ht="54" thickTop="1" thickBot="1">
      <c r="A196" s="143" t="s">
        <v>1180</v>
      </c>
      <c r="B196" s="144" t="s">
        <v>1827</v>
      </c>
      <c r="C196" s="139" t="s">
        <v>388</v>
      </c>
      <c r="D196" s="185">
        <f>VLOOKUP('610.2'!A89,'610.2'!A89:N315,14,FALSE)</f>
        <v>36206.410265948973</v>
      </c>
    </row>
    <row r="197" spans="1:4" ht="54" thickTop="1" thickBot="1">
      <c r="A197" s="143" t="s">
        <v>1722</v>
      </c>
      <c r="B197" s="144" t="s">
        <v>1828</v>
      </c>
      <c r="C197" s="139" t="s">
        <v>388</v>
      </c>
      <c r="D197" s="185">
        <f>VLOOKUP('610.3'!A89,'610.3'!A89:N316,14,FALSE)</f>
        <v>97022.750265948984</v>
      </c>
    </row>
    <row r="198" spans="1:4" ht="54" thickTop="1" thickBot="1">
      <c r="A198" s="143" t="s">
        <v>1724</v>
      </c>
      <c r="B198" s="144" t="s">
        <v>1829</v>
      </c>
      <c r="C198" s="139" t="s">
        <v>388</v>
      </c>
      <c r="D198" s="185">
        <f>VLOOKUP('610.4'!A89,'610.4'!A89:N317,14,FALSE)</f>
        <v>91769.666932615655</v>
      </c>
    </row>
    <row r="199" spans="1:4" ht="54" thickTop="1" thickBot="1">
      <c r="A199" s="143" t="s">
        <v>1726</v>
      </c>
      <c r="B199" s="144" t="s">
        <v>1302</v>
      </c>
      <c r="C199" s="139" t="s">
        <v>388</v>
      </c>
      <c r="D199" s="185">
        <f>VLOOKUP('610.5'!A89,'610.5'!A89:N318,14,FALSE)</f>
        <v>119935.05526594898</v>
      </c>
    </row>
    <row r="200" spans="1:4" ht="54" thickTop="1" thickBot="1">
      <c r="A200" s="143" t="s">
        <v>1728</v>
      </c>
      <c r="B200" s="144" t="s">
        <v>1830</v>
      </c>
      <c r="C200" s="139" t="s">
        <v>388</v>
      </c>
      <c r="D200" s="185">
        <f>VLOOKUP('610.6'!A89,'610.6'!A89:N319,14,FALSE)</f>
        <v>120292.49026594897</v>
      </c>
    </row>
    <row r="201" spans="1:4" ht="54" thickTop="1" thickBot="1">
      <c r="A201" s="143" t="s">
        <v>1730</v>
      </c>
      <c r="B201" s="144" t="s">
        <v>1831</v>
      </c>
      <c r="C201" s="139" t="s">
        <v>388</v>
      </c>
      <c r="D201" s="185">
        <f>VLOOKUP('610.7'!A89,'610.7'!A89:N320,14,FALSE)</f>
        <v>45198.473510632655</v>
      </c>
    </row>
    <row r="202" spans="1:4" ht="54" thickTop="1" thickBot="1">
      <c r="A202" s="143" t="s">
        <v>1181</v>
      </c>
      <c r="B202" s="144" t="s">
        <v>1832</v>
      </c>
      <c r="C202" s="139" t="s">
        <v>144</v>
      </c>
      <c r="D202" s="185">
        <f>VLOOKUP('620.1'!A88,'620.1'!A88:N321,14,FALSE)</f>
        <v>316617.55782241927</v>
      </c>
    </row>
    <row r="203" spans="1:4" ht="54" thickTop="1" thickBot="1">
      <c r="A203" s="143" t="s">
        <v>1182</v>
      </c>
      <c r="B203" s="144" t="s">
        <v>1962</v>
      </c>
      <c r="C203" s="139" t="s">
        <v>144</v>
      </c>
      <c r="D203" s="185">
        <f>VLOOKUP('620.2'!A88,'620.2'!A88:N322,14,FALSE)</f>
        <v>316617.55782241927</v>
      </c>
    </row>
    <row r="204" spans="1:4" ht="54" thickTop="1" thickBot="1">
      <c r="A204" s="143" t="s">
        <v>1183</v>
      </c>
      <c r="B204" s="144" t="s">
        <v>1833</v>
      </c>
      <c r="C204" s="139" t="s">
        <v>1929</v>
      </c>
      <c r="D204" s="185">
        <f>VLOOKUP('620.3'!A93,'620.3'!A93:N323,14,FALSE)</f>
        <v>58071625.545709901</v>
      </c>
    </row>
    <row r="205" spans="1:4" ht="54" thickTop="1" thickBot="1">
      <c r="A205" s="143" t="s">
        <v>1734</v>
      </c>
      <c r="B205" s="144" t="s">
        <v>1834</v>
      </c>
      <c r="C205" s="139" t="s">
        <v>144</v>
      </c>
      <c r="D205" s="185">
        <f>VLOOKUP('621.1.1'!A95,'621.1.1'!A95:N325,14,FALSE)</f>
        <v>2135894.3052337198</v>
      </c>
    </row>
    <row r="206" spans="1:4" ht="54" thickTop="1" thickBot="1">
      <c r="A206" s="143" t="s">
        <v>1736</v>
      </c>
      <c r="B206" s="144" t="s">
        <v>1835</v>
      </c>
      <c r="C206" s="139" t="s">
        <v>144</v>
      </c>
      <c r="D206" s="185">
        <f>VLOOKUP('621.1.2'!A99,'621.1.2'!A99:N326,14,FALSE)</f>
        <v>3133861.1650322573</v>
      </c>
    </row>
    <row r="207" spans="1:4" ht="54" thickTop="1" thickBot="1">
      <c r="A207" s="143" t="s">
        <v>1184</v>
      </c>
      <c r="B207" s="144" t="s">
        <v>1836</v>
      </c>
      <c r="C207" s="139" t="s">
        <v>388</v>
      </c>
      <c r="D207" s="185">
        <f>VLOOKUP('621.2'!A89,'621.2'!A89:N326,14,FALSE)</f>
        <v>1903227.5549303198</v>
      </c>
    </row>
    <row r="208" spans="1:4" ht="54" thickTop="1" thickBot="1">
      <c r="A208" s="143" t="s">
        <v>1185</v>
      </c>
      <c r="B208" s="144" t="s">
        <v>1837</v>
      </c>
      <c r="C208" s="139" t="s">
        <v>144</v>
      </c>
      <c r="D208" s="185">
        <f>VLOOKUP('621.3'!A93,'621.3'!A93:N327,14,FALSE)</f>
        <v>62393233.322453469</v>
      </c>
    </row>
    <row r="209" spans="1:4" ht="54" thickTop="1" thickBot="1">
      <c r="A209" s="143" t="s">
        <v>1186</v>
      </c>
      <c r="B209" s="144" t="s">
        <v>1838</v>
      </c>
      <c r="C209" s="139" t="s">
        <v>388</v>
      </c>
      <c r="D209" s="185">
        <f>VLOOKUP('621.4'!A93,'621.4'!A93:N328,14,FALSE)</f>
        <v>47674633.322453469</v>
      </c>
    </row>
    <row r="210" spans="1:4" ht="54" thickTop="1" thickBot="1">
      <c r="A210" s="143" t="s">
        <v>1187</v>
      </c>
      <c r="B210" s="144" t="s">
        <v>1839</v>
      </c>
      <c r="C210" s="139" t="s">
        <v>144</v>
      </c>
      <c r="D210" s="185">
        <f>VLOOKUP('621.5'!A89,'621.5'!A89:N329,14,FALSE)</f>
        <v>4722572.45529579</v>
      </c>
    </row>
    <row r="211" spans="1:4" ht="54" thickTop="1" thickBot="1">
      <c r="A211" s="143" t="s">
        <v>1740</v>
      </c>
      <c r="B211" s="144" t="s">
        <v>1840</v>
      </c>
      <c r="C211" s="139" t="s">
        <v>144</v>
      </c>
      <c r="D211" s="185">
        <f>VLOOKUP('621.5.1'!A89,'621.5.1'!A89:N330,14,FALSE)</f>
        <v>487336.08175783831</v>
      </c>
    </row>
    <row r="212" spans="1:4" ht="54" thickTop="1" thickBot="1">
      <c r="A212" s="143" t="s">
        <v>1188</v>
      </c>
      <c r="B212" s="144" t="s">
        <v>1841</v>
      </c>
      <c r="C212" s="139" t="s">
        <v>1929</v>
      </c>
      <c r="D212" s="185">
        <f>VLOOKUP('621.6'!A98,'621.6'!A98:N331,14,FALSE)</f>
        <v>54102673.716101207</v>
      </c>
    </row>
    <row r="213" spans="1:4" ht="54" thickTop="1" thickBot="1">
      <c r="A213" s="143" t="s">
        <v>1815</v>
      </c>
      <c r="B213" s="144" t="s">
        <v>1842</v>
      </c>
      <c r="C213" s="139" t="s">
        <v>1929</v>
      </c>
      <c r="D213" s="185">
        <f>VLOOKUP('621.7'!A89,'621.7'!A89:N332,14,FALSE)</f>
        <v>2625241.7256127982</v>
      </c>
    </row>
    <row r="214" spans="1:4" ht="54" thickTop="1" thickBot="1">
      <c r="A214" s="143" t="s">
        <v>1189</v>
      </c>
      <c r="B214" s="144" t="s">
        <v>2100</v>
      </c>
      <c r="C214" s="139" t="s">
        <v>233</v>
      </c>
      <c r="D214" s="185">
        <f>VLOOKUP('622.1'!A89,'622.1'!A89:N333,14,FALSE)</f>
        <v>126808.72868751742</v>
      </c>
    </row>
    <row r="215" spans="1:4" ht="54" thickTop="1" thickBot="1">
      <c r="A215" s="143" t="s">
        <v>1190</v>
      </c>
      <c r="B215" s="144" t="s">
        <v>1843</v>
      </c>
      <c r="C215" s="139" t="s">
        <v>233</v>
      </c>
      <c r="D215" s="185">
        <f>VLOOKUP('622.2'!A89,'622.2'!A89:N335,14,FALSE)</f>
        <v>821716.27775835432</v>
      </c>
    </row>
    <row r="216" spans="1:4" ht="54" thickTop="1" thickBot="1">
      <c r="A216" s="143" t="s">
        <v>1191</v>
      </c>
      <c r="B216" s="144" t="s">
        <v>1844</v>
      </c>
      <c r="C216" s="139" t="s">
        <v>233</v>
      </c>
      <c r="D216" s="185">
        <f>VLOOKUP('622.3'!A89,'622.3'!A89:N336,14,FALSE)</f>
        <v>743722.0056273035</v>
      </c>
    </row>
    <row r="217" spans="1:4" ht="54" thickTop="1" thickBot="1">
      <c r="A217" s="143" t="s">
        <v>1192</v>
      </c>
      <c r="B217" s="144" t="s">
        <v>1845</v>
      </c>
      <c r="C217" s="139" t="s">
        <v>233</v>
      </c>
      <c r="D217" s="185">
        <f>VLOOKUP('622.4'!A89,'622.4'!A89:N337,14,FALSE)</f>
        <v>742153.12281180196</v>
      </c>
    </row>
    <row r="218" spans="1:4" ht="54" thickTop="1" thickBot="1">
      <c r="A218" s="143" t="s">
        <v>1193</v>
      </c>
      <c r="B218" s="144" t="s">
        <v>1846</v>
      </c>
      <c r="C218" s="139" t="s">
        <v>144</v>
      </c>
      <c r="D218" s="185">
        <f>VLOOKUP('622.5'!A89,'622.5'!A89:N338,14,FALSE)</f>
        <v>130043.05287243183</v>
      </c>
    </row>
    <row r="219" spans="1:4" ht="54" thickTop="1" thickBot="1">
      <c r="A219" s="143" t="s">
        <v>1194</v>
      </c>
      <c r="B219" s="144" t="s">
        <v>1847</v>
      </c>
      <c r="C219" s="139" t="s">
        <v>144</v>
      </c>
      <c r="D219" s="185">
        <f>VLOOKUP('623.1'!A103,'623.1'!A103:N339,14,FALSE)</f>
        <v>345781.19865584699</v>
      </c>
    </row>
    <row r="220" spans="1:4" ht="54" thickTop="1" thickBot="1">
      <c r="A220" s="143" t="s">
        <v>1195</v>
      </c>
      <c r="B220" s="144" t="s">
        <v>1303</v>
      </c>
      <c r="C220" s="139" t="s">
        <v>2101</v>
      </c>
      <c r="D220" s="185">
        <f>VLOOKUP('623.2'!A89,'623.2'!A89:N340,14,FALSE)</f>
        <v>2397020.7074444895</v>
      </c>
    </row>
    <row r="221" spans="1:4" ht="54" thickTop="1" thickBot="1">
      <c r="A221" s="143" t="s">
        <v>1196</v>
      </c>
      <c r="B221" s="144" t="s">
        <v>2220</v>
      </c>
      <c r="C221" s="139" t="s">
        <v>388</v>
      </c>
      <c r="D221" s="185">
        <f>VLOOKUP('630.1'!A89,'630.1'!A89:N341,14,FALSE)</f>
        <v>868330.6468433101</v>
      </c>
    </row>
    <row r="222" spans="1:4" ht="54" thickTop="1" thickBot="1">
      <c r="A222" s="143" t="s">
        <v>1197</v>
      </c>
      <c r="B222" s="144" t="s">
        <v>2221</v>
      </c>
      <c r="C222" s="139" t="s">
        <v>388</v>
      </c>
      <c r="D222" s="185">
        <f>VLOOKUP('630.2'!A89,'630.2'!A89:N342,14,FALSE)</f>
        <v>816747.63828835241</v>
      </c>
    </row>
    <row r="223" spans="1:4" ht="54" thickTop="1" thickBot="1">
      <c r="A223" s="143" t="s">
        <v>1198</v>
      </c>
      <c r="B223" s="144" t="s">
        <v>2222</v>
      </c>
      <c r="C223" s="139" t="s">
        <v>388</v>
      </c>
      <c r="D223" s="185">
        <f>VLOOKUP('630.3'!A89,'630.3'!A89:N343,14,FALSE)</f>
        <v>592007.86478910909</v>
      </c>
    </row>
    <row r="224" spans="1:4" ht="54" thickTop="1" thickBot="1">
      <c r="A224" s="143" t="s">
        <v>1199</v>
      </c>
      <c r="B224" s="144" t="s">
        <v>2223</v>
      </c>
      <c r="C224" s="139" t="s">
        <v>388</v>
      </c>
      <c r="D224" s="185">
        <f>VLOOKUP('630.4'!A89,'630.4'!A89:N344,14,FALSE)</f>
        <v>516263.01021251245</v>
      </c>
    </row>
    <row r="225" spans="1:4" ht="54" thickTop="1" thickBot="1">
      <c r="A225" s="143" t="s">
        <v>1200</v>
      </c>
      <c r="B225" s="144" t="s">
        <v>2224</v>
      </c>
      <c r="C225" s="139" t="s">
        <v>388</v>
      </c>
      <c r="D225" s="185">
        <f>VLOOKUP('630.5'!A93,'630.5'!A93:N345,14,FALSE)</f>
        <v>419531.16905954952</v>
      </c>
    </row>
    <row r="226" spans="1:4" ht="54" thickTop="1" thickBot="1">
      <c r="A226" s="143" t="s">
        <v>1201</v>
      </c>
      <c r="B226" s="144" t="s">
        <v>2225</v>
      </c>
      <c r="C226" s="139" t="s">
        <v>388</v>
      </c>
      <c r="D226" s="185">
        <f>VLOOKUP('630.6'!A93,'630.6'!A89:N346,14,FALSE)</f>
        <v>349227.4588829081</v>
      </c>
    </row>
    <row r="227" spans="1:4" ht="54" thickTop="1" thickBot="1">
      <c r="A227" s="143" t="s">
        <v>1202</v>
      </c>
      <c r="B227" s="144" t="s">
        <v>2226</v>
      </c>
      <c r="C227" s="139" t="s">
        <v>388</v>
      </c>
      <c r="D227" s="185">
        <f>VLOOKUP('630.7'!A93,'630.7'!A90:N347,14,FALSE)</f>
        <v>245228.15910632649</v>
      </c>
    </row>
    <row r="228" spans="1:4" ht="54" thickTop="1" thickBot="1">
      <c r="A228" s="143" t="s">
        <v>1203</v>
      </c>
      <c r="B228" s="144" t="s">
        <v>1848</v>
      </c>
      <c r="C228" s="139" t="s">
        <v>144</v>
      </c>
      <c r="D228" s="185">
        <f>VLOOKUP('632.1'!A90,'632.1'!A90:N349,14,FALSE)</f>
        <v>317393.38341856172</v>
      </c>
    </row>
    <row r="229" spans="1:4" ht="54" thickTop="1" thickBot="1">
      <c r="A229" s="143" t="s">
        <v>1743</v>
      </c>
      <c r="B229" s="144" t="s">
        <v>1849</v>
      </c>
      <c r="C229" s="139" t="s">
        <v>144</v>
      </c>
      <c r="D229" s="185">
        <f>VLOOKUP('632.2'!A90,'632.2'!A90:N350,14,FALSE)</f>
        <v>321943.74741856172</v>
      </c>
    </row>
    <row r="230" spans="1:4" ht="54" thickTop="1" thickBot="1">
      <c r="A230" s="143" t="s">
        <v>1746</v>
      </c>
      <c r="B230" s="144" t="s">
        <v>1850</v>
      </c>
      <c r="C230" s="139" t="s">
        <v>377</v>
      </c>
      <c r="D230" s="185">
        <f>VLOOKUP('640.1'!A90,'640.1'!A90:N351,14,FALSE)</f>
        <v>13349.467794882661</v>
      </c>
    </row>
    <row r="231" spans="1:4" ht="54" thickTop="1" thickBot="1">
      <c r="A231" s="143" t="s">
        <v>1747</v>
      </c>
      <c r="B231" s="144" t="s">
        <v>1851</v>
      </c>
      <c r="C231" s="139" t="s">
        <v>377</v>
      </c>
      <c r="D231" s="185">
        <f>VLOOKUP('640.2'!A90,'640.2'!A90:N352,14,FALSE)</f>
        <v>12580.812655687394</v>
      </c>
    </row>
    <row r="232" spans="1:4" ht="54" thickTop="1" thickBot="1">
      <c r="A232" s="143" t="s">
        <v>1204</v>
      </c>
      <c r="B232" s="144" t="s">
        <v>1852</v>
      </c>
      <c r="C232" s="139" t="s">
        <v>1748</v>
      </c>
      <c r="D232" s="185">
        <f>VLOOKUP('641.1'!A90,'641.1'!A90:N353,14,FALSE)</f>
        <v>1733.4406623820473</v>
      </c>
    </row>
    <row r="233" spans="1:4" ht="54" thickTop="1" thickBot="1">
      <c r="A233" s="143" t="s">
        <v>1205</v>
      </c>
      <c r="B233" s="144" t="s">
        <v>1852</v>
      </c>
      <c r="C233" s="139" t="s">
        <v>377</v>
      </c>
      <c r="D233" s="185">
        <f>VLOOKUP('641.2'!A90,'641.2'!A90:N354,14,FALSE)</f>
        <v>39051.292662382039</v>
      </c>
    </row>
    <row r="234" spans="1:4" ht="54" thickTop="1" thickBot="1">
      <c r="A234" s="143" t="s">
        <v>1206</v>
      </c>
      <c r="B234" s="144" t="s">
        <v>1853</v>
      </c>
      <c r="C234" s="139" t="s">
        <v>1929</v>
      </c>
      <c r="D234" s="185">
        <f>VLOOKUP('642.1'!A90,'642.1'!A90:N355,14,FALSE)</f>
        <v>767860.35126361274</v>
      </c>
    </row>
    <row r="235" spans="1:4" ht="54" thickTop="1" thickBot="1">
      <c r="A235" s="143" t="s">
        <v>1207</v>
      </c>
      <c r="B235" s="144" t="s">
        <v>1854</v>
      </c>
      <c r="C235" s="139" t="s">
        <v>144</v>
      </c>
      <c r="D235" s="185">
        <f>VLOOKUP('642.2'!A90,'642.2'!A90:N356,14,FALSE)</f>
        <v>49921.795702126532</v>
      </c>
    </row>
    <row r="236" spans="1:4" ht="54" thickTop="1" thickBot="1">
      <c r="A236" s="143" t="s">
        <v>1208</v>
      </c>
      <c r="B236" s="144" t="s">
        <v>1855</v>
      </c>
      <c r="C236" s="139" t="s">
        <v>377</v>
      </c>
      <c r="D236" s="185">
        <f ca="1">VLOOKUP('650.1'!A95,'650.1'!A95:N358,14,FALSE)</f>
        <v>9642.3810710331309</v>
      </c>
    </row>
    <row r="237" spans="1:4" ht="54" thickTop="1" thickBot="1">
      <c r="A237" s="143" t="s">
        <v>1209</v>
      </c>
      <c r="B237" s="144" t="s">
        <v>2233</v>
      </c>
      <c r="C237" s="139" t="s">
        <v>377</v>
      </c>
      <c r="D237" s="185">
        <f ca="1">VLOOKUP('650.2'!A93,'650.2'!A93:N359,14,FALSE)</f>
        <v>7812.1600561542482</v>
      </c>
    </row>
    <row r="238" spans="1:4" ht="54" thickTop="1" thickBot="1">
      <c r="A238" s="143" t="s">
        <v>1210</v>
      </c>
      <c r="B238" s="144" t="s">
        <v>1856</v>
      </c>
      <c r="C238" s="139" t="s">
        <v>377</v>
      </c>
      <c r="D238" s="210">
        <f>VLOOKUP('650.3'!A90,'650.3'!A90:N360,14,FALSE)</f>
        <v>464.1</v>
      </c>
    </row>
    <row r="239" spans="1:4" ht="54" thickTop="1" thickBot="1">
      <c r="A239" s="143" t="s">
        <v>1211</v>
      </c>
      <c r="B239" s="144" t="s">
        <v>2237</v>
      </c>
      <c r="C239" s="139" t="s">
        <v>377</v>
      </c>
      <c r="D239" s="185">
        <f>VLOOKUP('650.4'!A93,'650.4'!A93:N361,14,FALSE)</f>
        <v>4255.4972130664864</v>
      </c>
    </row>
    <row r="240" spans="1:4" ht="57.75" thickTop="1" thickBot="1">
      <c r="A240" s="143" t="s">
        <v>1212</v>
      </c>
      <c r="B240" s="144" t="s">
        <v>1857</v>
      </c>
      <c r="C240" s="139" t="s">
        <v>233</v>
      </c>
      <c r="D240" s="185">
        <f>VLOOKUP('660.1'!A87,'660.1'!A87:N362,14,FALSE)</f>
        <v>303465.51650667167</v>
      </c>
    </row>
    <row r="241" spans="1:4" ht="76.5" thickTop="1" thickBot="1">
      <c r="A241" s="143" t="s">
        <v>1213</v>
      </c>
      <c r="B241" s="144" t="s">
        <v>1964</v>
      </c>
      <c r="C241" s="139" t="s">
        <v>144</v>
      </c>
      <c r="D241" s="185">
        <f>VLOOKUP('660.2'!A87,'660.2'!A87:N363,14,FALSE)</f>
        <v>341414.20390667173</v>
      </c>
    </row>
    <row r="242" spans="1:4" ht="54" thickTop="1" thickBot="1">
      <c r="A242" s="143" t="s">
        <v>1761</v>
      </c>
      <c r="B242" s="144" t="s">
        <v>1858</v>
      </c>
      <c r="C242" s="139" t="s">
        <v>144</v>
      </c>
      <c r="D242" s="185">
        <f>VLOOKUP('661.1'!A87,'661.1'!A87:N364,14,FALSE)</f>
        <v>401981.07339394337</v>
      </c>
    </row>
    <row r="243" spans="1:4" ht="54" thickTop="1" thickBot="1">
      <c r="A243" s="143" t="s">
        <v>1214</v>
      </c>
      <c r="B243" s="144" t="s">
        <v>1859</v>
      </c>
      <c r="C243" s="139" t="s">
        <v>144</v>
      </c>
      <c r="D243" s="185">
        <f>VLOOKUP('662.1'!A87,'662.1'!A87:N365,14,FALSE)</f>
        <v>761375.55412085354</v>
      </c>
    </row>
    <row r="244" spans="1:4" ht="54" thickTop="1" thickBot="1">
      <c r="A244" s="143" t="s">
        <v>1215</v>
      </c>
      <c r="B244" s="144" t="s">
        <v>1860</v>
      </c>
      <c r="C244" s="139" t="s">
        <v>144</v>
      </c>
      <c r="D244" s="185">
        <f>VLOOKUP('662.2'!A87,'662.2'!A87:N366,14,FALSE)</f>
        <v>717109.7244738749</v>
      </c>
    </row>
    <row r="245" spans="1:4" ht="54" thickTop="1" thickBot="1">
      <c r="A245" s="143" t="s">
        <v>1762</v>
      </c>
      <c r="B245" s="144" t="s">
        <v>1861</v>
      </c>
      <c r="C245" s="139" t="s">
        <v>144</v>
      </c>
      <c r="D245" s="185">
        <f>VLOOKUP('663.1'!A87,'663.1'!A87:N367,14,FALSE)</f>
        <v>17133.184018917091</v>
      </c>
    </row>
    <row r="246" spans="1:4" ht="54" thickTop="1" thickBot="1">
      <c r="A246" s="143" t="s">
        <v>1216</v>
      </c>
      <c r="B246" s="144" t="s">
        <v>1862</v>
      </c>
      <c r="C246" s="139" t="s">
        <v>388</v>
      </c>
      <c r="D246" s="185">
        <f>VLOOKUP('670.1'!A87,'670.1'!A87:N368,14,FALSE)</f>
        <v>277489.31212542753</v>
      </c>
    </row>
    <row r="247" spans="1:4" ht="54" thickTop="1" thickBot="1">
      <c r="A247" s="143" t="s">
        <v>1217</v>
      </c>
      <c r="B247" s="144" t="s">
        <v>1863</v>
      </c>
      <c r="C247" s="139" t="s">
        <v>388</v>
      </c>
      <c r="D247" s="185">
        <f>VLOOKUP('670.2'!A87,'670.2'!A87:N369,14,FALSE)</f>
        <v>283529.76212542749</v>
      </c>
    </row>
    <row r="248" spans="1:4" ht="54" thickTop="1" thickBot="1">
      <c r="A248" s="143" t="s">
        <v>1764</v>
      </c>
      <c r="B248" s="144" t="s">
        <v>1864</v>
      </c>
      <c r="C248" s="139" t="s">
        <v>388</v>
      </c>
      <c r="D248" s="185">
        <f>VLOOKUP('670.3'!A87,'670.3'!A87:N370,14,FALSE)</f>
        <v>263761.31212542753</v>
      </c>
    </row>
    <row r="249" spans="1:4" ht="54" thickTop="1" thickBot="1">
      <c r="A249" s="143" t="s">
        <v>1765</v>
      </c>
      <c r="B249" s="144" t="s">
        <v>1865</v>
      </c>
      <c r="C249" s="139" t="s">
        <v>388</v>
      </c>
      <c r="D249" s="185">
        <f>VLOOKUP('670.4'!A87,'670.4'!A87:N371,14,FALSE)</f>
        <v>263761.31212542753</v>
      </c>
    </row>
    <row r="250" spans="1:4" ht="54" thickTop="1" thickBot="1">
      <c r="A250" s="143" t="s">
        <v>1766</v>
      </c>
      <c r="B250" s="144" t="s">
        <v>1866</v>
      </c>
      <c r="C250" s="139" t="s">
        <v>388</v>
      </c>
      <c r="D250" s="185">
        <f>VLOOKUP('670.5'!A89,'670.5'!A89:N372,14,FALSE)</f>
        <v>275844.03654525743</v>
      </c>
    </row>
    <row r="251" spans="1:4" ht="54" thickTop="1" thickBot="1">
      <c r="A251" s="143" t="s">
        <v>1218</v>
      </c>
      <c r="B251" s="144" t="s">
        <v>1867</v>
      </c>
      <c r="C251" s="139" t="s">
        <v>388</v>
      </c>
      <c r="D251" s="185">
        <f>VLOOKUP('671.1'!A89,'671.1'!A89:N373,14,FALSE)</f>
        <v>442618.41388163564</v>
      </c>
    </row>
    <row r="252" spans="1:4" ht="54" thickTop="1" thickBot="1">
      <c r="A252" s="143" t="s">
        <v>1219</v>
      </c>
      <c r="B252" s="144" t="s">
        <v>1868</v>
      </c>
      <c r="C252" s="139" t="s">
        <v>144</v>
      </c>
      <c r="D252" s="185">
        <f>VLOOKUP('671.2'!A89,'671.2'!A89:N374,14,FALSE)</f>
        <v>44585.496497414031</v>
      </c>
    </row>
    <row r="253" spans="1:4" ht="54" thickTop="1" thickBot="1">
      <c r="A253" s="143" t="s">
        <v>1767</v>
      </c>
      <c r="B253" s="144" t="s">
        <v>1869</v>
      </c>
      <c r="C253" s="139" t="s">
        <v>388</v>
      </c>
      <c r="D253" s="185">
        <f>VLOOKUP('671.3'!A87,'671.3'!A87:N375,14,FALSE)</f>
        <v>470801.26090290095</v>
      </c>
    </row>
    <row r="254" spans="1:4" ht="54" thickTop="1" thickBot="1">
      <c r="A254" s="143" t="s">
        <v>1768</v>
      </c>
      <c r="B254" s="144" t="s">
        <v>1870</v>
      </c>
      <c r="C254" s="139" t="s">
        <v>144</v>
      </c>
      <c r="D254" s="185">
        <f>VLOOKUP('671.4'!A87,'671.4'!A87:N376,14,FALSE)</f>
        <v>46722.40296549839</v>
      </c>
    </row>
    <row r="255" spans="1:4" ht="54" thickTop="1" thickBot="1">
      <c r="A255" s="143" t="s">
        <v>1220</v>
      </c>
      <c r="B255" s="144" t="s">
        <v>1871</v>
      </c>
      <c r="C255" s="139" t="s">
        <v>144</v>
      </c>
      <c r="D255" s="185">
        <f>VLOOKUP('672.1'!A87,'672.1'!A87:N377,14,FALSE)</f>
        <v>33510.370804668717</v>
      </c>
    </row>
    <row r="256" spans="1:4" ht="54" thickTop="1" thickBot="1">
      <c r="A256" s="143" t="s">
        <v>1769</v>
      </c>
      <c r="B256" s="144" t="s">
        <v>1872</v>
      </c>
      <c r="C256" s="139" t="s">
        <v>144</v>
      </c>
      <c r="D256" s="185">
        <f>VLOOKUP('672.2'!A87,'672.2'!A87:N378,14,FALSE)</f>
        <v>41460.096269502043</v>
      </c>
    </row>
    <row r="257" spans="1:4" ht="54" thickTop="1" thickBot="1">
      <c r="A257" s="143" t="s">
        <v>1770</v>
      </c>
      <c r="B257" s="144" t="s">
        <v>1873</v>
      </c>
      <c r="C257" s="139" t="s">
        <v>144</v>
      </c>
      <c r="D257" s="185">
        <f>VLOOKUP('672.3'!A87,'672.3'!A87:N379,14,FALSE)</f>
        <v>34217.27213573199</v>
      </c>
    </row>
    <row r="258" spans="1:4" ht="54" thickTop="1" thickBot="1">
      <c r="A258" s="143" t="s">
        <v>1771</v>
      </c>
      <c r="B258" s="144" t="s">
        <v>1874</v>
      </c>
      <c r="C258" s="139" t="s">
        <v>144</v>
      </c>
      <c r="D258" s="185">
        <f>VLOOKUP('672.4'!A87,'672.3'!A87:N380,14,FALSE)</f>
        <v>34217.27213573199</v>
      </c>
    </row>
    <row r="259" spans="1:4" ht="54" thickTop="1" thickBot="1">
      <c r="A259" s="143" t="s">
        <v>1816</v>
      </c>
      <c r="B259" s="144" t="s">
        <v>1875</v>
      </c>
      <c r="C259" s="139" t="s">
        <v>233</v>
      </c>
      <c r="D259" s="185">
        <f>VLOOKUP('673.1.1'!A87,'673.1.1'!A87:N381,14,FALSE)</f>
        <v>8931.6127925527217</v>
      </c>
    </row>
    <row r="260" spans="1:4" ht="54" thickTop="1" thickBot="1">
      <c r="A260" s="143" t="s">
        <v>1817</v>
      </c>
      <c r="B260" s="144" t="s">
        <v>2152</v>
      </c>
      <c r="C260" s="139" t="s">
        <v>233</v>
      </c>
      <c r="D260" s="185">
        <f>VLOOKUP('673.1.2'!A87,'673.1.2'!A87:N382,14,FALSE)</f>
        <v>10297.739459219389</v>
      </c>
    </row>
    <row r="261" spans="1:4" ht="54" thickTop="1" thickBot="1">
      <c r="A261" s="143" t="s">
        <v>1221</v>
      </c>
      <c r="B261" s="144" t="s">
        <v>1876</v>
      </c>
      <c r="C261" s="139" t="s">
        <v>388</v>
      </c>
      <c r="D261" s="185">
        <f>VLOOKUP('673.2'!A87,'673.2'!A87:N383,14,FALSE)</f>
        <v>101000.9232127592</v>
      </c>
    </row>
    <row r="262" spans="1:4" ht="54" thickTop="1" thickBot="1">
      <c r="A262" s="143" t="s">
        <v>1222</v>
      </c>
      <c r="B262" s="144" t="s">
        <v>1877</v>
      </c>
      <c r="C262" s="139" t="s">
        <v>388</v>
      </c>
      <c r="D262" s="185">
        <f>VLOOKUP('673.3'!A89,'673.3'!A89:N384,14,FALSE)</f>
        <v>77878.55028706025</v>
      </c>
    </row>
    <row r="263" spans="1:4" ht="54" thickTop="1" thickBot="1">
      <c r="A263" s="143" t="s">
        <v>1223</v>
      </c>
      <c r="B263" s="144" t="s">
        <v>2102</v>
      </c>
      <c r="C263" s="139" t="s">
        <v>144</v>
      </c>
      <c r="D263" s="185">
        <f>VLOOKUP('674.1'!A89,'674.1'!A89:N385,14,FALSE)</f>
        <v>50211.299865948975</v>
      </c>
    </row>
    <row r="264" spans="1:4" ht="54" thickTop="1" thickBot="1">
      <c r="A264" s="143" t="s">
        <v>1224</v>
      </c>
      <c r="B264" s="144" t="s">
        <v>1878</v>
      </c>
      <c r="C264" s="139" t="s">
        <v>144</v>
      </c>
      <c r="D264" s="185">
        <f>VLOOKUP('674.2'!A89,'674.2'!A89:N386,14,FALSE)</f>
        <v>101156.52324253059</v>
      </c>
    </row>
    <row r="265" spans="1:4" ht="54" thickTop="1" thickBot="1">
      <c r="A265" s="143" t="s">
        <v>1225</v>
      </c>
      <c r="B265" s="144" t="s">
        <v>1879</v>
      </c>
      <c r="C265" s="139" t="s">
        <v>233</v>
      </c>
      <c r="D265" s="185">
        <f>VLOOKUP('680.1'!A87,'680.1'!A87:N387,14,FALSE)</f>
        <v>152602.60960317063</v>
      </c>
    </row>
    <row r="266" spans="1:4" ht="54" thickTop="1" thickBot="1">
      <c r="A266" s="143" t="s">
        <v>1226</v>
      </c>
      <c r="B266" s="144" t="s">
        <v>1880</v>
      </c>
      <c r="C266" s="139" t="s">
        <v>144</v>
      </c>
      <c r="D266" s="185">
        <f>VLOOKUP('680.2'!A87,'680.2'!A87:N388,14,FALSE)</f>
        <v>115993.10192025476</v>
      </c>
    </row>
    <row r="267" spans="1:4" ht="54" thickTop="1" thickBot="1">
      <c r="A267" s="143" t="s">
        <v>1227</v>
      </c>
      <c r="B267" s="144" t="s">
        <v>1881</v>
      </c>
      <c r="C267" s="139" t="s">
        <v>388</v>
      </c>
      <c r="D267" s="185">
        <f>VLOOKUP('680.3'!A89,'680.3'!A89:N389,14,FALSE)</f>
        <v>46236.263962763609</v>
      </c>
    </row>
    <row r="268" spans="1:4" ht="54" thickTop="1" thickBot="1">
      <c r="A268" s="143" t="s">
        <v>1228</v>
      </c>
      <c r="B268" s="144" t="s">
        <v>1882</v>
      </c>
      <c r="C268" s="139" t="s">
        <v>388</v>
      </c>
      <c r="D268" s="185">
        <f>VLOOKUP('681.1'!A89,'681.1'!A89:N390,14,FALSE)</f>
        <v>245718.44252758057</v>
      </c>
    </row>
    <row r="269" spans="1:4" ht="54" thickTop="1" thickBot="1">
      <c r="A269" s="143" t="s">
        <v>1776</v>
      </c>
      <c r="B269" s="144" t="s">
        <v>1883</v>
      </c>
      <c r="C269" s="139" t="s">
        <v>388</v>
      </c>
      <c r="D269" s="185">
        <f>VLOOKUP('681.2'!A89,'681.2'!A89:N391,14,FALSE)</f>
        <v>251758.89252758058</v>
      </c>
    </row>
    <row r="270" spans="1:4" ht="54" thickTop="1" thickBot="1">
      <c r="A270" s="143" t="s">
        <v>1777</v>
      </c>
      <c r="B270" s="144" t="s">
        <v>1884</v>
      </c>
      <c r="C270" s="139" t="s">
        <v>388</v>
      </c>
      <c r="D270" s="185">
        <f>VLOOKUP('681.3'!A89,'681.3'!A89:N392,14,FALSE)</f>
        <v>231990.44252758057</v>
      </c>
    </row>
    <row r="271" spans="1:4" ht="54" thickTop="1" thickBot="1">
      <c r="A271" s="143" t="s">
        <v>1778</v>
      </c>
      <c r="B271" s="144" t="s">
        <v>1885</v>
      </c>
      <c r="C271" s="139" t="s">
        <v>388</v>
      </c>
      <c r="D271" s="185">
        <f>VLOOKUP('681.4'!A89,'681.4'!A89:N393,14,FALSE)</f>
        <v>231990.44252758057</v>
      </c>
    </row>
    <row r="272" spans="1:4" ht="54" thickTop="1" thickBot="1">
      <c r="A272" s="143" t="s">
        <v>1229</v>
      </c>
      <c r="B272" s="144" t="s">
        <v>1886</v>
      </c>
      <c r="C272" s="139" t="s">
        <v>388</v>
      </c>
      <c r="D272" s="185">
        <f>VLOOKUP('682.1'!A89,'682.1'!A89:N394,14,FALSE)</f>
        <v>375133.33402973932</v>
      </c>
    </row>
    <row r="273" spans="1:4" ht="54" thickTop="1" thickBot="1">
      <c r="A273" s="143" t="s">
        <v>1779</v>
      </c>
      <c r="B273" s="144" t="s">
        <v>1887</v>
      </c>
      <c r="C273" s="139" t="s">
        <v>388</v>
      </c>
      <c r="D273" s="185">
        <f>VLOOKUP('682.2'!A89,'682.2'!A89:N395,14,FALSE)</f>
        <v>375133.33402973932</v>
      </c>
    </row>
    <row r="274" spans="1:4" ht="54" thickTop="1" thickBot="1">
      <c r="A274" s="143" t="s">
        <v>1781</v>
      </c>
      <c r="B274" s="144" t="s">
        <v>1888</v>
      </c>
      <c r="C274" s="139" t="s">
        <v>388</v>
      </c>
      <c r="D274" s="185">
        <f>VLOOKUP('682.3'!A89,'682.3'!A89:N396,14,FALSE)</f>
        <v>375133.33402973932</v>
      </c>
    </row>
    <row r="275" spans="1:4" ht="54" thickTop="1" thickBot="1">
      <c r="A275" s="143" t="s">
        <v>1783</v>
      </c>
      <c r="B275" s="144" t="s">
        <v>2103</v>
      </c>
      <c r="C275" s="139" t="s">
        <v>388</v>
      </c>
      <c r="D275" s="185">
        <f>VLOOKUP('682.4'!A89,'682.4'!A89:N397,14,FALSE)</f>
        <v>375133.33402973932</v>
      </c>
    </row>
    <row r="276" spans="1:4" ht="54" thickTop="1" thickBot="1">
      <c r="A276" s="143" t="s">
        <v>1785</v>
      </c>
      <c r="B276" s="144" t="s">
        <v>1889</v>
      </c>
      <c r="C276" s="139" t="s">
        <v>233</v>
      </c>
      <c r="D276" s="185">
        <f>VLOOKUP('683.1'!A89,'683.1'!A89:N398,14,FALSE)</f>
        <v>13732.896003037898</v>
      </c>
    </row>
    <row r="277" spans="1:4" ht="54" thickTop="1" thickBot="1">
      <c r="A277" s="143" t="s">
        <v>1787</v>
      </c>
      <c r="B277" s="144" t="s">
        <v>1890</v>
      </c>
      <c r="C277" s="139" t="s">
        <v>233</v>
      </c>
      <c r="D277" s="185">
        <f>VLOOKUP('683.2'!A89,'683.2'!A89:N399,14,FALSE)</f>
        <v>26096.665603037902</v>
      </c>
    </row>
    <row r="278" spans="1:4" ht="54" thickTop="1" thickBot="1">
      <c r="A278" s="143" t="s">
        <v>1789</v>
      </c>
      <c r="B278" s="144" t="s">
        <v>1891</v>
      </c>
      <c r="C278" s="139" t="s">
        <v>233</v>
      </c>
      <c r="D278" s="185">
        <f>VLOOKUP('683.3'!A89,'683.3'!A89:N400,14,FALSE)</f>
        <v>13732.896003037898</v>
      </c>
    </row>
    <row r="279" spans="1:4" ht="54" thickTop="1" thickBot="1">
      <c r="A279" s="143" t="s">
        <v>1790</v>
      </c>
      <c r="B279" s="144" t="s">
        <v>1892</v>
      </c>
      <c r="C279" s="139" t="s">
        <v>233</v>
      </c>
      <c r="D279" s="185">
        <f>VLOOKUP('683.4'!A89,'683.4'!A89:N401,14,FALSE)</f>
        <v>26096.665603037902</v>
      </c>
    </row>
    <row r="280" spans="1:4" ht="54" thickTop="1" thickBot="1">
      <c r="A280" s="143" t="s">
        <v>1791</v>
      </c>
      <c r="B280" s="144" t="s">
        <v>1893</v>
      </c>
      <c r="C280" s="139" t="s">
        <v>233</v>
      </c>
      <c r="D280" s="185">
        <f>VLOOKUP('683.5'!A87,'683.5'!A87:N402,14,FALSE)</f>
        <v>52607.272736138293</v>
      </c>
    </row>
    <row r="281" spans="1:4" ht="54" thickTop="1" thickBot="1">
      <c r="A281" s="143" t="s">
        <v>2153</v>
      </c>
      <c r="B281" s="144" t="s">
        <v>1894</v>
      </c>
      <c r="C281" s="139" t="s">
        <v>233</v>
      </c>
      <c r="D281" s="185">
        <f>VLOOKUP('690.1.1'!A89,'690.1.1'!A89:N403,14,FALSE)</f>
        <v>17140.789404253061</v>
      </c>
    </row>
    <row r="282" spans="1:4" ht="54" thickTop="1" thickBot="1">
      <c r="A282" s="143" t="s">
        <v>1794</v>
      </c>
      <c r="B282" s="144" t="s">
        <v>1895</v>
      </c>
      <c r="C282" s="139" t="s">
        <v>233</v>
      </c>
      <c r="D282" s="185">
        <f>VLOOKUP('690.1.2'!A89,'690.1.2'!A89:N404,14,FALSE)</f>
        <v>39999.894975321389</v>
      </c>
    </row>
    <row r="283" spans="1:4" ht="54" thickTop="1" thickBot="1">
      <c r="A283" s="143" t="s">
        <v>1230</v>
      </c>
      <c r="B283" s="144" t="s">
        <v>1896</v>
      </c>
      <c r="C283" s="139" t="s">
        <v>144</v>
      </c>
      <c r="D283" s="185">
        <f>VLOOKUP('700.1'!A89,'700.1'!A89:N405,14,FALSE)</f>
        <v>2074.5918418243969</v>
      </c>
    </row>
    <row r="284" spans="1:4" ht="54" thickTop="1" thickBot="1">
      <c r="A284" s="143" t="s">
        <v>1231</v>
      </c>
      <c r="B284" s="144" t="s">
        <v>1897</v>
      </c>
      <c r="C284" s="139" t="s">
        <v>144</v>
      </c>
      <c r="D284" s="185">
        <f>VLOOKUP('700.2'!A89,'700.2'!A89:N406,14,FALSE)</f>
        <v>1678.1101089454578</v>
      </c>
    </row>
    <row r="285" spans="1:4" ht="54" thickTop="1" thickBot="1">
      <c r="A285" s="143" t="s">
        <v>1232</v>
      </c>
      <c r="B285" s="144" t="s">
        <v>1898</v>
      </c>
      <c r="C285" s="139" t="s">
        <v>233</v>
      </c>
      <c r="D285" s="185">
        <f>VLOOKUP('700.3'!A89,'700.3'!A89:N407,14,FALSE)</f>
        <v>41940.015107458727</v>
      </c>
    </row>
    <row r="286" spans="1:4" ht="54" thickTop="1" thickBot="1">
      <c r="A286" s="143" t="s">
        <v>1233</v>
      </c>
      <c r="B286" s="144" t="s">
        <v>1899</v>
      </c>
      <c r="C286" s="139" t="s">
        <v>233</v>
      </c>
      <c r="D286" s="185">
        <f>VLOOKUP('700.4'!A89,'700.4'!A89:N408,14,FALSE)</f>
        <v>45168.875515520413</v>
      </c>
    </row>
    <row r="287" spans="1:4" ht="54" thickTop="1" thickBot="1">
      <c r="A287" s="143" t="s">
        <v>1234</v>
      </c>
      <c r="B287" s="144" t="s">
        <v>1900</v>
      </c>
      <c r="C287" s="139" t="s">
        <v>1929</v>
      </c>
      <c r="D287" s="185">
        <f>VLOOKUP('701.1'!A89,'701.1'!A89:N409,14,FALSE)</f>
        <v>13775.609370313683</v>
      </c>
    </row>
    <row r="288" spans="1:4" ht="54" thickTop="1" thickBot="1">
      <c r="A288" s="143" t="s">
        <v>1797</v>
      </c>
      <c r="B288" s="144" t="s">
        <v>1901</v>
      </c>
      <c r="C288" s="139" t="s">
        <v>1929</v>
      </c>
      <c r="D288" s="185">
        <f>VLOOKUP('710.1'!A89,'710.1'!A89:N410,14,FALSE)</f>
        <v>841249.89172975882</v>
      </c>
    </row>
    <row r="289" spans="1:4" ht="54" thickTop="1" thickBot="1">
      <c r="A289" s="143" t="s">
        <v>1235</v>
      </c>
      <c r="B289" s="144" t="s">
        <v>1902</v>
      </c>
      <c r="C289" s="139" t="s">
        <v>233</v>
      </c>
      <c r="D289" s="185">
        <f>VLOOKUP('710.2'!A89,'710.2'!A89:N411,14,FALSE)</f>
        <v>948759.89172975882</v>
      </c>
    </row>
    <row r="290" spans="1:4" ht="54" thickTop="1" thickBot="1">
      <c r="A290" s="143" t="s">
        <v>1236</v>
      </c>
      <c r="B290" s="144" t="s">
        <v>1903</v>
      </c>
      <c r="C290" s="139" t="s">
        <v>1929</v>
      </c>
      <c r="D290" s="185">
        <f>VLOOKUP('720.1'!A89,'720.1'!A89:N412,14,FALSE)</f>
        <v>209598.35585774749</v>
      </c>
    </row>
    <row r="291" spans="1:4" ht="54" thickTop="1" thickBot="1">
      <c r="A291" s="143" t="s">
        <v>1237</v>
      </c>
      <c r="B291" s="144" t="s">
        <v>1904</v>
      </c>
      <c r="C291" s="139" t="s">
        <v>144</v>
      </c>
      <c r="D291" s="185">
        <f>VLOOKUP('730.1'!A89,'730.1'!A89:N413,14,FALSE)</f>
        <v>185306.90849524509</v>
      </c>
    </row>
    <row r="292" spans="1:4" ht="54" thickTop="1" thickBot="1">
      <c r="A292" s="143" t="s">
        <v>1238</v>
      </c>
      <c r="B292" s="144" t="s">
        <v>1905</v>
      </c>
      <c r="C292" s="139" t="s">
        <v>1929</v>
      </c>
      <c r="D292" s="185">
        <f>VLOOKUP('730.2'!A89,'730.2'!A89:N414,14,FALSE)</f>
        <v>93593.749362373957</v>
      </c>
    </row>
    <row r="293" spans="1:4" ht="54" thickTop="1" thickBot="1">
      <c r="A293" s="143" t="s">
        <v>1239</v>
      </c>
      <c r="B293" s="144" t="s">
        <v>1906</v>
      </c>
      <c r="C293" s="139" t="s">
        <v>1929</v>
      </c>
      <c r="D293" s="185">
        <f>VLOOKUP('730.3'!A89,'730.3'!A89:N415,14,FALSE)</f>
        <v>93747.890144984558</v>
      </c>
    </row>
    <row r="294" spans="1:4" ht="54" thickTop="1" thickBot="1">
      <c r="A294" s="143" t="s">
        <v>1798</v>
      </c>
      <c r="B294" s="144" t="s">
        <v>1907</v>
      </c>
      <c r="C294" s="139" t="s">
        <v>1929</v>
      </c>
      <c r="D294" s="185">
        <f>VLOOKUP('730.4'!A89,'730.4'!A89:N416,14,FALSE)</f>
        <v>55199.326995597141</v>
      </c>
    </row>
    <row r="295" spans="1:4" ht="54" thickTop="1" thickBot="1">
      <c r="A295" s="143" t="s">
        <v>1240</v>
      </c>
      <c r="B295" s="144" t="s">
        <v>1908</v>
      </c>
      <c r="C295" s="139" t="s">
        <v>144</v>
      </c>
      <c r="D295" s="185">
        <f>VLOOKUP('731.1'!A89,'731.1'!A89:N417,14,FALSE)</f>
        <v>142300.43705164429</v>
      </c>
    </row>
    <row r="296" spans="1:4" ht="54" thickTop="1" thickBot="1">
      <c r="A296" s="143" t="s">
        <v>1241</v>
      </c>
      <c r="B296" s="144" t="s">
        <v>1909</v>
      </c>
      <c r="C296" s="139" t="s">
        <v>2101</v>
      </c>
      <c r="D296" s="185">
        <f>VLOOKUP('740.1'!A89,'740.1'!A89:N418,14,FALSE)</f>
        <v>13601.650742685662</v>
      </c>
    </row>
    <row r="297" spans="1:4" ht="54" thickTop="1" thickBot="1">
      <c r="A297" s="143" t="s">
        <v>1801</v>
      </c>
      <c r="B297" s="144" t="s">
        <v>1910</v>
      </c>
      <c r="C297" s="139" t="s">
        <v>1929</v>
      </c>
      <c r="D297" s="185">
        <f>VLOOKUP('741.1'!A89,'741.1'!A89:N419,14,FALSE)</f>
        <v>393868.51081298746</v>
      </c>
    </row>
    <row r="298" spans="1:4" ht="54" thickTop="1" thickBot="1">
      <c r="A298" s="143" t="s">
        <v>1242</v>
      </c>
      <c r="B298" s="144" t="s">
        <v>1911</v>
      </c>
      <c r="C298" s="139" t="s">
        <v>144</v>
      </c>
      <c r="D298" s="185">
        <f>VLOOKUP('800.1'!A89,'800.1'!A89:N420,14,FALSE)</f>
        <v>7210.4140459296405</v>
      </c>
    </row>
    <row r="299" spans="1:4" ht="54" thickTop="1" thickBot="1">
      <c r="A299" s="143" t="s">
        <v>1243</v>
      </c>
      <c r="B299" s="144" t="s">
        <v>1912</v>
      </c>
      <c r="C299" s="139" t="s">
        <v>144</v>
      </c>
      <c r="D299" s="185">
        <f>VLOOKUP('800.2'!A89,'800.2'!A89:N421,14,FALSE)</f>
        <v>15378.331379262972</v>
      </c>
    </row>
    <row r="300" spans="1:4" ht="54" thickTop="1" thickBot="1">
      <c r="A300" s="143" t="s">
        <v>1244</v>
      </c>
      <c r="B300" s="144" t="s">
        <v>1913</v>
      </c>
      <c r="C300" s="139" t="s">
        <v>144</v>
      </c>
      <c r="D300" s="185">
        <f>VLOOKUP('800.3'!A89,'800.3'!A89:N422,14,FALSE)</f>
        <v>34576.424183718562</v>
      </c>
    </row>
    <row r="301" spans="1:4" ht="54" thickTop="1" thickBot="1">
      <c r="A301" s="143" t="s">
        <v>1245</v>
      </c>
      <c r="B301" s="144" t="s">
        <v>1914</v>
      </c>
      <c r="C301" s="139" t="s">
        <v>144</v>
      </c>
      <c r="D301" s="185">
        <f>VLOOKUP('800.4'!A89,'800.4'!A89:N423,14,FALSE)</f>
        <v>42535.925517051888</v>
      </c>
    </row>
    <row r="302" spans="1:4" ht="54" thickTop="1" thickBot="1">
      <c r="A302" s="143" t="s">
        <v>1802</v>
      </c>
      <c r="B302" s="144" t="s">
        <v>1915</v>
      </c>
      <c r="C302" s="139" t="s">
        <v>1929</v>
      </c>
      <c r="D302" s="185">
        <f>VLOOKUP('802.1'!A89,'802.1'!A89:N424,14,FALSE)</f>
        <v>406406.65243459673</v>
      </c>
    </row>
    <row r="303" spans="1:4" ht="54" thickTop="1" thickBot="1">
      <c r="A303" s="143" t="s">
        <v>1803</v>
      </c>
      <c r="B303" s="144" t="s">
        <v>1965</v>
      </c>
      <c r="C303" s="139" t="s">
        <v>1929</v>
      </c>
      <c r="D303" s="185">
        <f>VLOOKUP('802.2'!A89,'802.2'!A89:N425,14,FALSE)</f>
        <v>89249.810742614151</v>
      </c>
    </row>
    <row r="304" spans="1:4" ht="54" thickTop="1" thickBot="1">
      <c r="A304" s="143" t="s">
        <v>1804</v>
      </c>
      <c r="B304" s="144" t="s">
        <v>1916</v>
      </c>
      <c r="C304" s="139" t="s">
        <v>1929</v>
      </c>
      <c r="D304" s="185">
        <f>VLOOKUP('802.3'!A89,'802.3'!A89:N426,14,FALSE)</f>
        <v>64907.776261039828</v>
      </c>
    </row>
    <row r="305" spans="1:4" ht="54" thickTop="1" thickBot="1">
      <c r="A305" s="143" t="s">
        <v>1805</v>
      </c>
      <c r="B305" s="144" t="s">
        <v>1917</v>
      </c>
      <c r="C305" s="139" t="s">
        <v>1929</v>
      </c>
      <c r="D305" s="185">
        <f>VLOOKUP('802.4'!A89,'802.4'!A89:N427,14,FALSE)</f>
        <v>58545.653612446535</v>
      </c>
    </row>
    <row r="306" spans="1:4" ht="54" thickTop="1" thickBot="1">
      <c r="A306" s="143" t="s">
        <v>1806</v>
      </c>
      <c r="B306" s="144" t="s">
        <v>1918</v>
      </c>
      <c r="C306" s="139" t="s">
        <v>1929</v>
      </c>
      <c r="D306" s="185">
        <f>VLOOKUP('802.5'!A89,'802.5'!A89:N428,14,FALSE)</f>
        <v>228285.71673546149</v>
      </c>
    </row>
    <row r="307" spans="1:4" ht="54" thickTop="1" thickBot="1">
      <c r="A307" s="143" t="s">
        <v>1807</v>
      </c>
      <c r="B307" s="144" t="s">
        <v>1919</v>
      </c>
      <c r="C307" s="139" t="s">
        <v>1929</v>
      </c>
      <c r="D307" s="185">
        <f>VLOOKUP('802.6'!A89,'802.6'!A89:N429,14,FALSE)</f>
        <v>224385.71673546149</v>
      </c>
    </row>
    <row r="308" spans="1:4" ht="54" thickTop="1" thickBot="1">
      <c r="A308" s="143" t="s">
        <v>1808</v>
      </c>
      <c r="B308" s="144" t="s">
        <v>1920</v>
      </c>
      <c r="C308" s="139" t="s">
        <v>1929</v>
      </c>
      <c r="D308" s="185">
        <f>VLOOKUP('802.7'!A89,'802.7'!A89:N430,14,FALSE)</f>
        <v>154607.27114449383</v>
      </c>
    </row>
    <row r="309" spans="1:4" ht="54" thickTop="1" thickBot="1">
      <c r="A309" s="143" t="s">
        <v>1809</v>
      </c>
      <c r="B309" s="144" t="s">
        <v>1921</v>
      </c>
      <c r="C309" s="139" t="s">
        <v>1929</v>
      </c>
      <c r="D309" s="185">
        <f>VLOOKUP('802.8'!A89,'802.8'!A89:N431,14,FALSE)</f>
        <v>136054.9499642571</v>
      </c>
    </row>
    <row r="310" spans="1:4" ht="54" thickTop="1" thickBot="1">
      <c r="A310" s="143" t="s">
        <v>1246</v>
      </c>
      <c r="B310" s="144" t="s">
        <v>1922</v>
      </c>
      <c r="C310" s="139" t="s">
        <v>233</v>
      </c>
      <c r="D310" s="185">
        <f>VLOOKUP('810.1'!A89,'810.1'!A89:N432,14,FALSE)</f>
        <v>35111.305172236149</v>
      </c>
    </row>
    <row r="311" spans="1:4" ht="54" thickTop="1" thickBot="1">
      <c r="A311" s="143" t="s">
        <v>1247</v>
      </c>
      <c r="B311" s="144" t="s">
        <v>1923</v>
      </c>
      <c r="C311" s="139" t="s">
        <v>233</v>
      </c>
      <c r="D311" s="185">
        <f>VLOOKUP('810.2'!A89,'810.2'!A89:N433,14,FALSE)</f>
        <v>8767.9549577833495</v>
      </c>
    </row>
    <row r="312" spans="1:4" ht="54" thickTop="1" thickBot="1">
      <c r="A312" s="143" t="s">
        <v>1248</v>
      </c>
      <c r="B312" s="144" t="s">
        <v>1924</v>
      </c>
      <c r="C312" s="139" t="s">
        <v>233</v>
      </c>
      <c r="D312" s="185">
        <f>VLOOKUP('810.3'!A89,'810.3'!A89:N435,14,FALSE)</f>
        <v>5692.4561627096591</v>
      </c>
    </row>
    <row r="313" spans="1:4" ht="57.75" thickTop="1" thickBot="1">
      <c r="A313" s="143" t="s">
        <v>1810</v>
      </c>
      <c r="B313" s="144" t="s">
        <v>2156</v>
      </c>
      <c r="C313" s="139" t="s">
        <v>233</v>
      </c>
      <c r="D313" s="185">
        <f>VLOOKUP('811.1'!A89,'811.1'!A89:N436,14,FALSE)</f>
        <v>28741.008266872694</v>
      </c>
    </row>
    <row r="314" spans="1:4" ht="57.75" thickTop="1" thickBot="1">
      <c r="A314" s="143" t="s">
        <v>1811</v>
      </c>
      <c r="B314" s="144" t="s">
        <v>2157</v>
      </c>
      <c r="C314" s="139" t="s">
        <v>233</v>
      </c>
      <c r="D314" s="185">
        <f>VLOOKUP('811.2'!A89,'811.2'!A89:N437,14,FALSE)</f>
        <v>37419.678266872696</v>
      </c>
    </row>
    <row r="315" spans="1:4" ht="54" thickTop="1" thickBot="1">
      <c r="A315" s="143" t="s">
        <v>1249</v>
      </c>
      <c r="B315" s="144" t="s">
        <v>2159</v>
      </c>
      <c r="C315" s="139" t="s">
        <v>233</v>
      </c>
      <c r="D315" s="185">
        <f>VLOOKUP('812.1'!A89,'812.1'!A89:N438,14,FALSE)</f>
        <v>67913.8864907432</v>
      </c>
    </row>
    <row r="316" spans="1:4" ht="54" thickTop="1" thickBot="1">
      <c r="A316" s="143" t="s">
        <v>1812</v>
      </c>
      <c r="B316" s="144" t="s">
        <v>1925</v>
      </c>
      <c r="C316" s="139" t="s">
        <v>2101</v>
      </c>
      <c r="D316" s="185">
        <f>VLOOKUP('820.1'!A89,'820.1'!A89:N439,14,FALSE)</f>
        <v>54804.064836839512</v>
      </c>
    </row>
    <row r="317" spans="1:4" ht="54" thickTop="1" thickBot="1">
      <c r="A317" s="143" t="s">
        <v>1813</v>
      </c>
      <c r="B317" s="144" t="s">
        <v>1926</v>
      </c>
      <c r="C317" s="139" t="s">
        <v>1068</v>
      </c>
      <c r="D317" s="185">
        <f>VLOOKUP('820.1.2'!A88,'820.1.2'!A88:N440,14,FALSE)</f>
        <v>3753557.8368775505</v>
      </c>
    </row>
    <row r="318" spans="1:4" ht="57.75" thickTop="1" thickBot="1">
      <c r="A318" s="143" t="s">
        <v>1250</v>
      </c>
      <c r="B318" s="144" t="s">
        <v>1927</v>
      </c>
      <c r="C318" s="139" t="s">
        <v>2104</v>
      </c>
      <c r="D318" s="185">
        <f>VLOOKUP('900.1'!A88,'900.1'!A88:N441,14,FALSE)</f>
        <v>1003.0864197530865</v>
      </c>
    </row>
    <row r="319" spans="1:4" ht="57.75" thickTop="1" thickBot="1">
      <c r="A319" s="143" t="s">
        <v>1251</v>
      </c>
      <c r="B319" s="144" t="s">
        <v>2301</v>
      </c>
      <c r="C319" s="139" t="s">
        <v>2105</v>
      </c>
      <c r="D319" s="185">
        <f>VLOOKUP('900.2'!A88,'900.2'!A88:N442,14,FALSE)</f>
        <v>1231.060606060606</v>
      </c>
    </row>
    <row r="320" spans="1:4" ht="54" thickTop="1" thickBot="1">
      <c r="A320" s="143" t="s">
        <v>1252</v>
      </c>
      <c r="B320" s="144" t="s">
        <v>1928</v>
      </c>
      <c r="C320" s="139" t="s">
        <v>2105</v>
      </c>
      <c r="D320" s="185">
        <f>VLOOKUP('900.3'!A88,'900.3'!A88:N443,14,FALSE)</f>
        <v>1231.060606060606</v>
      </c>
    </row>
    <row r="321" spans="1:4" ht="53.25" thickTop="1">
      <c r="A321" s="118"/>
      <c r="B321" s="115"/>
      <c r="C321" s="142"/>
      <c r="D321" s="186" t="s">
        <v>2124</v>
      </c>
    </row>
    <row r="322" spans="1:4">
      <c r="A322" s="118"/>
      <c r="B322" s="115"/>
      <c r="C322" s="142"/>
      <c r="D322" s="186"/>
    </row>
    <row r="323" spans="1:4">
      <c r="A323" s="118"/>
      <c r="B323" s="115"/>
      <c r="C323" s="142"/>
      <c r="D323" s="186"/>
    </row>
    <row r="324" spans="1:4">
      <c r="A324" s="118"/>
      <c r="B324" s="115"/>
      <c r="C324" s="142"/>
      <c r="D324" s="186"/>
    </row>
    <row r="325" spans="1:4">
      <c r="A325" s="118"/>
      <c r="B325" s="115"/>
      <c r="C325" s="142"/>
      <c r="D325" s="186"/>
    </row>
    <row r="326" spans="1:4">
      <c r="A326" s="118"/>
      <c r="B326" s="115"/>
      <c r="C326" s="142"/>
      <c r="D326" s="186"/>
    </row>
    <row r="327" spans="1:4">
      <c r="A327" s="118"/>
      <c r="B327" s="115"/>
      <c r="C327" s="142"/>
      <c r="D327" s="186"/>
    </row>
    <row r="328" spans="1:4">
      <c r="A328" s="118"/>
      <c r="B328" s="115"/>
      <c r="C328" s="142"/>
      <c r="D328" s="186"/>
    </row>
    <row r="329" spans="1:4">
      <c r="A329" s="118"/>
      <c r="B329" s="115"/>
      <c r="C329" s="142"/>
      <c r="D329" s="186"/>
    </row>
    <row r="330" spans="1:4">
      <c r="A330" s="118"/>
      <c r="B330" s="115"/>
      <c r="C330" s="142"/>
      <c r="D330" s="186"/>
    </row>
    <row r="331" spans="1:4">
      <c r="A331" s="118"/>
      <c r="B331" s="115"/>
      <c r="C331" s="142"/>
      <c r="D331" s="186"/>
    </row>
    <row r="332" spans="1:4">
      <c r="A332" s="118"/>
      <c r="B332" s="115"/>
      <c r="C332" s="142"/>
      <c r="D332" s="186"/>
    </row>
    <row r="333" spans="1:4">
      <c r="A333" s="118"/>
      <c r="B333" s="115"/>
      <c r="C333" s="142"/>
      <c r="D333" s="186"/>
    </row>
    <row r="334" spans="1:4">
      <c r="A334" s="118"/>
      <c r="B334" s="115"/>
      <c r="C334" s="142"/>
      <c r="D334" s="186"/>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zoomScale="80" zoomScaleNormal="80" workbookViewId="0">
      <pane xSplit="4" ySplit="4" topLeftCell="E5" activePane="bottomRight" state="frozen"/>
      <selection activeCell="D20" sqref="D20"/>
      <selection pane="topRight" activeCell="D20" sqref="D20"/>
      <selection pane="bottomLeft" activeCell="D20" sqref="D20"/>
      <selection pane="bottomRight" activeCell="D8" sqref="D8:D67"/>
    </sheetView>
  </sheetViews>
  <sheetFormatPr baseColWidth="10" defaultColWidth="9.140625" defaultRowHeight="15"/>
  <cols>
    <col min="1" max="1" width="11.5703125" customWidth="1"/>
    <col min="2" max="2" width="9.140625" style="2"/>
    <col min="3" max="3" width="84.5703125" style="1" customWidth="1"/>
    <col min="4" max="4" width="17.140625" style="189" customWidth="1"/>
  </cols>
  <sheetData>
    <row r="1" spans="1:4" ht="66" customHeight="1" thickTop="1">
      <c r="A1" s="664" t="s">
        <v>1934</v>
      </c>
      <c r="B1" s="665"/>
      <c r="C1" s="665"/>
      <c r="D1" s="666"/>
    </row>
    <row r="2" spans="1:4" ht="20.25" customHeight="1" thickBot="1">
      <c r="A2" s="667"/>
      <c r="B2" s="668"/>
      <c r="C2" s="668"/>
      <c r="D2" s="669"/>
    </row>
    <row r="3" spans="1:4" ht="16.5" thickTop="1" thickBot="1">
      <c r="A3" s="663" t="s">
        <v>2329</v>
      </c>
      <c r="B3" s="663"/>
      <c r="C3" s="663"/>
      <c r="D3" s="663"/>
    </row>
    <row r="4" spans="1:4" ht="16.5" thickTop="1" thickBot="1">
      <c r="A4" s="663"/>
      <c r="B4" s="663"/>
      <c r="C4" s="663"/>
      <c r="D4" s="663"/>
    </row>
    <row r="5" spans="1:4" ht="16.5" thickTop="1" thickBot="1">
      <c r="A5" s="663"/>
      <c r="B5" s="663"/>
      <c r="C5" s="663"/>
      <c r="D5" s="663"/>
    </row>
    <row r="6" spans="1:4" ht="16.5" thickTop="1" thickBot="1">
      <c r="A6" s="6"/>
      <c r="B6" s="7"/>
      <c r="C6" s="8"/>
      <c r="D6" s="190"/>
    </row>
    <row r="7" spans="1:4" ht="16.5" thickTop="1" thickBot="1">
      <c r="A7" s="6"/>
      <c r="B7" s="7"/>
      <c r="C7" s="8"/>
      <c r="D7" s="191" t="s">
        <v>1932</v>
      </c>
    </row>
    <row r="8" spans="1:4" ht="16.5" thickTop="1" thickBot="1">
      <c r="A8" s="9" t="s">
        <v>98</v>
      </c>
      <c r="B8" s="10" t="s">
        <v>1966</v>
      </c>
      <c r="C8" s="11" t="s">
        <v>99</v>
      </c>
      <c r="D8" s="657">
        <v>56173.925726710004</v>
      </c>
    </row>
    <row r="9" spans="1:4" ht="16.5" thickTop="1" thickBot="1">
      <c r="A9" s="9" t="s">
        <v>102</v>
      </c>
      <c r="B9" s="10" t="s">
        <v>1966</v>
      </c>
      <c r="C9" s="11" t="s">
        <v>103</v>
      </c>
      <c r="D9" s="657">
        <v>51067.205206099999</v>
      </c>
    </row>
    <row r="10" spans="1:4" ht="16.5" thickTop="1" thickBot="1">
      <c r="A10" s="9" t="s">
        <v>0</v>
      </c>
      <c r="B10" s="10" t="s">
        <v>1966</v>
      </c>
      <c r="C10" s="11" t="s">
        <v>1</v>
      </c>
      <c r="D10" s="657">
        <v>66387.366767929998</v>
      </c>
    </row>
    <row r="11" spans="1:4" ht="16.5" thickTop="1" thickBot="1">
      <c r="A11" s="9" t="s">
        <v>1758</v>
      </c>
      <c r="B11" s="10" t="s">
        <v>1966</v>
      </c>
      <c r="C11" s="11" t="s">
        <v>1757</v>
      </c>
      <c r="D11" s="657">
        <v>306403.23123659997</v>
      </c>
    </row>
    <row r="12" spans="1:4" ht="16.5" thickTop="1" thickBot="1">
      <c r="A12" s="9" t="s">
        <v>100</v>
      </c>
      <c r="B12" s="10" t="s">
        <v>1966</v>
      </c>
      <c r="C12" s="11" t="s">
        <v>101</v>
      </c>
      <c r="D12" s="657">
        <v>76600.807809149992</v>
      </c>
    </row>
    <row r="13" spans="1:4" ht="16.5" thickTop="1" thickBot="1">
      <c r="A13" s="9" t="s">
        <v>62</v>
      </c>
      <c r="B13" s="10" t="s">
        <v>1966</v>
      </c>
      <c r="C13" s="11" t="s">
        <v>63</v>
      </c>
      <c r="D13" s="657">
        <v>561739.25726709992</v>
      </c>
    </row>
    <row r="14" spans="1:4" ht="16.5" thickTop="1" thickBot="1">
      <c r="A14" s="9" t="s">
        <v>108</v>
      </c>
      <c r="B14" s="10" t="s">
        <v>1966</v>
      </c>
      <c r="C14" s="11" t="s">
        <v>109</v>
      </c>
      <c r="D14" s="657">
        <v>306403.23123659997</v>
      </c>
    </row>
    <row r="15" spans="1:4" ht="16.5" thickTop="1" thickBot="1">
      <c r="A15" s="9" t="s">
        <v>41</v>
      </c>
      <c r="B15" s="10" t="s">
        <v>1966</v>
      </c>
      <c r="C15" s="11" t="s">
        <v>42</v>
      </c>
      <c r="D15" s="657">
        <v>204268.8208244</v>
      </c>
    </row>
    <row r="16" spans="1:4" ht="16.5" thickTop="1" thickBot="1">
      <c r="A16" s="9" t="s">
        <v>43</v>
      </c>
      <c r="B16" s="10" t="s">
        <v>1966</v>
      </c>
      <c r="C16" s="11" t="s">
        <v>44</v>
      </c>
      <c r="D16" s="657">
        <v>306403.23123659997</v>
      </c>
    </row>
    <row r="17" spans="1:4" ht="16.5" thickTop="1" thickBot="1">
      <c r="A17" s="9" t="s">
        <v>106</v>
      </c>
      <c r="B17" s="10" t="s">
        <v>1966</v>
      </c>
      <c r="C17" s="11" t="s">
        <v>107</v>
      </c>
      <c r="D17" s="657">
        <v>102134.4104122</v>
      </c>
    </row>
    <row r="18" spans="1:4" ht="16.5" thickTop="1" thickBot="1">
      <c r="A18" s="9" t="s">
        <v>1759</v>
      </c>
      <c r="B18" s="10" t="s">
        <v>1966</v>
      </c>
      <c r="C18" s="11" t="s">
        <v>2106</v>
      </c>
      <c r="D18" s="657">
        <v>91920.96937097999</v>
      </c>
    </row>
    <row r="19" spans="1:4" ht="16.5" thickTop="1" thickBot="1">
      <c r="A19" s="9" t="s">
        <v>96</v>
      </c>
      <c r="B19" s="10" t="s">
        <v>92</v>
      </c>
      <c r="C19" s="11" t="s">
        <v>97</v>
      </c>
      <c r="D19" s="657">
        <v>2042688.2082439999</v>
      </c>
    </row>
    <row r="20" spans="1:4" ht="16.5" thickTop="1" thickBot="1">
      <c r="A20" s="9" t="s">
        <v>76</v>
      </c>
      <c r="B20" s="10" t="s">
        <v>1966</v>
      </c>
      <c r="C20" s="11" t="s">
        <v>77</v>
      </c>
      <c r="D20" s="657">
        <v>465180.576</v>
      </c>
    </row>
    <row r="21" spans="1:4" ht="16.5" thickTop="1" thickBot="1">
      <c r="A21" s="9" t="s">
        <v>74</v>
      </c>
      <c r="B21" s="10" t="s">
        <v>1966</v>
      </c>
      <c r="C21" s="11" t="s">
        <v>75</v>
      </c>
      <c r="D21" s="657">
        <v>456873.78</v>
      </c>
    </row>
    <row r="22" spans="1:4" ht="16.5" thickTop="1" thickBot="1">
      <c r="A22" s="9" t="s">
        <v>84</v>
      </c>
      <c r="B22" s="10" t="s">
        <v>1966</v>
      </c>
      <c r="C22" s="11" t="s">
        <v>85</v>
      </c>
      <c r="D22" s="657">
        <v>521251.44899999996</v>
      </c>
    </row>
    <row r="23" spans="1:4" ht="16.5" thickTop="1" thickBot="1">
      <c r="A23" s="9" t="s">
        <v>78</v>
      </c>
      <c r="B23" s="10" t="s">
        <v>1966</v>
      </c>
      <c r="C23" s="11" t="s">
        <v>79</v>
      </c>
      <c r="D23" s="658">
        <v>579399.02099999995</v>
      </c>
    </row>
    <row r="24" spans="1:4" ht="16.5" thickTop="1" thickBot="1">
      <c r="A24" s="9" t="s">
        <v>64</v>
      </c>
      <c r="B24" s="10" t="s">
        <v>1966</v>
      </c>
      <c r="C24" s="11" t="s">
        <v>65</v>
      </c>
      <c r="D24" s="657">
        <v>448566.984</v>
      </c>
    </row>
    <row r="25" spans="1:4" ht="16.5" thickTop="1" thickBot="1">
      <c r="A25" s="9" t="s">
        <v>80</v>
      </c>
      <c r="B25" s="10" t="s">
        <v>1966</v>
      </c>
      <c r="C25" s="11" t="s">
        <v>81</v>
      </c>
      <c r="D25" s="657">
        <v>533711.64300000004</v>
      </c>
    </row>
    <row r="26" spans="1:4" ht="16.5" thickTop="1" thickBot="1">
      <c r="A26" s="9" t="s">
        <v>82</v>
      </c>
      <c r="B26" s="10" t="s">
        <v>1966</v>
      </c>
      <c r="C26" s="11" t="s">
        <v>83</v>
      </c>
      <c r="D26" s="657">
        <v>552401.93400000001</v>
      </c>
    </row>
    <row r="27" spans="1:4" ht="16.5" thickTop="1" thickBot="1">
      <c r="A27" s="9" t="s">
        <v>104</v>
      </c>
      <c r="B27" s="10" t="s">
        <v>1966</v>
      </c>
      <c r="C27" s="11" t="s">
        <v>105</v>
      </c>
      <c r="D27" s="657">
        <v>139138.83299999998</v>
      </c>
    </row>
    <row r="28" spans="1:4" ht="16.5" thickTop="1" thickBot="1">
      <c r="A28" s="9" t="s">
        <v>4</v>
      </c>
      <c r="B28" s="10" t="s">
        <v>1966</v>
      </c>
      <c r="C28" s="11" t="s">
        <v>5</v>
      </c>
      <c r="D28" s="657">
        <v>155752.42500000002</v>
      </c>
    </row>
    <row r="29" spans="1:4" ht="16.5" customHeight="1" thickTop="1" thickBot="1">
      <c r="A29" s="9" t="s">
        <v>45</v>
      </c>
      <c r="B29" s="10" t="s">
        <v>1966</v>
      </c>
      <c r="C29" s="11" t="s">
        <v>2332</v>
      </c>
      <c r="D29" s="657">
        <v>153201.61561829998</v>
      </c>
    </row>
    <row r="30" spans="1:4" ht="16.5" thickTop="1" thickBot="1">
      <c r="A30" s="9" t="s">
        <v>66</v>
      </c>
      <c r="B30" s="10" t="s">
        <v>1966</v>
      </c>
      <c r="C30" s="11" t="s">
        <v>67</v>
      </c>
      <c r="D30" s="657">
        <v>153201.61561829998</v>
      </c>
    </row>
    <row r="31" spans="1:4" ht="16.5" thickTop="1" thickBot="1">
      <c r="A31" s="9" t="s">
        <v>23</v>
      </c>
      <c r="B31" s="10" t="s">
        <v>1966</v>
      </c>
      <c r="C31" s="11" t="s">
        <v>24</v>
      </c>
      <c r="D31" s="657">
        <v>510672.05206099997</v>
      </c>
    </row>
    <row r="32" spans="1:4" ht="16.5" thickTop="1" thickBot="1">
      <c r="A32" s="9" t="s">
        <v>7</v>
      </c>
      <c r="B32" s="10" t="s">
        <v>1966</v>
      </c>
      <c r="C32" s="11" t="s">
        <v>8</v>
      </c>
      <c r="D32" s="657">
        <v>102134.4104122</v>
      </c>
    </row>
    <row r="33" spans="1:4" ht="16.5" thickTop="1" thickBot="1">
      <c r="A33" s="9" t="s">
        <v>9</v>
      </c>
      <c r="B33" s="10" t="s">
        <v>1966</v>
      </c>
      <c r="C33" s="11" t="s">
        <v>10</v>
      </c>
      <c r="D33" s="657">
        <v>153201.61561829998</v>
      </c>
    </row>
    <row r="34" spans="1:4" ht="16.5" thickTop="1" thickBot="1">
      <c r="A34" s="9" t="s">
        <v>11</v>
      </c>
      <c r="B34" s="10" t="s">
        <v>1966</v>
      </c>
      <c r="C34" s="11" t="s">
        <v>12</v>
      </c>
      <c r="D34" s="657">
        <v>204268.8208244</v>
      </c>
    </row>
    <row r="35" spans="1:4" ht="16.5" thickTop="1" thickBot="1">
      <c r="A35" s="9" t="s">
        <v>13</v>
      </c>
      <c r="B35" s="10" t="s">
        <v>1966</v>
      </c>
      <c r="C35" s="11" t="s">
        <v>14</v>
      </c>
      <c r="D35" s="657">
        <v>255336.02603049998</v>
      </c>
    </row>
    <row r="36" spans="1:4" ht="16.5" thickTop="1" thickBot="1">
      <c r="A36" s="9" t="s">
        <v>15</v>
      </c>
      <c r="B36" s="10" t="s">
        <v>1966</v>
      </c>
      <c r="C36" s="11" t="s">
        <v>16</v>
      </c>
      <c r="D36" s="657">
        <v>306403.23123659997</v>
      </c>
    </row>
    <row r="37" spans="1:4" ht="16.5" thickTop="1" thickBot="1">
      <c r="A37" s="9" t="s">
        <v>17</v>
      </c>
      <c r="B37" s="10" t="s">
        <v>1966</v>
      </c>
      <c r="C37" s="11" t="s">
        <v>18</v>
      </c>
      <c r="D37" s="657">
        <v>357470.43644269998</v>
      </c>
    </row>
    <row r="38" spans="1:4" ht="16.5" thickTop="1" thickBot="1">
      <c r="A38" s="9" t="s">
        <v>19</v>
      </c>
      <c r="B38" s="10" t="s">
        <v>1966</v>
      </c>
      <c r="C38" s="11" t="s">
        <v>20</v>
      </c>
      <c r="D38" s="657">
        <v>408537.6416488</v>
      </c>
    </row>
    <row r="39" spans="1:4" ht="16.5" thickTop="1" thickBot="1">
      <c r="A39" s="9" t="s">
        <v>21</v>
      </c>
      <c r="B39" s="10" t="s">
        <v>1966</v>
      </c>
      <c r="C39" s="11" t="s">
        <v>22</v>
      </c>
      <c r="D39" s="657">
        <v>459604.84685490001</v>
      </c>
    </row>
    <row r="40" spans="1:4" ht="16.5" thickTop="1" thickBot="1">
      <c r="A40" s="9" t="s">
        <v>72</v>
      </c>
      <c r="B40" s="10" t="s">
        <v>1966</v>
      </c>
      <c r="C40" s="11" t="s">
        <v>73</v>
      </c>
      <c r="D40" s="657">
        <v>56173.925726710004</v>
      </c>
    </row>
    <row r="41" spans="1:4" ht="16.5" thickTop="1" thickBot="1">
      <c r="A41" s="9" t="s">
        <v>27</v>
      </c>
      <c r="B41" s="10" t="s">
        <v>1966</v>
      </c>
      <c r="C41" s="11" t="s">
        <v>28</v>
      </c>
      <c r="D41" s="657">
        <v>112347.85145342001</v>
      </c>
    </row>
    <row r="42" spans="1:4" ht="16.5" thickTop="1" thickBot="1">
      <c r="A42" s="9" t="s">
        <v>25</v>
      </c>
      <c r="B42" s="10" t="s">
        <v>1966</v>
      </c>
      <c r="C42" s="11" t="s">
        <v>26</v>
      </c>
      <c r="D42" s="657">
        <v>112347.85145342001</v>
      </c>
    </row>
    <row r="43" spans="1:4" ht="16.5" thickTop="1" thickBot="1">
      <c r="A43" s="9" t="s">
        <v>30</v>
      </c>
      <c r="B43" s="10" t="s">
        <v>1966</v>
      </c>
      <c r="C43" s="11" t="s">
        <v>31</v>
      </c>
      <c r="D43" s="657">
        <v>102134.4104122</v>
      </c>
    </row>
    <row r="44" spans="1:4" ht="17.25" customHeight="1" thickTop="1" thickBot="1">
      <c r="A44" s="9" t="s">
        <v>40</v>
      </c>
      <c r="B44" s="10" t="s">
        <v>1966</v>
      </c>
      <c r="C44" s="11" t="s">
        <v>2331</v>
      </c>
      <c r="D44" s="657">
        <v>255336.02603049998</v>
      </c>
    </row>
    <row r="45" spans="1:4" ht="16.5" thickTop="1" thickBot="1">
      <c r="A45" s="9" t="s">
        <v>32</v>
      </c>
      <c r="B45" s="10" t="s">
        <v>1966</v>
      </c>
      <c r="C45" s="11" t="s">
        <v>33</v>
      </c>
      <c r="D45" s="657">
        <v>204268.8208244</v>
      </c>
    </row>
    <row r="46" spans="1:4" ht="16.5" thickTop="1" thickBot="1">
      <c r="A46" s="9" t="s">
        <v>34</v>
      </c>
      <c r="B46" s="10" t="s">
        <v>1966</v>
      </c>
      <c r="C46" s="11" t="s">
        <v>35</v>
      </c>
      <c r="D46" s="657">
        <v>306403.23123659997</v>
      </c>
    </row>
    <row r="47" spans="1:4" ht="16.5" thickTop="1" thickBot="1">
      <c r="A47" s="9" t="s">
        <v>70</v>
      </c>
      <c r="B47" s="10" t="s">
        <v>1966</v>
      </c>
      <c r="C47" s="11" t="s">
        <v>71</v>
      </c>
      <c r="D47" s="657">
        <v>270656.18759232998</v>
      </c>
    </row>
    <row r="48" spans="1:4" ht="16.5" thickTop="1" thickBot="1">
      <c r="A48" s="9" t="s">
        <v>36</v>
      </c>
      <c r="B48" s="10" t="s">
        <v>1966</v>
      </c>
      <c r="C48" s="11" t="s">
        <v>37</v>
      </c>
      <c r="D48" s="657">
        <v>112347.85145342001</v>
      </c>
    </row>
    <row r="49" spans="1:4" ht="16.5" thickTop="1" thickBot="1">
      <c r="A49" s="9" t="s">
        <v>38</v>
      </c>
      <c r="B49" s="10" t="s">
        <v>1966</v>
      </c>
      <c r="C49" s="11" t="s">
        <v>39</v>
      </c>
      <c r="D49" s="657">
        <v>122561.29249463999</v>
      </c>
    </row>
    <row r="50" spans="1:4" ht="16.5" thickTop="1" thickBot="1">
      <c r="A50" s="9" t="s">
        <v>89</v>
      </c>
      <c r="B50" s="10" t="s">
        <v>1966</v>
      </c>
      <c r="C50" s="11" t="s">
        <v>90</v>
      </c>
      <c r="D50" s="657">
        <v>127668.01301524999</v>
      </c>
    </row>
    <row r="51" spans="1:4" ht="16.5" thickTop="1" thickBot="1">
      <c r="A51" s="9" t="s">
        <v>46</v>
      </c>
      <c r="B51" s="10" t="s">
        <v>1966</v>
      </c>
      <c r="C51" s="11" t="s">
        <v>47</v>
      </c>
      <c r="D51" s="657">
        <v>51067.205206099999</v>
      </c>
    </row>
    <row r="52" spans="1:4" ht="16.5" thickTop="1" thickBot="1">
      <c r="A52" s="9" t="s">
        <v>48</v>
      </c>
      <c r="B52" s="10" t="s">
        <v>1966</v>
      </c>
      <c r="C52" s="11" t="s">
        <v>49</v>
      </c>
      <c r="D52" s="657">
        <v>102134.4104122</v>
      </c>
    </row>
    <row r="53" spans="1:4" ht="16.5" thickTop="1" thickBot="1">
      <c r="A53" s="9" t="s">
        <v>50</v>
      </c>
      <c r="B53" s="10" t="s">
        <v>1966</v>
      </c>
      <c r="C53" s="11" t="s">
        <v>51</v>
      </c>
      <c r="D53" s="657">
        <v>102134.4104122</v>
      </c>
    </row>
    <row r="54" spans="1:4" ht="16.5" thickTop="1" thickBot="1">
      <c r="A54" s="9" t="s">
        <v>68</v>
      </c>
      <c r="B54" s="10" t="s">
        <v>1966</v>
      </c>
      <c r="C54" s="11" t="s">
        <v>69</v>
      </c>
      <c r="D54" s="657">
        <v>204268.8208244</v>
      </c>
    </row>
    <row r="55" spans="1:4" ht="46.5" thickTop="1" thickBot="1">
      <c r="A55" s="9" t="s">
        <v>29</v>
      </c>
      <c r="B55" s="10" t="s">
        <v>1966</v>
      </c>
      <c r="C55" s="11" t="s">
        <v>1967</v>
      </c>
      <c r="D55" s="657">
        <v>766008.07809149986</v>
      </c>
    </row>
    <row r="56" spans="1:4" ht="16.5" thickTop="1" thickBot="1">
      <c r="A56" s="9" t="s">
        <v>52</v>
      </c>
      <c r="B56" s="10" t="s">
        <v>1966</v>
      </c>
      <c r="C56" s="11" t="s">
        <v>53</v>
      </c>
      <c r="D56" s="657">
        <v>76600.807809149992</v>
      </c>
    </row>
    <row r="57" spans="1:4" ht="16.5" thickTop="1" thickBot="1">
      <c r="A57" s="9" t="s">
        <v>54</v>
      </c>
      <c r="B57" s="10" t="s">
        <v>1966</v>
      </c>
      <c r="C57" s="11" t="s">
        <v>55</v>
      </c>
      <c r="D57" s="657">
        <v>153201.61561829998</v>
      </c>
    </row>
    <row r="58" spans="1:4" ht="16.5" thickTop="1" thickBot="1">
      <c r="A58" s="9" t="s">
        <v>56</v>
      </c>
      <c r="B58" s="10" t="s">
        <v>1966</v>
      </c>
      <c r="C58" s="11" t="s">
        <v>57</v>
      </c>
      <c r="D58" s="657">
        <v>102134.4104122</v>
      </c>
    </row>
    <row r="59" spans="1:4" ht="16.5" thickTop="1" thickBot="1">
      <c r="A59" s="9" t="s">
        <v>2</v>
      </c>
      <c r="B59" s="10" t="s">
        <v>1966</v>
      </c>
      <c r="C59" s="11" t="s">
        <v>3</v>
      </c>
      <c r="D59" s="657">
        <v>204268.8208244</v>
      </c>
    </row>
    <row r="60" spans="1:4" ht="16.5" thickTop="1" thickBot="1">
      <c r="A60" s="9" t="s">
        <v>58</v>
      </c>
      <c r="B60" s="10" t="s">
        <v>1966</v>
      </c>
      <c r="C60" s="11" t="s">
        <v>59</v>
      </c>
      <c r="D60" s="657">
        <v>127668.01301524999</v>
      </c>
    </row>
    <row r="61" spans="1:4" ht="16.5" thickTop="1" thickBot="1">
      <c r="A61" s="9" t="s">
        <v>86</v>
      </c>
      <c r="B61" s="10" t="s">
        <v>1966</v>
      </c>
      <c r="C61" s="11" t="s">
        <v>87</v>
      </c>
      <c r="D61" s="657">
        <v>153201.61561829998</v>
      </c>
    </row>
    <row r="62" spans="1:4" ht="16.5" thickTop="1" thickBot="1">
      <c r="A62" s="9" t="s">
        <v>88</v>
      </c>
      <c r="B62" s="10" t="s">
        <v>1966</v>
      </c>
      <c r="C62" s="11" t="s">
        <v>87</v>
      </c>
      <c r="D62" s="657">
        <v>153201.61561829998</v>
      </c>
    </row>
    <row r="63" spans="1:4" ht="16.5" thickTop="1" thickBot="1">
      <c r="A63" s="9" t="s">
        <v>60</v>
      </c>
      <c r="B63" s="10" t="s">
        <v>1966</v>
      </c>
      <c r="C63" s="11" t="s">
        <v>61</v>
      </c>
      <c r="D63" s="657">
        <v>153201.61561829998</v>
      </c>
    </row>
    <row r="64" spans="1:4" ht="17.25" customHeight="1" thickTop="1" thickBot="1">
      <c r="A64" s="9" t="s">
        <v>6</v>
      </c>
      <c r="B64" s="10" t="s">
        <v>1966</v>
      </c>
      <c r="C64" s="11" t="s">
        <v>2330</v>
      </c>
      <c r="D64" s="657">
        <v>51067.205206099999</v>
      </c>
    </row>
    <row r="65" spans="1:4" ht="16.5" thickTop="1" thickBot="1">
      <c r="A65" s="9" t="s">
        <v>91</v>
      </c>
      <c r="B65" s="10" t="s">
        <v>92</v>
      </c>
      <c r="C65" s="11" t="s">
        <v>93</v>
      </c>
      <c r="D65" s="657">
        <v>510672.05206099997</v>
      </c>
    </row>
    <row r="66" spans="1:4" ht="16.5" thickTop="1" thickBot="1">
      <c r="A66" s="9" t="s">
        <v>94</v>
      </c>
      <c r="B66" s="10" t="s">
        <v>92</v>
      </c>
      <c r="C66" s="11" t="s">
        <v>95</v>
      </c>
      <c r="D66" s="657">
        <v>255336.02603049998</v>
      </c>
    </row>
    <row r="67" spans="1:4" ht="16.5" thickTop="1" thickBot="1">
      <c r="A67" s="9" t="s">
        <v>2334</v>
      </c>
      <c r="B67" s="10" t="s">
        <v>1966</v>
      </c>
      <c r="C67" s="11" t="s">
        <v>2333</v>
      </c>
      <c r="D67" s="657">
        <v>51067.205206099999</v>
      </c>
    </row>
    <row r="68" spans="1:4" ht="15.75" thickTop="1">
      <c r="A68" s="3"/>
      <c r="B68" s="4"/>
      <c r="C68" s="5"/>
      <c r="D68" s="192"/>
    </row>
    <row r="69" spans="1:4">
      <c r="A69" s="3"/>
      <c r="B69" s="4"/>
      <c r="C69" s="5"/>
      <c r="D69" s="192"/>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zoomScale="77" zoomScaleNormal="77" workbookViewId="0">
      <pane xSplit="4" ySplit="3" topLeftCell="E4" activePane="bottomRight" state="frozen"/>
      <selection activeCell="D20" sqref="D20"/>
      <selection pane="topRight" activeCell="D20" sqref="D20"/>
      <selection pane="bottomLeft" activeCell="D20" sqref="D20"/>
      <selection pane="bottomRight" activeCell="F11" sqref="F11"/>
    </sheetView>
  </sheetViews>
  <sheetFormatPr baseColWidth="10" defaultRowHeight="15"/>
  <cols>
    <col min="1" max="1" width="11.5703125" customWidth="1"/>
    <col min="2" max="2" width="9.140625" style="12" customWidth="1"/>
    <col min="3" max="3" width="89.7109375" style="13" customWidth="1"/>
    <col min="4" max="4" width="17.140625" style="189" customWidth="1"/>
  </cols>
  <sheetData>
    <row r="1" spans="1:4" ht="15.75" customHeight="1" thickTop="1">
      <c r="A1" s="673" t="s">
        <v>1934</v>
      </c>
      <c r="B1" s="674"/>
      <c r="C1" s="674"/>
      <c r="D1" s="675"/>
    </row>
    <row r="2" spans="1:4" ht="89.25" customHeight="1" thickBot="1">
      <c r="A2" s="676"/>
      <c r="B2" s="677"/>
      <c r="C2" s="677"/>
      <c r="D2" s="678"/>
    </row>
    <row r="3" spans="1:4" ht="53.25" customHeight="1" thickTop="1" thickBot="1">
      <c r="A3" s="670" t="s">
        <v>110</v>
      </c>
      <c r="B3" s="671"/>
      <c r="C3" s="671"/>
      <c r="D3" s="672"/>
    </row>
    <row r="4" spans="1:4" ht="16.5" customHeight="1" thickTop="1" thickBot="1">
      <c r="A4" s="14"/>
      <c r="B4" s="14"/>
      <c r="C4" s="15"/>
      <c r="D4" s="193"/>
    </row>
    <row r="5" spans="1:4" ht="16.5" thickTop="1" thickBot="1">
      <c r="A5" s="14"/>
      <c r="B5" s="14"/>
      <c r="C5" s="15"/>
      <c r="D5" s="193"/>
    </row>
    <row r="6" spans="1:4" ht="16.5" thickTop="1" thickBot="1">
      <c r="A6" s="16"/>
      <c r="B6" s="14"/>
      <c r="C6" s="17" t="s">
        <v>111</v>
      </c>
      <c r="D6" s="194" t="s">
        <v>1930</v>
      </c>
    </row>
    <row r="7" spans="1:4" ht="30" customHeight="1" thickTop="1" thickBot="1">
      <c r="A7" s="16" t="s">
        <v>115</v>
      </c>
      <c r="B7" s="14" t="s">
        <v>92</v>
      </c>
      <c r="C7" s="17" t="s">
        <v>116</v>
      </c>
      <c r="D7" s="1001">
        <v>41734.182989957975</v>
      </c>
    </row>
    <row r="8" spans="1:4" ht="30" customHeight="1" thickTop="1" thickBot="1">
      <c r="A8" s="16" t="s">
        <v>112</v>
      </c>
      <c r="B8" s="14" t="s">
        <v>113</v>
      </c>
      <c r="C8" s="17" t="s">
        <v>114</v>
      </c>
      <c r="D8" s="1001">
        <v>1824.4316450447916</v>
      </c>
    </row>
    <row r="9" spans="1:4" ht="30" customHeight="1" thickTop="1" thickBot="1">
      <c r="A9" s="16" t="s">
        <v>117</v>
      </c>
      <c r="B9" s="14" t="s">
        <v>113</v>
      </c>
      <c r="C9" s="17" t="s">
        <v>118</v>
      </c>
      <c r="D9" s="1001">
        <v>49096.816292352771</v>
      </c>
    </row>
    <row r="10" spans="1:4" ht="30" customHeight="1" thickTop="1" thickBot="1">
      <c r="A10" s="16" t="s">
        <v>119</v>
      </c>
      <c r="B10" s="14" t="s">
        <v>113</v>
      </c>
      <c r="C10" s="17" t="s">
        <v>120</v>
      </c>
      <c r="D10" s="1001">
        <v>49435.392308598828</v>
      </c>
    </row>
    <row r="11" spans="1:4" ht="30" customHeight="1" thickTop="1" thickBot="1">
      <c r="A11" s="16" t="s">
        <v>123</v>
      </c>
      <c r="B11" s="14" t="s">
        <v>113</v>
      </c>
      <c r="C11" s="17" t="s">
        <v>124</v>
      </c>
      <c r="D11" s="1001">
        <v>14822.481972295711</v>
      </c>
    </row>
    <row r="12" spans="1:4" ht="30" customHeight="1" thickTop="1" thickBot="1">
      <c r="A12" s="16" t="s">
        <v>121</v>
      </c>
      <c r="B12" s="14" t="s">
        <v>113</v>
      </c>
      <c r="C12" s="17" t="s">
        <v>122</v>
      </c>
      <c r="D12" s="1001">
        <v>41937.787079344642</v>
      </c>
    </row>
    <row r="13" spans="1:4" ht="30" customHeight="1" thickTop="1" thickBot="1">
      <c r="A13" s="16" t="s">
        <v>125</v>
      </c>
      <c r="B13" s="14" t="s">
        <v>113</v>
      </c>
      <c r="C13" s="17" t="s">
        <v>126</v>
      </c>
      <c r="D13" s="1001">
        <v>34215.315213102149</v>
      </c>
    </row>
    <row r="14" spans="1:4" ht="30" customHeight="1" thickTop="1" thickBot="1">
      <c r="A14" s="16" t="s">
        <v>131</v>
      </c>
      <c r="B14" s="14" t="s">
        <v>113</v>
      </c>
      <c r="C14" s="17" t="s">
        <v>132</v>
      </c>
      <c r="D14" s="1001">
        <v>207047.09413603833</v>
      </c>
    </row>
    <row r="15" spans="1:4" ht="30" customHeight="1" thickTop="1" thickBot="1">
      <c r="A15" s="16" t="s">
        <v>129</v>
      </c>
      <c r="B15" s="14" t="s">
        <v>113</v>
      </c>
      <c r="C15" s="17" t="s">
        <v>130</v>
      </c>
      <c r="D15" s="1001">
        <v>167702.18023737866</v>
      </c>
    </row>
    <row r="16" spans="1:4" ht="30" customHeight="1" thickTop="1" thickBot="1">
      <c r="A16" s="16" t="s">
        <v>127</v>
      </c>
      <c r="B16" s="14" t="s">
        <v>113</v>
      </c>
      <c r="C16" s="17" t="s">
        <v>128</v>
      </c>
      <c r="D16" s="1001">
        <v>129320.16813718171</v>
      </c>
    </row>
    <row r="17" spans="1:4" ht="30" customHeight="1" thickTop="1" thickBot="1">
      <c r="A17" s="16" t="s">
        <v>1795</v>
      </c>
      <c r="B17" s="14" t="s">
        <v>113</v>
      </c>
      <c r="C17" s="17" t="s">
        <v>1796</v>
      </c>
      <c r="D17" s="1001">
        <v>55856.766452614829</v>
      </c>
    </row>
    <row r="18" spans="1:4" ht="30" customHeight="1" thickTop="1" thickBot="1">
      <c r="A18" s="16" t="s">
        <v>133</v>
      </c>
      <c r="B18" s="14" t="s">
        <v>113</v>
      </c>
      <c r="C18" s="17" t="s">
        <v>134</v>
      </c>
      <c r="D18" s="1001">
        <v>65080.199566665637</v>
      </c>
    </row>
    <row r="19" spans="1:4" ht="30" customHeight="1" thickTop="1" thickBot="1">
      <c r="A19" s="16" t="s">
        <v>146</v>
      </c>
      <c r="B19" s="14" t="s">
        <v>113</v>
      </c>
      <c r="C19" s="17" t="s">
        <v>147</v>
      </c>
      <c r="D19" s="1001">
        <v>250000</v>
      </c>
    </row>
    <row r="20" spans="1:4" ht="30" customHeight="1" thickTop="1" thickBot="1">
      <c r="A20" s="16" t="s">
        <v>135</v>
      </c>
      <c r="B20" s="14" t="s">
        <v>113</v>
      </c>
      <c r="C20" s="17" t="s">
        <v>1968</v>
      </c>
      <c r="D20" s="1001">
        <v>250000</v>
      </c>
    </row>
    <row r="21" spans="1:4" ht="30" customHeight="1" thickTop="1" thickBot="1">
      <c r="A21" s="16" t="s">
        <v>136</v>
      </c>
      <c r="B21" s="14" t="s">
        <v>113</v>
      </c>
      <c r="C21" s="17" t="s">
        <v>137</v>
      </c>
      <c r="D21" s="1001">
        <v>102133.58361991834</v>
      </c>
    </row>
    <row r="22" spans="1:4" ht="30" customHeight="1" thickTop="1" thickBot="1">
      <c r="A22" s="16" t="s">
        <v>138</v>
      </c>
      <c r="B22" s="14" t="s">
        <v>113</v>
      </c>
      <c r="C22" s="17" t="s">
        <v>139</v>
      </c>
      <c r="D22" s="1001">
        <v>45033.144203338554</v>
      </c>
    </row>
    <row r="23" spans="1:4" ht="30" customHeight="1" thickTop="1" thickBot="1">
      <c r="A23" s="16" t="s">
        <v>143</v>
      </c>
      <c r="B23" s="14" t="s">
        <v>144</v>
      </c>
      <c r="C23" s="17" t="s">
        <v>145</v>
      </c>
      <c r="D23" s="1001">
        <v>22779.978504786934</v>
      </c>
    </row>
    <row r="24" spans="1:4" ht="30" customHeight="1" thickTop="1" thickBot="1">
      <c r="A24" s="16" t="s">
        <v>140</v>
      </c>
      <c r="B24" s="14" t="s">
        <v>1082</v>
      </c>
      <c r="C24" s="17" t="s">
        <v>142</v>
      </c>
      <c r="D24" s="1001">
        <v>23573.10187644192</v>
      </c>
    </row>
    <row r="25" spans="1:4" ht="30" customHeight="1" thickTop="1" thickBot="1">
      <c r="A25" s="16" t="s">
        <v>148</v>
      </c>
      <c r="B25" s="14" t="s">
        <v>113</v>
      </c>
      <c r="C25" s="17" t="s">
        <v>149</v>
      </c>
      <c r="D25" s="1001">
        <v>142894.34672457475</v>
      </c>
    </row>
    <row r="26" spans="1:4" ht="30" customHeight="1" thickTop="1" thickBot="1">
      <c r="A26" s="16" t="s">
        <v>150</v>
      </c>
      <c r="B26" s="14" t="s">
        <v>113</v>
      </c>
      <c r="C26" s="17" t="s">
        <v>151</v>
      </c>
      <c r="D26" s="1001">
        <v>197512.78430676489</v>
      </c>
    </row>
    <row r="27" spans="1:4" ht="30" customHeight="1" thickTop="1" thickBot="1">
      <c r="A27" s="16" t="s">
        <v>152</v>
      </c>
      <c r="B27" s="14" t="s">
        <v>113</v>
      </c>
      <c r="C27" s="17" t="s">
        <v>153</v>
      </c>
      <c r="D27" s="1001">
        <v>69518.263290413161</v>
      </c>
    </row>
    <row r="28" spans="1:4" ht="30" customHeight="1" thickTop="1" thickBot="1">
      <c r="A28" s="16" t="s">
        <v>154</v>
      </c>
      <c r="B28" s="14" t="s">
        <v>113</v>
      </c>
      <c r="C28" s="17" t="s">
        <v>155</v>
      </c>
      <c r="D28" s="1001">
        <v>93171.783898501235</v>
      </c>
    </row>
    <row r="29" spans="1:4" ht="30" customHeight="1" thickTop="1" thickBot="1">
      <c r="A29" s="16" t="s">
        <v>156</v>
      </c>
      <c r="B29" s="14" t="s">
        <v>113</v>
      </c>
      <c r="C29" s="17" t="s">
        <v>157</v>
      </c>
      <c r="D29" s="1001">
        <v>793.80528846153845</v>
      </c>
    </row>
    <row r="30" spans="1:4" ht="30" customHeight="1" thickTop="1" thickBot="1">
      <c r="A30" s="16" t="s">
        <v>166</v>
      </c>
      <c r="B30" s="14" t="s">
        <v>113</v>
      </c>
      <c r="C30" s="17" t="s">
        <v>167</v>
      </c>
      <c r="D30" s="1001">
        <v>113158.36600908404</v>
      </c>
    </row>
    <row r="31" spans="1:4" ht="30" customHeight="1" thickTop="1" thickBot="1">
      <c r="A31" s="16" t="s">
        <v>162</v>
      </c>
      <c r="B31" s="14" t="s">
        <v>113</v>
      </c>
      <c r="C31" s="17" t="s">
        <v>163</v>
      </c>
      <c r="D31" s="1001">
        <v>7812.5</v>
      </c>
    </row>
    <row r="32" spans="1:4" ht="30" customHeight="1" thickTop="1" thickBot="1">
      <c r="A32" s="16" t="s">
        <v>164</v>
      </c>
      <c r="B32" s="14" t="s">
        <v>113</v>
      </c>
      <c r="C32" s="17" t="s">
        <v>165</v>
      </c>
      <c r="D32" s="1001">
        <v>45000</v>
      </c>
    </row>
    <row r="33" spans="1:4" ht="30" customHeight="1" thickTop="1" thickBot="1">
      <c r="A33" s="16" t="s">
        <v>171</v>
      </c>
      <c r="B33" s="14" t="s">
        <v>113</v>
      </c>
      <c r="C33" s="17" t="s">
        <v>172</v>
      </c>
      <c r="D33" s="1001">
        <v>7812.5</v>
      </c>
    </row>
    <row r="34" spans="1:4" ht="30" customHeight="1" thickTop="1" thickBot="1">
      <c r="A34" s="16" t="s">
        <v>160</v>
      </c>
      <c r="B34" s="14" t="s">
        <v>113</v>
      </c>
      <c r="C34" s="17" t="s">
        <v>161</v>
      </c>
      <c r="D34" s="1001">
        <v>6250</v>
      </c>
    </row>
    <row r="35" spans="1:4" ht="30" customHeight="1" thickTop="1" thickBot="1">
      <c r="A35" s="16" t="s">
        <v>173</v>
      </c>
      <c r="B35" s="14" t="s">
        <v>113</v>
      </c>
      <c r="C35" s="17" t="s">
        <v>1970</v>
      </c>
      <c r="D35" s="1001">
        <v>130704.50020865521</v>
      </c>
    </row>
    <row r="36" spans="1:4" ht="30" customHeight="1" thickTop="1" thickBot="1">
      <c r="A36" s="16" t="s">
        <v>170</v>
      </c>
      <c r="B36" s="14" t="s">
        <v>113</v>
      </c>
      <c r="C36" s="17" t="s">
        <v>1969</v>
      </c>
      <c r="D36" s="1001">
        <v>110175.09999611728</v>
      </c>
    </row>
    <row r="37" spans="1:4" ht="30" customHeight="1" thickTop="1" thickBot="1">
      <c r="A37" s="16" t="s">
        <v>168</v>
      </c>
      <c r="B37" s="14" t="s">
        <v>113</v>
      </c>
      <c r="C37" s="17" t="s">
        <v>169</v>
      </c>
      <c r="D37" s="1001">
        <v>110175.09999611728</v>
      </c>
    </row>
    <row r="38" spans="1:4" ht="30" customHeight="1" thickTop="1" thickBot="1">
      <c r="A38" s="16" t="s">
        <v>174</v>
      </c>
      <c r="B38" s="14" t="s">
        <v>113</v>
      </c>
      <c r="C38" s="17" t="s">
        <v>175</v>
      </c>
      <c r="D38" s="1001">
        <v>74688.386499986038</v>
      </c>
    </row>
    <row r="39" spans="1:4" ht="30" customHeight="1" thickTop="1" thickBot="1">
      <c r="A39" s="16" t="s">
        <v>176</v>
      </c>
      <c r="B39" s="14" t="s">
        <v>113</v>
      </c>
      <c r="C39" s="17" t="s">
        <v>177</v>
      </c>
      <c r="D39" s="1001">
        <v>60000</v>
      </c>
    </row>
    <row r="40" spans="1:4" ht="30" customHeight="1" thickTop="1" thickBot="1">
      <c r="A40" s="16" t="s">
        <v>180</v>
      </c>
      <c r="B40" s="14" t="s">
        <v>113</v>
      </c>
      <c r="C40" s="17" t="s">
        <v>181</v>
      </c>
      <c r="D40" s="1001">
        <v>70723.978755677526</v>
      </c>
    </row>
    <row r="41" spans="1:4" ht="30" customHeight="1" thickTop="1" thickBot="1">
      <c r="A41" s="16" t="s">
        <v>178</v>
      </c>
      <c r="B41" s="14" t="s">
        <v>113</v>
      </c>
      <c r="C41" s="17" t="s">
        <v>179</v>
      </c>
      <c r="D41" s="1001">
        <v>65631.852285268746</v>
      </c>
    </row>
    <row r="42" spans="1:4" ht="30" customHeight="1" thickTop="1" thickBot="1">
      <c r="A42" s="16" t="s">
        <v>182</v>
      </c>
      <c r="B42" s="14" t="s">
        <v>113</v>
      </c>
      <c r="C42" s="17" t="s">
        <v>183</v>
      </c>
      <c r="D42" s="1001">
        <v>70723.978755677526</v>
      </c>
    </row>
    <row r="43" spans="1:4" ht="30" customHeight="1" thickTop="1" thickBot="1">
      <c r="A43" s="16" t="s">
        <v>1756</v>
      </c>
      <c r="B43" s="14" t="s">
        <v>113</v>
      </c>
      <c r="C43" s="17" t="s">
        <v>1755</v>
      </c>
      <c r="D43" s="1001">
        <v>6172.2745095864029</v>
      </c>
    </row>
    <row r="44" spans="1:4" ht="30" customHeight="1" thickTop="1" thickBot="1">
      <c r="A44" s="16" t="s">
        <v>184</v>
      </c>
      <c r="B44" s="14" t="s">
        <v>113</v>
      </c>
      <c r="C44" s="17" t="s">
        <v>185</v>
      </c>
      <c r="D44" s="1001">
        <v>14517.458956650227</v>
      </c>
    </row>
    <row r="45" spans="1:4" ht="30" customHeight="1" thickTop="1" thickBot="1">
      <c r="A45" s="16" t="s">
        <v>1687</v>
      </c>
      <c r="B45" s="14" t="s">
        <v>113</v>
      </c>
      <c r="C45" s="17" t="s">
        <v>1688</v>
      </c>
      <c r="D45" s="1001">
        <v>2017.0059518820624</v>
      </c>
    </row>
    <row r="46" spans="1:4" ht="30" customHeight="1" thickTop="1" thickBot="1">
      <c r="A46" s="16" t="s">
        <v>188</v>
      </c>
      <c r="B46" s="14" t="s">
        <v>113</v>
      </c>
      <c r="C46" s="17" t="s">
        <v>189</v>
      </c>
      <c r="D46" s="1001">
        <v>3275.7454024462386</v>
      </c>
    </row>
    <row r="47" spans="1:4" ht="30" customHeight="1" thickTop="1" thickBot="1">
      <c r="A47" s="16" t="s">
        <v>186</v>
      </c>
      <c r="B47" s="14" t="s">
        <v>113</v>
      </c>
      <c r="C47" s="17" t="s">
        <v>187</v>
      </c>
      <c r="D47" s="1001">
        <v>4320.5921567104833</v>
      </c>
    </row>
    <row r="48" spans="1:4" ht="30" customHeight="1" thickTop="1" thickBot="1">
      <c r="A48" s="16" t="s">
        <v>190</v>
      </c>
      <c r="B48" s="14" t="s">
        <v>113</v>
      </c>
      <c r="C48" s="17" t="s">
        <v>191</v>
      </c>
      <c r="D48" s="1001">
        <v>5135.9266186746599</v>
      </c>
    </row>
    <row r="49" spans="1:4" ht="30" customHeight="1" thickTop="1" thickBot="1">
      <c r="A49" s="16" t="s">
        <v>201</v>
      </c>
      <c r="B49" s="14" t="s">
        <v>113</v>
      </c>
      <c r="C49" s="17" t="s">
        <v>1972</v>
      </c>
      <c r="D49" s="1001">
        <v>114766.24351883131</v>
      </c>
    </row>
    <row r="50" spans="1:4" ht="30" customHeight="1" thickTop="1" thickBot="1">
      <c r="A50" s="16" t="s">
        <v>192</v>
      </c>
      <c r="B50" s="14" t="s">
        <v>113</v>
      </c>
      <c r="C50" s="17" t="s">
        <v>193</v>
      </c>
      <c r="D50" s="1001">
        <v>40000</v>
      </c>
    </row>
    <row r="51" spans="1:4" ht="30" customHeight="1" thickTop="1" thickBot="1">
      <c r="A51" s="16" t="s">
        <v>194</v>
      </c>
      <c r="B51" s="14" t="s">
        <v>113</v>
      </c>
      <c r="C51" s="17" t="s">
        <v>1971</v>
      </c>
      <c r="D51" s="1001">
        <v>2975</v>
      </c>
    </row>
    <row r="52" spans="1:4" ht="30" customHeight="1" thickTop="1" thickBot="1">
      <c r="A52" s="16" t="s">
        <v>224</v>
      </c>
      <c r="B52" s="14" t="s">
        <v>92</v>
      </c>
      <c r="C52" s="17" t="s">
        <v>1975</v>
      </c>
      <c r="D52" s="1001">
        <v>114670.28336231103</v>
      </c>
    </row>
    <row r="53" spans="1:4" ht="30" customHeight="1" thickTop="1" thickBot="1">
      <c r="A53" s="16" t="s">
        <v>195</v>
      </c>
      <c r="B53" s="14" t="s">
        <v>113</v>
      </c>
      <c r="C53" s="17" t="s">
        <v>196</v>
      </c>
      <c r="D53" s="1001">
        <v>3718.75</v>
      </c>
    </row>
    <row r="54" spans="1:4" ht="30" customHeight="1" thickTop="1" thickBot="1">
      <c r="A54" s="16" t="s">
        <v>214</v>
      </c>
      <c r="B54" s="14" t="s">
        <v>113</v>
      </c>
      <c r="C54" s="17" t="s">
        <v>215</v>
      </c>
      <c r="D54" s="1001">
        <v>4462.5</v>
      </c>
    </row>
    <row r="55" spans="1:4" ht="30" customHeight="1" thickTop="1" thickBot="1">
      <c r="A55" s="16" t="s">
        <v>197</v>
      </c>
      <c r="B55" s="14" t="s">
        <v>113</v>
      </c>
      <c r="C55" s="17" t="s">
        <v>198</v>
      </c>
      <c r="D55" s="1001">
        <v>64458.729999999996</v>
      </c>
    </row>
    <row r="56" spans="1:4" ht="30" customHeight="1" thickTop="1" thickBot="1">
      <c r="A56" s="16" t="s">
        <v>199</v>
      </c>
      <c r="B56" s="14" t="s">
        <v>113</v>
      </c>
      <c r="C56" s="17" t="s">
        <v>200</v>
      </c>
      <c r="D56" s="1001">
        <v>20825</v>
      </c>
    </row>
    <row r="57" spans="1:4" ht="30" customHeight="1" thickTop="1" thickBot="1">
      <c r="A57" s="16" t="s">
        <v>202</v>
      </c>
      <c r="B57" s="14" t="s">
        <v>113</v>
      </c>
      <c r="C57" s="17" t="s">
        <v>203</v>
      </c>
      <c r="D57" s="1001">
        <v>82605.178750346924</v>
      </c>
    </row>
    <row r="58" spans="1:4" ht="30" customHeight="1" thickTop="1" thickBot="1">
      <c r="A58" s="16" t="s">
        <v>212</v>
      </c>
      <c r="B58" s="14" t="s">
        <v>113</v>
      </c>
      <c r="C58" s="17" t="s">
        <v>213</v>
      </c>
      <c r="D58" s="1001">
        <v>123462.5</v>
      </c>
    </row>
    <row r="59" spans="1:4" ht="30" customHeight="1" thickTop="1" thickBot="1">
      <c r="A59" s="16" t="s">
        <v>206</v>
      </c>
      <c r="B59" s="14" t="s">
        <v>113</v>
      </c>
      <c r="C59" s="17" t="s">
        <v>207</v>
      </c>
      <c r="D59" s="1001">
        <v>4462.5</v>
      </c>
    </row>
    <row r="60" spans="1:4" ht="30" customHeight="1" thickTop="1" thickBot="1">
      <c r="A60" s="16" t="s">
        <v>204</v>
      </c>
      <c r="B60" s="14" t="s">
        <v>113</v>
      </c>
      <c r="C60" s="17" t="s">
        <v>205</v>
      </c>
      <c r="D60" s="1001">
        <v>23800</v>
      </c>
    </row>
    <row r="61" spans="1:4" ht="30" customHeight="1" thickTop="1" thickBot="1">
      <c r="A61" s="16" t="s">
        <v>208</v>
      </c>
      <c r="B61" s="14" t="s">
        <v>113</v>
      </c>
      <c r="C61" s="17" t="s">
        <v>209</v>
      </c>
      <c r="D61" s="1001">
        <v>23800</v>
      </c>
    </row>
    <row r="62" spans="1:4" ht="30" customHeight="1" thickTop="1" thickBot="1">
      <c r="A62" s="16" t="s">
        <v>210</v>
      </c>
      <c r="B62" s="14" t="s">
        <v>113</v>
      </c>
      <c r="C62" s="17" t="s">
        <v>211</v>
      </c>
      <c r="D62" s="1001">
        <v>26775</v>
      </c>
    </row>
    <row r="63" spans="1:4" ht="30" customHeight="1" thickTop="1" thickBot="1">
      <c r="A63" s="16" t="s">
        <v>217</v>
      </c>
      <c r="B63" s="14" t="s">
        <v>113</v>
      </c>
      <c r="C63" s="17" t="s">
        <v>218</v>
      </c>
      <c r="D63" s="1001">
        <v>20527.5</v>
      </c>
    </row>
    <row r="64" spans="1:4" ht="30" customHeight="1" thickTop="1" thickBot="1">
      <c r="A64" s="16" t="s">
        <v>219</v>
      </c>
      <c r="B64" s="14" t="s">
        <v>113</v>
      </c>
      <c r="C64" s="17" t="s">
        <v>220</v>
      </c>
      <c r="D64" s="1001">
        <v>7933.73</v>
      </c>
    </row>
    <row r="65" spans="1:4" ht="30" customHeight="1" thickTop="1" thickBot="1">
      <c r="A65" s="16" t="s">
        <v>216</v>
      </c>
      <c r="B65" s="14" t="s">
        <v>113</v>
      </c>
      <c r="C65" s="17" t="s">
        <v>1973</v>
      </c>
      <c r="D65" s="1001">
        <v>4958.7299999999996</v>
      </c>
    </row>
    <row r="66" spans="1:4" ht="30" customHeight="1" thickTop="1" thickBot="1">
      <c r="A66" s="16" t="s">
        <v>221</v>
      </c>
      <c r="B66" s="14" t="s">
        <v>113</v>
      </c>
      <c r="C66" s="17" t="s">
        <v>1974</v>
      </c>
      <c r="D66" s="1001">
        <v>65450</v>
      </c>
    </row>
    <row r="67" spans="1:4" ht="30" customHeight="1" thickTop="1" thickBot="1">
      <c r="A67" s="16" t="s">
        <v>222</v>
      </c>
      <c r="B67" s="14" t="s">
        <v>113</v>
      </c>
      <c r="C67" s="17" t="s">
        <v>223</v>
      </c>
      <c r="D67" s="1001">
        <v>44625</v>
      </c>
    </row>
    <row r="68" spans="1:4" ht="30" customHeight="1" thickTop="1" thickBot="1">
      <c r="A68" s="16" t="s">
        <v>225</v>
      </c>
      <c r="B68" s="14" t="s">
        <v>113</v>
      </c>
      <c r="C68" s="17" t="s">
        <v>226</v>
      </c>
      <c r="D68" s="1001">
        <v>55595.4</v>
      </c>
    </row>
    <row r="69" spans="1:4" ht="30" customHeight="1" thickTop="1" thickBot="1">
      <c r="A69" s="16" t="s">
        <v>227</v>
      </c>
      <c r="B69" s="14" t="s">
        <v>113</v>
      </c>
      <c r="C69" s="17" t="s">
        <v>1976</v>
      </c>
      <c r="D69" s="1001">
        <v>5950</v>
      </c>
    </row>
    <row r="70" spans="1:4" ht="30" customHeight="1" thickTop="1" thickBot="1">
      <c r="A70" s="16" t="s">
        <v>232</v>
      </c>
      <c r="B70" s="14" t="s">
        <v>233</v>
      </c>
      <c r="C70" s="17" t="s">
        <v>1979</v>
      </c>
      <c r="D70" s="1001">
        <v>4346.5768661177199</v>
      </c>
    </row>
    <row r="71" spans="1:4" ht="30" customHeight="1" thickTop="1" thickBot="1">
      <c r="A71" s="16" t="s">
        <v>228</v>
      </c>
      <c r="B71" s="14" t="s">
        <v>113</v>
      </c>
      <c r="C71" s="17" t="s">
        <v>1977</v>
      </c>
      <c r="D71" s="1001">
        <v>1450</v>
      </c>
    </row>
    <row r="72" spans="1:4" ht="30" customHeight="1" thickTop="1" thickBot="1">
      <c r="A72" s="16" t="s">
        <v>229</v>
      </c>
      <c r="B72" s="14" t="s">
        <v>113</v>
      </c>
      <c r="C72" s="17" t="s">
        <v>1978</v>
      </c>
      <c r="D72" s="1001">
        <v>10200</v>
      </c>
    </row>
    <row r="73" spans="1:4" ht="30" customHeight="1" thickTop="1" thickBot="1">
      <c r="A73" s="16" t="s">
        <v>230</v>
      </c>
      <c r="B73" s="14" t="s">
        <v>113</v>
      </c>
      <c r="C73" s="17" t="s">
        <v>231</v>
      </c>
      <c r="D73" s="1001">
        <v>10200</v>
      </c>
    </row>
    <row r="74" spans="1:4" ht="30" customHeight="1" thickTop="1" thickBot="1">
      <c r="A74" s="16" t="s">
        <v>234</v>
      </c>
      <c r="B74" s="14" t="s">
        <v>113</v>
      </c>
      <c r="C74" s="17" t="s">
        <v>235</v>
      </c>
      <c r="D74" s="1001">
        <v>13800</v>
      </c>
    </row>
    <row r="75" spans="1:4" ht="30" customHeight="1" thickTop="1" thickBot="1">
      <c r="A75" s="16" t="s">
        <v>236</v>
      </c>
      <c r="B75" s="14" t="s">
        <v>113</v>
      </c>
      <c r="C75" s="17" t="s">
        <v>237</v>
      </c>
      <c r="D75" s="1001">
        <v>427000</v>
      </c>
    </row>
    <row r="76" spans="1:4" ht="30" customHeight="1" thickTop="1" thickBot="1">
      <c r="A76" s="16" t="s">
        <v>238</v>
      </c>
      <c r="B76" s="14" t="s">
        <v>113</v>
      </c>
      <c r="C76" s="17" t="s">
        <v>239</v>
      </c>
      <c r="D76" s="1001">
        <v>427000</v>
      </c>
    </row>
    <row r="77" spans="1:4" ht="30" customHeight="1" thickTop="1" thickBot="1">
      <c r="A77" s="16" t="s">
        <v>240</v>
      </c>
      <c r="B77" s="14" t="s">
        <v>113</v>
      </c>
      <c r="C77" s="17" t="s">
        <v>1980</v>
      </c>
      <c r="D77" s="1001">
        <v>140600</v>
      </c>
    </row>
    <row r="78" spans="1:4" ht="30" customHeight="1" thickTop="1" thickBot="1">
      <c r="A78" s="16" t="s">
        <v>241</v>
      </c>
      <c r="B78" s="14" t="s">
        <v>113</v>
      </c>
      <c r="C78" s="17" t="s">
        <v>1981</v>
      </c>
      <c r="D78" s="1001">
        <v>173400</v>
      </c>
    </row>
    <row r="79" spans="1:4" ht="30" customHeight="1" thickTop="1" thickBot="1">
      <c r="A79" s="16" t="s">
        <v>246</v>
      </c>
      <c r="B79" s="14" t="s">
        <v>113</v>
      </c>
      <c r="C79" s="17" t="s">
        <v>1986</v>
      </c>
      <c r="D79" s="1001">
        <v>173400</v>
      </c>
    </row>
    <row r="80" spans="1:4" ht="30" customHeight="1" thickTop="1" thickBot="1">
      <c r="A80" s="16" t="s">
        <v>243</v>
      </c>
      <c r="B80" s="14" t="s">
        <v>113</v>
      </c>
      <c r="C80" s="17" t="s">
        <v>1983</v>
      </c>
      <c r="D80" s="1001">
        <v>173400</v>
      </c>
    </row>
    <row r="81" spans="1:4" ht="30" customHeight="1" thickTop="1" thickBot="1">
      <c r="A81" s="16" t="s">
        <v>244</v>
      </c>
      <c r="B81" s="14" t="s">
        <v>113</v>
      </c>
      <c r="C81" s="17" t="s">
        <v>1984</v>
      </c>
      <c r="D81" s="1001">
        <v>530705</v>
      </c>
    </row>
    <row r="82" spans="1:4" ht="30" customHeight="1" thickTop="1" thickBot="1">
      <c r="A82" s="16" t="s">
        <v>245</v>
      </c>
      <c r="B82" s="14" t="s">
        <v>113</v>
      </c>
      <c r="C82" s="17" t="s">
        <v>1985</v>
      </c>
      <c r="D82" s="1001">
        <v>387600</v>
      </c>
    </row>
    <row r="83" spans="1:4" ht="30" customHeight="1" thickTop="1" thickBot="1">
      <c r="A83" s="16" t="s">
        <v>247</v>
      </c>
      <c r="B83" s="14" t="s">
        <v>113</v>
      </c>
      <c r="C83" s="17" t="s">
        <v>1987</v>
      </c>
      <c r="D83" s="1001">
        <v>387600</v>
      </c>
    </row>
    <row r="84" spans="1:4" ht="30" customHeight="1" thickTop="1" thickBot="1">
      <c r="A84" s="16" t="s">
        <v>242</v>
      </c>
      <c r="B84" s="14" t="s">
        <v>113</v>
      </c>
      <c r="C84" s="17" t="s">
        <v>1982</v>
      </c>
      <c r="D84" s="1001">
        <v>387600</v>
      </c>
    </row>
    <row r="85" spans="1:4" ht="30" customHeight="1" thickTop="1" thickBot="1">
      <c r="A85" s="16" t="s">
        <v>248</v>
      </c>
      <c r="B85" s="14" t="s">
        <v>113</v>
      </c>
      <c r="C85" s="17" t="s">
        <v>1988</v>
      </c>
      <c r="D85" s="1001">
        <v>215400</v>
      </c>
    </row>
    <row r="86" spans="1:4" ht="30" customHeight="1" thickTop="1" thickBot="1">
      <c r="A86" s="16" t="s">
        <v>249</v>
      </c>
      <c r="B86" s="14" t="s">
        <v>113</v>
      </c>
      <c r="C86" s="17" t="s">
        <v>250</v>
      </c>
      <c r="D86" s="1001">
        <v>3958</v>
      </c>
    </row>
    <row r="87" spans="1:4" ht="30" customHeight="1" thickTop="1" thickBot="1">
      <c r="A87" s="16" t="s">
        <v>255</v>
      </c>
      <c r="B87" s="14" t="s">
        <v>113</v>
      </c>
      <c r="C87" s="17" t="s">
        <v>256</v>
      </c>
      <c r="D87" s="1001">
        <v>1700000</v>
      </c>
    </row>
    <row r="88" spans="1:4" ht="30" customHeight="1" thickTop="1" thickBot="1">
      <c r="A88" s="16" t="s">
        <v>253</v>
      </c>
      <c r="B88" s="14" t="s">
        <v>113</v>
      </c>
      <c r="C88" s="17" t="s">
        <v>254</v>
      </c>
      <c r="D88" s="1001">
        <v>16429</v>
      </c>
    </row>
    <row r="89" spans="1:4" ht="30" customHeight="1" thickTop="1" thickBot="1">
      <c r="A89" s="16" t="s">
        <v>251</v>
      </c>
      <c r="B89" s="14" t="s">
        <v>113</v>
      </c>
      <c r="C89" s="17" t="s">
        <v>252</v>
      </c>
      <c r="D89" s="1001">
        <v>65000</v>
      </c>
    </row>
    <row r="90" spans="1:4" ht="30" customHeight="1" thickTop="1" thickBot="1">
      <c r="A90" s="16" t="s">
        <v>257</v>
      </c>
      <c r="B90" s="14" t="s">
        <v>113</v>
      </c>
      <c r="C90" s="17" t="s">
        <v>258</v>
      </c>
      <c r="D90" s="1001">
        <v>8925</v>
      </c>
    </row>
    <row r="91" spans="1:4" ht="30" customHeight="1" thickTop="1" thickBot="1">
      <c r="A91" s="16" t="s">
        <v>259</v>
      </c>
      <c r="B91" s="14" t="s">
        <v>113</v>
      </c>
      <c r="C91" s="17" t="s">
        <v>260</v>
      </c>
      <c r="D91" s="1001">
        <v>43750</v>
      </c>
    </row>
    <row r="92" spans="1:4" ht="30" customHeight="1" thickTop="1" thickBot="1">
      <c r="A92" s="16" t="s">
        <v>261</v>
      </c>
      <c r="B92" s="14" t="s">
        <v>113</v>
      </c>
      <c r="C92" s="17" t="s">
        <v>262</v>
      </c>
      <c r="D92" s="1001">
        <v>6886.2009278618962</v>
      </c>
    </row>
    <row r="93" spans="1:4" ht="30" customHeight="1" thickTop="1" thickBot="1">
      <c r="A93" s="16" t="s">
        <v>263</v>
      </c>
      <c r="B93" s="14" t="s">
        <v>113</v>
      </c>
      <c r="C93" s="17" t="s">
        <v>264</v>
      </c>
      <c r="D93" s="1001">
        <v>10412.5</v>
      </c>
    </row>
    <row r="94" spans="1:4" ht="30" customHeight="1" thickTop="1" thickBot="1">
      <c r="A94" s="16" t="s">
        <v>265</v>
      </c>
      <c r="B94" s="14" t="s">
        <v>113</v>
      </c>
      <c r="C94" s="17" t="s">
        <v>266</v>
      </c>
      <c r="D94" s="1001">
        <v>21389.357499999998</v>
      </c>
    </row>
    <row r="95" spans="1:4" ht="30" customHeight="1" thickTop="1" thickBot="1">
      <c r="A95" s="16" t="s">
        <v>267</v>
      </c>
      <c r="B95" s="14" t="s">
        <v>113</v>
      </c>
      <c r="C95" s="17" t="s">
        <v>268</v>
      </c>
      <c r="D95" s="1001">
        <v>53178.534622351908</v>
      </c>
    </row>
    <row r="96" spans="1:4" ht="30" customHeight="1" thickTop="1" thickBot="1">
      <c r="A96" s="16" t="s">
        <v>269</v>
      </c>
      <c r="B96" s="14" t="s">
        <v>113</v>
      </c>
      <c r="C96" s="17" t="s">
        <v>270</v>
      </c>
      <c r="D96" s="1001">
        <v>180000</v>
      </c>
    </row>
    <row r="97" spans="1:4" ht="30" customHeight="1" thickTop="1" thickBot="1">
      <c r="A97" s="16" t="s">
        <v>271</v>
      </c>
      <c r="B97" s="14" t="s">
        <v>113</v>
      </c>
      <c r="C97" s="17" t="s">
        <v>272</v>
      </c>
      <c r="D97" s="1001">
        <v>132000</v>
      </c>
    </row>
    <row r="98" spans="1:4" ht="30" customHeight="1" thickTop="1" thickBot="1">
      <c r="A98" s="16" t="s">
        <v>273</v>
      </c>
      <c r="B98" s="14" t="s">
        <v>113</v>
      </c>
      <c r="C98" s="17" t="s">
        <v>274</v>
      </c>
      <c r="D98" s="1001">
        <v>4600</v>
      </c>
    </row>
    <row r="99" spans="1:4" ht="30" customHeight="1" thickTop="1" thickBot="1">
      <c r="A99" s="16" t="s">
        <v>275</v>
      </c>
      <c r="B99" s="14" t="s">
        <v>113</v>
      </c>
      <c r="C99" s="17" t="s">
        <v>276</v>
      </c>
      <c r="D99" s="1001">
        <v>17850</v>
      </c>
    </row>
    <row r="100" spans="1:4" ht="30" customHeight="1" thickTop="1" thickBot="1">
      <c r="A100" s="16" t="s">
        <v>277</v>
      </c>
      <c r="B100" s="14" t="s">
        <v>113</v>
      </c>
      <c r="C100" s="17" t="s">
        <v>278</v>
      </c>
      <c r="D100" s="1001">
        <v>242626.20779480523</v>
      </c>
    </row>
    <row r="101" spans="1:4" ht="30" customHeight="1" thickTop="1" thickBot="1">
      <c r="A101" s="16" t="s">
        <v>279</v>
      </c>
      <c r="B101" s="14" t="s">
        <v>113</v>
      </c>
      <c r="C101" s="17" t="s">
        <v>1989</v>
      </c>
      <c r="D101" s="1001">
        <v>245303.35394645765</v>
      </c>
    </row>
    <row r="102" spans="1:4" ht="30" customHeight="1" thickTop="1" thickBot="1">
      <c r="A102" s="16" t="s">
        <v>280</v>
      </c>
      <c r="B102" s="14" t="s">
        <v>113</v>
      </c>
      <c r="C102" s="17" t="s">
        <v>281</v>
      </c>
      <c r="D102" s="1001">
        <v>544363</v>
      </c>
    </row>
    <row r="103" spans="1:4" ht="30" customHeight="1" thickTop="1" thickBot="1">
      <c r="A103" s="16" t="s">
        <v>282</v>
      </c>
      <c r="B103" s="14" t="s">
        <v>113</v>
      </c>
      <c r="C103" s="17" t="s">
        <v>283</v>
      </c>
      <c r="D103" s="1001">
        <v>544363</v>
      </c>
    </row>
    <row r="104" spans="1:4" ht="30" customHeight="1" thickTop="1" thickBot="1">
      <c r="A104" s="16" t="s">
        <v>284</v>
      </c>
      <c r="B104" s="14" t="s">
        <v>113</v>
      </c>
      <c r="C104" s="17" t="s">
        <v>285</v>
      </c>
      <c r="D104" s="1001">
        <v>916686.74999999988</v>
      </c>
    </row>
    <row r="105" spans="1:4" ht="30" customHeight="1" thickTop="1" thickBot="1">
      <c r="A105" s="16" t="s">
        <v>286</v>
      </c>
      <c r="B105" s="14" t="s">
        <v>113</v>
      </c>
      <c r="C105" s="17" t="s">
        <v>287</v>
      </c>
      <c r="D105" s="1001">
        <v>458343.37499999994</v>
      </c>
    </row>
    <row r="106" spans="1:4" ht="30" customHeight="1" thickTop="1" thickBot="1">
      <c r="A106" s="16" t="s">
        <v>288</v>
      </c>
      <c r="B106" s="14" t="s">
        <v>113</v>
      </c>
      <c r="C106" s="17" t="s">
        <v>289</v>
      </c>
      <c r="D106" s="1001">
        <v>15278.112499999999</v>
      </c>
    </row>
    <row r="107" spans="1:4" ht="30" customHeight="1" thickTop="1" thickBot="1">
      <c r="A107" s="16" t="s">
        <v>290</v>
      </c>
      <c r="B107" s="14" t="s">
        <v>113</v>
      </c>
      <c r="C107" s="17" t="s">
        <v>291</v>
      </c>
      <c r="D107" s="1001">
        <v>16176.824999999999</v>
      </c>
    </row>
    <row r="108" spans="1:4" ht="30" customHeight="1" thickTop="1" thickBot="1">
      <c r="A108" s="16" t="s">
        <v>292</v>
      </c>
      <c r="B108" s="14" t="s">
        <v>113</v>
      </c>
      <c r="C108" s="17" t="s">
        <v>293</v>
      </c>
      <c r="D108" s="1001">
        <v>9166.8674999999985</v>
      </c>
    </row>
    <row r="109" spans="1:4" ht="30" customHeight="1" thickTop="1" thickBot="1">
      <c r="A109" s="16" t="s">
        <v>294</v>
      </c>
      <c r="B109" s="14" t="s">
        <v>113</v>
      </c>
      <c r="C109" s="17" t="s">
        <v>1990</v>
      </c>
      <c r="D109" s="1001">
        <v>500167.48934151564</v>
      </c>
    </row>
    <row r="110" spans="1:4" ht="30" customHeight="1" thickTop="1" thickBot="1">
      <c r="A110" s="16" t="s">
        <v>295</v>
      </c>
      <c r="B110" s="14" t="s">
        <v>113</v>
      </c>
      <c r="C110" s="17" t="s">
        <v>296</v>
      </c>
      <c r="D110" s="1001">
        <v>5206.25</v>
      </c>
    </row>
    <row r="111" spans="1:4" ht="30" customHeight="1" thickTop="1" thickBot="1">
      <c r="A111" s="16" t="s">
        <v>297</v>
      </c>
      <c r="B111" s="14" t="s">
        <v>113</v>
      </c>
      <c r="C111" s="17" t="s">
        <v>298</v>
      </c>
      <c r="D111" s="1001">
        <v>90241.229464750344</v>
      </c>
    </row>
    <row r="112" spans="1:4" ht="30" customHeight="1" thickTop="1" thickBot="1">
      <c r="A112" s="16" t="s">
        <v>299</v>
      </c>
      <c r="B112" s="14" t="s">
        <v>113</v>
      </c>
      <c r="C112" s="17" t="s">
        <v>300</v>
      </c>
      <c r="D112" s="1001">
        <v>422337.88331844966</v>
      </c>
    </row>
    <row r="113" spans="1:4" ht="30" customHeight="1" thickTop="1" thickBot="1">
      <c r="A113" s="16" t="s">
        <v>301</v>
      </c>
      <c r="B113" s="14" t="s">
        <v>113</v>
      </c>
      <c r="C113" s="17" t="s">
        <v>302</v>
      </c>
      <c r="D113" s="1001">
        <v>8415.8962938210607</v>
      </c>
    </row>
    <row r="114" spans="1:4" ht="30" customHeight="1" thickTop="1" thickBot="1">
      <c r="A114" s="16" t="s">
        <v>305</v>
      </c>
      <c r="B114" s="14" t="s">
        <v>113</v>
      </c>
      <c r="C114" s="17" t="s">
        <v>306</v>
      </c>
      <c r="D114" s="1001">
        <v>149545.75999999998</v>
      </c>
    </row>
    <row r="115" spans="1:4" ht="30" customHeight="1" thickTop="1" thickBot="1">
      <c r="A115" s="16" t="s">
        <v>303</v>
      </c>
      <c r="B115" s="14" t="s">
        <v>113</v>
      </c>
      <c r="C115" s="17" t="s">
        <v>304</v>
      </c>
      <c r="D115" s="1001">
        <v>115324.04271502474</v>
      </c>
    </row>
    <row r="116" spans="1:4" ht="30" customHeight="1" thickTop="1" thickBot="1">
      <c r="A116" s="16" t="s">
        <v>309</v>
      </c>
      <c r="B116" s="14" t="s">
        <v>113</v>
      </c>
      <c r="C116" s="17" t="s">
        <v>1991</v>
      </c>
      <c r="D116" s="1001">
        <v>133732.61437437206</v>
      </c>
    </row>
    <row r="117" spans="1:4" ht="30" customHeight="1" thickTop="1" thickBot="1">
      <c r="A117" s="16" t="s">
        <v>310</v>
      </c>
      <c r="B117" s="14" t="s">
        <v>113</v>
      </c>
      <c r="C117" s="17" t="s">
        <v>311</v>
      </c>
      <c r="D117" s="1001">
        <v>113181.61679485756</v>
      </c>
    </row>
    <row r="118" spans="1:4" ht="30" customHeight="1" thickTop="1" thickBot="1">
      <c r="A118" s="16" t="s">
        <v>313</v>
      </c>
      <c r="B118" s="14" t="s">
        <v>113</v>
      </c>
      <c r="C118" s="17" t="s">
        <v>1993</v>
      </c>
      <c r="D118" s="1001">
        <v>260000</v>
      </c>
    </row>
    <row r="119" spans="1:4" ht="30" customHeight="1" thickTop="1" thickBot="1">
      <c r="A119" s="16" t="s">
        <v>318</v>
      </c>
      <c r="B119" s="14" t="s">
        <v>113</v>
      </c>
      <c r="C119" s="17" t="s">
        <v>319</v>
      </c>
      <c r="D119" s="1001">
        <v>187200</v>
      </c>
    </row>
    <row r="120" spans="1:4" ht="30" customHeight="1" thickTop="1" thickBot="1">
      <c r="A120" s="16" t="s">
        <v>314</v>
      </c>
      <c r="B120" s="14" t="s">
        <v>113</v>
      </c>
      <c r="C120" s="17" t="s">
        <v>315</v>
      </c>
      <c r="D120" s="1001">
        <v>187200</v>
      </c>
    </row>
    <row r="121" spans="1:4" ht="30" customHeight="1" thickTop="1" thickBot="1">
      <c r="A121" s="16" t="s">
        <v>1732</v>
      </c>
      <c r="B121" s="14" t="s">
        <v>113</v>
      </c>
      <c r="C121" s="17" t="s">
        <v>1733</v>
      </c>
      <c r="D121" s="1001">
        <v>14560</v>
      </c>
    </row>
    <row r="122" spans="1:4" ht="30" customHeight="1" thickTop="1" thickBot="1">
      <c r="A122" s="16" t="s">
        <v>322</v>
      </c>
      <c r="B122" s="14" t="s">
        <v>113</v>
      </c>
      <c r="C122" s="17" t="s">
        <v>323</v>
      </c>
      <c r="D122" s="1001">
        <v>145600</v>
      </c>
    </row>
    <row r="123" spans="1:4" ht="30" customHeight="1" thickTop="1" thickBot="1">
      <c r="A123" s="16" t="s">
        <v>320</v>
      </c>
      <c r="B123" s="14" t="s">
        <v>113</v>
      </c>
      <c r="C123" s="17" t="s">
        <v>321</v>
      </c>
      <c r="D123" s="1001">
        <v>166400</v>
      </c>
    </row>
    <row r="124" spans="1:4" ht="30" customHeight="1" thickTop="1" thickBot="1">
      <c r="A124" s="16" t="s">
        <v>312</v>
      </c>
      <c r="B124" s="14" t="s">
        <v>113</v>
      </c>
      <c r="C124" s="17" t="s">
        <v>1992</v>
      </c>
      <c r="D124" s="1001">
        <v>185362.52043531308</v>
      </c>
    </row>
    <row r="125" spans="1:4" ht="30" customHeight="1" thickTop="1" thickBot="1">
      <c r="A125" s="16" t="s">
        <v>316</v>
      </c>
      <c r="B125" s="14" t="s">
        <v>113</v>
      </c>
      <c r="C125" s="17" t="s">
        <v>317</v>
      </c>
      <c r="D125" s="1001">
        <v>166000.13496012648</v>
      </c>
    </row>
    <row r="126" spans="1:4" ht="30" customHeight="1" thickTop="1" thickBot="1">
      <c r="A126" s="16" t="s">
        <v>307</v>
      </c>
      <c r="B126" s="14" t="s">
        <v>113</v>
      </c>
      <c r="C126" s="17" t="s">
        <v>308</v>
      </c>
      <c r="D126" s="1001">
        <v>82458.949517153975</v>
      </c>
    </row>
    <row r="127" spans="1:4" ht="30" customHeight="1" thickTop="1" thickBot="1">
      <c r="A127" s="16" t="s">
        <v>324</v>
      </c>
      <c r="B127" s="14" t="s">
        <v>113</v>
      </c>
      <c r="C127" s="17" t="s">
        <v>325</v>
      </c>
      <c r="D127" s="1001">
        <v>4876.8421169074236</v>
      </c>
    </row>
    <row r="128" spans="1:4" ht="30" customHeight="1" thickTop="1" thickBot="1">
      <c r="A128" s="16" t="s">
        <v>326</v>
      </c>
      <c r="B128" s="14" t="s">
        <v>113</v>
      </c>
      <c r="C128" s="17" t="s">
        <v>327</v>
      </c>
      <c r="D128" s="1001">
        <v>72658.30649651085</v>
      </c>
    </row>
    <row r="129" spans="1:4" ht="30" customHeight="1" thickTop="1" thickBot="1">
      <c r="A129" s="16" t="s">
        <v>328</v>
      </c>
      <c r="B129" s="14" t="s">
        <v>113</v>
      </c>
      <c r="C129" s="17" t="s">
        <v>329</v>
      </c>
      <c r="D129" s="1001">
        <v>48.349483658426827</v>
      </c>
    </row>
    <row r="130" spans="1:4" ht="30" customHeight="1" thickTop="1" thickBot="1">
      <c r="A130" s="16" t="s">
        <v>330</v>
      </c>
      <c r="B130" s="14" t="s">
        <v>113</v>
      </c>
      <c r="C130" s="17" t="s">
        <v>331</v>
      </c>
      <c r="D130" s="1001">
        <v>1793.0454869315631</v>
      </c>
    </row>
    <row r="131" spans="1:4" ht="30" customHeight="1" thickTop="1" thickBot="1">
      <c r="A131" s="16" t="s">
        <v>332</v>
      </c>
      <c r="B131" s="14" t="s">
        <v>113</v>
      </c>
      <c r="C131" s="17" t="s">
        <v>333</v>
      </c>
      <c r="D131" s="1001">
        <v>2269.4445388947834</v>
      </c>
    </row>
    <row r="132" spans="1:4" ht="30" customHeight="1" thickTop="1" thickBot="1">
      <c r="A132" s="16" t="s">
        <v>334</v>
      </c>
      <c r="B132" s="14" t="s">
        <v>113</v>
      </c>
      <c r="C132" s="17" t="s">
        <v>1760</v>
      </c>
      <c r="D132" s="1001">
        <v>4363.354230130577</v>
      </c>
    </row>
    <row r="133" spans="1:4" ht="30" customHeight="1" thickTop="1" thickBot="1">
      <c r="A133" s="16" t="s">
        <v>335</v>
      </c>
      <c r="B133" s="14" t="s">
        <v>92</v>
      </c>
      <c r="C133" s="17" t="s">
        <v>1994</v>
      </c>
      <c r="D133" s="1001">
        <v>195606.41820661671</v>
      </c>
    </row>
    <row r="134" spans="1:4" ht="30" customHeight="1" thickTop="1" thickBot="1">
      <c r="A134" s="16" t="s">
        <v>336</v>
      </c>
      <c r="B134" s="14" t="s">
        <v>113</v>
      </c>
      <c r="C134" s="17" t="s">
        <v>337</v>
      </c>
      <c r="D134" s="1001">
        <v>36684.385268763966</v>
      </c>
    </row>
    <row r="135" spans="1:4" ht="30" customHeight="1" thickTop="1" thickBot="1">
      <c r="A135" s="16" t="s">
        <v>338</v>
      </c>
      <c r="B135" s="14" t="s">
        <v>339</v>
      </c>
      <c r="C135" s="17" t="s">
        <v>340</v>
      </c>
      <c r="D135" s="1001">
        <v>780</v>
      </c>
    </row>
    <row r="136" spans="1:4" ht="30" customHeight="1" thickTop="1" thickBot="1">
      <c r="A136" s="16" t="s">
        <v>352</v>
      </c>
      <c r="B136" s="14" t="s">
        <v>339</v>
      </c>
      <c r="C136" s="17" t="s">
        <v>353</v>
      </c>
      <c r="D136" s="1001">
        <v>1150</v>
      </c>
    </row>
    <row r="137" spans="1:4" ht="30" customHeight="1" thickTop="1" thickBot="1">
      <c r="A137" s="16" t="s">
        <v>343</v>
      </c>
      <c r="B137" s="14" t="s">
        <v>344</v>
      </c>
      <c r="C137" s="17" t="s">
        <v>345</v>
      </c>
      <c r="D137" s="1001">
        <v>4</v>
      </c>
    </row>
    <row r="138" spans="1:4" ht="30" customHeight="1" thickTop="1" thickBot="1">
      <c r="A138" s="16" t="s">
        <v>346</v>
      </c>
      <c r="B138" s="14" t="s">
        <v>344</v>
      </c>
      <c r="C138" s="17" t="s">
        <v>347</v>
      </c>
      <c r="D138" s="1001">
        <v>195</v>
      </c>
    </row>
    <row r="139" spans="1:4" ht="30" customHeight="1" thickTop="1" thickBot="1">
      <c r="A139" s="16" t="s">
        <v>350</v>
      </c>
      <c r="B139" s="14" t="s">
        <v>339</v>
      </c>
      <c r="C139" s="17" t="s">
        <v>351</v>
      </c>
      <c r="D139" s="1001">
        <v>1200</v>
      </c>
    </row>
    <row r="140" spans="1:4" ht="30" customHeight="1" thickTop="1" thickBot="1">
      <c r="A140" s="16" t="s">
        <v>348</v>
      </c>
      <c r="B140" s="14" t="s">
        <v>339</v>
      </c>
      <c r="C140" s="17" t="s">
        <v>349</v>
      </c>
      <c r="D140" s="1001">
        <v>1200</v>
      </c>
    </row>
    <row r="141" spans="1:4" ht="30" customHeight="1" thickTop="1" thickBot="1">
      <c r="A141" s="16" t="s">
        <v>356</v>
      </c>
      <c r="B141" s="14" t="s">
        <v>113</v>
      </c>
      <c r="C141" s="17" t="s">
        <v>357</v>
      </c>
      <c r="D141" s="1001">
        <v>175000</v>
      </c>
    </row>
    <row r="142" spans="1:4" ht="30" customHeight="1" thickTop="1" thickBot="1">
      <c r="A142" s="16" t="s">
        <v>341</v>
      </c>
      <c r="B142" s="14" t="s">
        <v>339</v>
      </c>
      <c r="C142" s="17" t="s">
        <v>342</v>
      </c>
      <c r="D142" s="1001">
        <v>1200</v>
      </c>
    </row>
    <row r="143" spans="1:4" ht="30" customHeight="1" thickTop="1" thickBot="1">
      <c r="A143" s="16" t="s">
        <v>354</v>
      </c>
      <c r="B143" s="14" t="s">
        <v>113</v>
      </c>
      <c r="C143" s="17" t="s">
        <v>355</v>
      </c>
      <c r="D143" s="1001">
        <v>60000</v>
      </c>
    </row>
    <row r="144" spans="1:4" ht="30" customHeight="1" thickTop="1" thickBot="1">
      <c r="A144" s="16" t="s">
        <v>359</v>
      </c>
      <c r="B144" s="14" t="s">
        <v>113</v>
      </c>
      <c r="C144" s="17" t="s">
        <v>360</v>
      </c>
      <c r="D144" s="1001">
        <v>291200</v>
      </c>
    </row>
    <row r="145" spans="1:4" ht="68.25" customHeight="1" thickTop="1" thickBot="1">
      <c r="A145" s="16" t="s">
        <v>358</v>
      </c>
      <c r="B145" s="14" t="s">
        <v>113</v>
      </c>
      <c r="C145" s="17" t="s">
        <v>2303</v>
      </c>
      <c r="D145" s="1001">
        <v>291200</v>
      </c>
    </row>
    <row r="146" spans="1:4" ht="30" customHeight="1" thickTop="1" thickBot="1">
      <c r="A146" s="16" t="s">
        <v>361</v>
      </c>
      <c r="B146" s="14" t="s">
        <v>113</v>
      </c>
      <c r="C146" s="17" t="s">
        <v>1995</v>
      </c>
      <c r="D146" s="1001">
        <v>125000</v>
      </c>
    </row>
    <row r="147" spans="1:4" ht="30" customHeight="1" thickTop="1" thickBot="1">
      <c r="A147" s="16" t="s">
        <v>362</v>
      </c>
      <c r="B147" s="14" t="s">
        <v>113</v>
      </c>
      <c r="C147" s="17" t="s">
        <v>1996</v>
      </c>
      <c r="D147" s="1001">
        <v>125000</v>
      </c>
    </row>
    <row r="148" spans="1:4" ht="30" customHeight="1" thickTop="1" thickBot="1">
      <c r="A148" s="16" t="s">
        <v>367</v>
      </c>
      <c r="B148" s="14" t="s">
        <v>113</v>
      </c>
      <c r="C148" s="17" t="s">
        <v>368</v>
      </c>
      <c r="D148" s="1001">
        <v>14583</v>
      </c>
    </row>
    <row r="149" spans="1:4" ht="30" customHeight="1" thickTop="1" thickBot="1">
      <c r="A149" s="16" t="s">
        <v>363</v>
      </c>
      <c r="B149" s="14" t="s">
        <v>113</v>
      </c>
      <c r="C149" s="17" t="s">
        <v>364</v>
      </c>
      <c r="D149" s="1001">
        <v>15583</v>
      </c>
    </row>
    <row r="150" spans="1:4" ht="30" customHeight="1" thickTop="1" thickBot="1">
      <c r="A150" s="16" t="s">
        <v>158</v>
      </c>
      <c r="B150" s="14" t="s">
        <v>113</v>
      </c>
      <c r="C150" s="17" t="s">
        <v>159</v>
      </c>
      <c r="D150" s="1001">
        <v>45000</v>
      </c>
    </row>
    <row r="151" spans="1:4" ht="30" customHeight="1" thickTop="1" thickBot="1">
      <c r="A151" s="16" t="s">
        <v>369</v>
      </c>
      <c r="B151" s="14" t="s">
        <v>113</v>
      </c>
      <c r="C151" s="17" t="s">
        <v>370</v>
      </c>
      <c r="D151" s="1001">
        <v>114400</v>
      </c>
    </row>
    <row r="152" spans="1:4" ht="30" customHeight="1" thickTop="1" thickBot="1">
      <c r="A152" s="16" t="s">
        <v>371</v>
      </c>
      <c r="B152" s="14" t="s">
        <v>113</v>
      </c>
      <c r="C152" s="17" t="s">
        <v>372</v>
      </c>
      <c r="D152" s="1001">
        <v>104000</v>
      </c>
    </row>
    <row r="153" spans="1:4" ht="30" customHeight="1" thickTop="1" thickBot="1">
      <c r="A153" s="16" t="s">
        <v>365</v>
      </c>
      <c r="B153" s="14" t="s">
        <v>113</v>
      </c>
      <c r="C153" s="17" t="s">
        <v>366</v>
      </c>
      <c r="D153" s="1001">
        <v>114400</v>
      </c>
    </row>
    <row r="154" spans="1:4" ht="30" customHeight="1" thickTop="1" thickBot="1">
      <c r="A154" s="16" t="s">
        <v>373</v>
      </c>
      <c r="B154" s="14" t="s">
        <v>113</v>
      </c>
      <c r="C154" s="17" t="s">
        <v>374</v>
      </c>
      <c r="D154" s="1001">
        <v>62500</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D373"/>
  <sheetViews>
    <sheetView zoomScale="86" zoomScaleNormal="86" workbookViewId="0">
      <pane xSplit="3" ySplit="2" topLeftCell="D3" activePane="bottomRight" state="frozen"/>
      <selection activeCell="D20" sqref="D20"/>
      <selection pane="topRight" activeCell="D20" sqref="D20"/>
      <selection pane="bottomLeft" activeCell="D20" sqref="D20"/>
      <selection pane="bottomRight" activeCell="G282" sqref="G282"/>
    </sheetView>
  </sheetViews>
  <sheetFormatPr baseColWidth="10" defaultRowHeight="15"/>
  <cols>
    <col min="1" max="1" width="11.5703125" customWidth="1"/>
    <col min="2" max="2" width="9.140625"/>
    <col min="3" max="3" width="77.42578125" style="206" customWidth="1"/>
    <col min="4" max="4" width="17.140625" style="189" customWidth="1"/>
  </cols>
  <sheetData>
    <row r="1" spans="1:4" ht="81.75" customHeight="1" thickTop="1" thickBot="1">
      <c r="A1" s="680" t="s">
        <v>1934</v>
      </c>
      <c r="B1" s="681"/>
      <c r="C1" s="681"/>
      <c r="D1" s="682"/>
    </row>
    <row r="2" spans="1:4" ht="60.75" customHeight="1" thickTop="1" thickBot="1">
      <c r="A2" s="679" t="s">
        <v>375</v>
      </c>
      <c r="B2" s="679"/>
      <c r="C2" s="679"/>
      <c r="D2" s="679"/>
    </row>
    <row r="3" spans="1:4" ht="16.5" customHeight="1" thickTop="1" thickBot="1">
      <c r="A3" s="200"/>
      <c r="B3" s="200"/>
      <c r="C3" s="205"/>
      <c r="D3" s="201"/>
    </row>
    <row r="4" spans="1:4" ht="16.5" customHeight="1" thickTop="1" thickBot="1">
      <c r="A4" s="200">
        <f ca="1">A4:D366</f>
        <v>0</v>
      </c>
      <c r="B4" s="200"/>
      <c r="C4" s="205" t="s">
        <v>375</v>
      </c>
      <c r="D4" s="201"/>
    </row>
    <row r="5" spans="1:4" ht="16.5" thickTop="1" thickBot="1">
      <c r="A5" s="200"/>
      <c r="B5" s="200"/>
      <c r="C5" s="205"/>
      <c r="D5" s="202" t="s">
        <v>1930</v>
      </c>
    </row>
    <row r="6" spans="1:4" ht="31.5" thickTop="1" thickBot="1">
      <c r="A6" s="200" t="s">
        <v>809</v>
      </c>
      <c r="B6" s="200" t="s">
        <v>377</v>
      </c>
      <c r="C6" s="205" t="s">
        <v>2028</v>
      </c>
      <c r="D6" s="1000">
        <v>2449.7757207038353</v>
      </c>
    </row>
    <row r="7" spans="1:4" ht="16.5" thickTop="1" thickBot="1">
      <c r="A7" s="200" t="s">
        <v>814</v>
      </c>
      <c r="B7" s="200" t="s">
        <v>377</v>
      </c>
      <c r="C7" s="205" t="s">
        <v>815</v>
      </c>
      <c r="D7" s="1000">
        <v>2322.2503896956737</v>
      </c>
    </row>
    <row r="8" spans="1:4" ht="16.5" thickTop="1" thickBot="1">
      <c r="A8" s="200" t="s">
        <v>810</v>
      </c>
      <c r="B8" s="200" t="s">
        <v>377</v>
      </c>
      <c r="C8" s="205" t="s">
        <v>811</v>
      </c>
      <c r="D8" s="1000">
        <v>2241.2160152415618</v>
      </c>
    </row>
    <row r="9" spans="1:4" ht="16.5" thickTop="1" thickBot="1">
      <c r="A9" s="200" t="s">
        <v>812</v>
      </c>
      <c r="B9" s="200" t="s">
        <v>377</v>
      </c>
      <c r="C9" s="205" t="s">
        <v>813</v>
      </c>
      <c r="D9" s="1000">
        <v>2804.3333333333335</v>
      </c>
    </row>
    <row r="10" spans="1:4" ht="16.5" thickTop="1" thickBot="1">
      <c r="A10" s="200" t="s">
        <v>1752</v>
      </c>
      <c r="B10" s="200" t="s">
        <v>377</v>
      </c>
      <c r="C10" s="205" t="s">
        <v>1751</v>
      </c>
      <c r="D10" s="1000">
        <v>2350</v>
      </c>
    </row>
    <row r="11" spans="1:4" ht="16.5" thickTop="1" thickBot="1">
      <c r="A11" s="200" t="s">
        <v>818</v>
      </c>
      <c r="B11" s="200" t="s">
        <v>377</v>
      </c>
      <c r="C11" s="205" t="s">
        <v>819</v>
      </c>
      <c r="D11" s="1000">
        <v>16442</v>
      </c>
    </row>
    <row r="12" spans="1:4" ht="16.5" thickTop="1" thickBot="1">
      <c r="A12" s="200" t="s">
        <v>816</v>
      </c>
      <c r="B12" s="200" t="s">
        <v>377</v>
      </c>
      <c r="C12" s="205" t="s">
        <v>817</v>
      </c>
      <c r="D12" s="1000">
        <v>6206.5</v>
      </c>
    </row>
    <row r="13" spans="1:4" ht="16.5" thickTop="1" thickBot="1">
      <c r="A13" s="200" t="s">
        <v>820</v>
      </c>
      <c r="B13" s="200" t="s">
        <v>92</v>
      </c>
      <c r="C13" s="205" t="s">
        <v>2029</v>
      </c>
      <c r="D13" s="1000">
        <v>1900</v>
      </c>
    </row>
    <row r="14" spans="1:4" ht="16.5" thickTop="1" thickBot="1">
      <c r="A14" s="200" t="s">
        <v>822</v>
      </c>
      <c r="B14" s="200" t="s">
        <v>233</v>
      </c>
      <c r="C14" s="205" t="s">
        <v>2031</v>
      </c>
      <c r="D14" s="1000">
        <v>65000</v>
      </c>
    </row>
    <row r="15" spans="1:4" ht="16.5" thickTop="1" thickBot="1">
      <c r="A15" s="200" t="s">
        <v>823</v>
      </c>
      <c r="B15" s="200" t="s">
        <v>92</v>
      </c>
      <c r="C15" s="205" t="s">
        <v>2032</v>
      </c>
      <c r="D15" s="1000">
        <v>837.5</v>
      </c>
    </row>
    <row r="16" spans="1:4" ht="16.5" thickTop="1" thickBot="1">
      <c r="A16" s="200" t="s">
        <v>821</v>
      </c>
      <c r="B16" s="200" t="s">
        <v>233</v>
      </c>
      <c r="C16" s="205" t="s">
        <v>2030</v>
      </c>
      <c r="D16" s="1000">
        <v>75000</v>
      </c>
    </row>
    <row r="17" spans="1:4" ht="16.5" thickTop="1" thickBot="1">
      <c r="A17" s="200" t="s">
        <v>847</v>
      </c>
      <c r="B17" s="200" t="s">
        <v>425</v>
      </c>
      <c r="C17" s="205" t="s">
        <v>848</v>
      </c>
      <c r="D17" s="1000">
        <v>7820.8708908985709</v>
      </c>
    </row>
    <row r="18" spans="1:4" ht="16.5" thickTop="1" thickBot="1">
      <c r="A18" s="200" t="s">
        <v>824</v>
      </c>
      <c r="B18" s="200" t="s">
        <v>388</v>
      </c>
      <c r="C18" s="205" t="s">
        <v>2033</v>
      </c>
      <c r="D18" s="1000">
        <v>57680</v>
      </c>
    </row>
    <row r="19" spans="1:4" ht="31.5" thickTop="1" thickBot="1">
      <c r="A19" s="200" t="s">
        <v>825</v>
      </c>
      <c r="B19" s="200" t="s">
        <v>388</v>
      </c>
      <c r="C19" s="205" t="s">
        <v>826</v>
      </c>
      <c r="D19" s="1000">
        <v>57680</v>
      </c>
    </row>
    <row r="20" spans="1:4" ht="16.5" thickTop="1" thickBot="1">
      <c r="A20" s="200" t="s">
        <v>831</v>
      </c>
      <c r="B20" s="200" t="s">
        <v>388</v>
      </c>
      <c r="C20" s="205" t="s">
        <v>832</v>
      </c>
      <c r="D20" s="1000">
        <v>57680</v>
      </c>
    </row>
    <row r="21" spans="1:4" ht="31.5" thickTop="1" thickBot="1">
      <c r="A21" s="200" t="s">
        <v>827</v>
      </c>
      <c r="B21" s="200" t="s">
        <v>388</v>
      </c>
      <c r="C21" s="205" t="s">
        <v>828</v>
      </c>
      <c r="D21" s="1000">
        <v>57680</v>
      </c>
    </row>
    <row r="22" spans="1:4" ht="31.5" thickTop="1" thickBot="1">
      <c r="A22" s="200" t="s">
        <v>829</v>
      </c>
      <c r="B22" s="200" t="s">
        <v>388</v>
      </c>
      <c r="C22" s="205" t="s">
        <v>830</v>
      </c>
      <c r="D22" s="1000">
        <v>57680</v>
      </c>
    </row>
    <row r="23" spans="1:4" ht="16.5" thickTop="1" thickBot="1">
      <c r="A23" s="200" t="s">
        <v>833</v>
      </c>
      <c r="B23" s="200" t="s">
        <v>388</v>
      </c>
      <c r="C23" s="205" t="s">
        <v>834</v>
      </c>
      <c r="D23" s="1000">
        <v>57680</v>
      </c>
    </row>
    <row r="24" spans="1:4" ht="16.5" thickTop="1" thickBot="1">
      <c r="A24" s="200" t="s">
        <v>843</v>
      </c>
      <c r="B24" s="200" t="s">
        <v>388</v>
      </c>
      <c r="C24" s="205" t="s">
        <v>844</v>
      </c>
      <c r="D24" s="1000">
        <v>20000</v>
      </c>
    </row>
    <row r="25" spans="1:4" ht="16.5" thickTop="1" thickBot="1">
      <c r="A25" s="200" t="s">
        <v>835</v>
      </c>
      <c r="B25" s="200" t="s">
        <v>388</v>
      </c>
      <c r="C25" s="205" t="s">
        <v>836</v>
      </c>
      <c r="D25" s="1000">
        <v>57680</v>
      </c>
    </row>
    <row r="26" spans="1:4" ht="16.5" thickTop="1" thickBot="1">
      <c r="A26" s="200" t="s">
        <v>838</v>
      </c>
      <c r="B26" s="200" t="s">
        <v>388</v>
      </c>
      <c r="C26" s="205" t="s">
        <v>2108</v>
      </c>
      <c r="D26" s="1000">
        <v>57680</v>
      </c>
    </row>
    <row r="27" spans="1:4" ht="16.5" thickTop="1" thickBot="1">
      <c r="A27" s="200" t="s">
        <v>837</v>
      </c>
      <c r="B27" s="200" t="s">
        <v>388</v>
      </c>
      <c r="C27" s="205" t="s">
        <v>2110</v>
      </c>
      <c r="D27" s="1000">
        <v>57680</v>
      </c>
    </row>
    <row r="28" spans="1:4" ht="16.5" thickTop="1" thickBot="1">
      <c r="A28" s="200" t="s">
        <v>840</v>
      </c>
      <c r="B28" s="200" t="s">
        <v>388</v>
      </c>
      <c r="C28" s="205" t="s">
        <v>2109</v>
      </c>
      <c r="D28" s="1000">
        <v>57680</v>
      </c>
    </row>
    <row r="29" spans="1:4" ht="16.5" thickTop="1" thickBot="1">
      <c r="A29" s="200" t="s">
        <v>839</v>
      </c>
      <c r="B29" s="200" t="s">
        <v>388</v>
      </c>
      <c r="C29" s="205" t="s">
        <v>2107</v>
      </c>
      <c r="D29" s="1000">
        <v>57680</v>
      </c>
    </row>
    <row r="30" spans="1:4" ht="31.5" thickTop="1" thickBot="1">
      <c r="A30" s="200" t="s">
        <v>841</v>
      </c>
      <c r="B30" s="200" t="s">
        <v>388</v>
      </c>
      <c r="C30" s="205" t="s">
        <v>842</v>
      </c>
      <c r="D30" s="1000">
        <v>57680</v>
      </c>
    </row>
    <row r="31" spans="1:4" ht="16.5" thickTop="1" thickBot="1">
      <c r="A31" s="200" t="s">
        <v>845</v>
      </c>
      <c r="B31" s="200" t="s">
        <v>425</v>
      </c>
      <c r="C31" s="205" t="s">
        <v>846</v>
      </c>
      <c r="D31" s="1000">
        <v>40</v>
      </c>
    </row>
    <row r="32" spans="1:4" ht="16.5" thickTop="1" thickBot="1">
      <c r="A32" s="200" t="s">
        <v>850</v>
      </c>
      <c r="B32" s="200" t="s">
        <v>144</v>
      </c>
      <c r="C32" s="205" t="s">
        <v>2035</v>
      </c>
      <c r="D32" s="1000">
        <v>493.5</v>
      </c>
    </row>
    <row r="33" spans="1:4" ht="16.5" thickTop="1" thickBot="1">
      <c r="A33" s="200" t="s">
        <v>851</v>
      </c>
      <c r="B33" s="200" t="s">
        <v>377</v>
      </c>
      <c r="C33" s="205" t="s">
        <v>852</v>
      </c>
      <c r="D33" s="1000">
        <v>5548.2770469002444</v>
      </c>
    </row>
    <row r="34" spans="1:4" ht="16.5" thickTop="1" thickBot="1">
      <c r="A34" s="200" t="s">
        <v>857</v>
      </c>
      <c r="B34" s="200" t="s">
        <v>377</v>
      </c>
      <c r="C34" s="205" t="s">
        <v>858</v>
      </c>
      <c r="D34" s="1000">
        <v>3853.2681224407852</v>
      </c>
    </row>
    <row r="35" spans="1:4" ht="16.5" thickTop="1" thickBot="1">
      <c r="A35" s="200" t="s">
        <v>853</v>
      </c>
      <c r="B35" s="200" t="s">
        <v>377</v>
      </c>
      <c r="C35" s="205" t="s">
        <v>854</v>
      </c>
      <c r="D35" s="1000">
        <v>4754.333333333333</v>
      </c>
    </row>
    <row r="36" spans="1:4" ht="16.5" thickTop="1" thickBot="1">
      <c r="A36" s="200" t="s">
        <v>855</v>
      </c>
      <c r="B36" s="200" t="s">
        <v>377</v>
      </c>
      <c r="C36" s="205" t="s">
        <v>856</v>
      </c>
      <c r="D36" s="1000">
        <v>6312.8975366429386</v>
      </c>
    </row>
    <row r="37" spans="1:4" ht="16.5" thickTop="1" thickBot="1">
      <c r="A37" s="200" t="s">
        <v>976</v>
      </c>
      <c r="B37" s="200" t="s">
        <v>377</v>
      </c>
      <c r="C37" s="205" t="s">
        <v>977</v>
      </c>
      <c r="D37" s="1000">
        <v>3892.5</v>
      </c>
    </row>
    <row r="38" spans="1:4" ht="16.5" thickTop="1" thickBot="1">
      <c r="A38" s="200" t="s">
        <v>859</v>
      </c>
      <c r="B38" s="200" t="s">
        <v>377</v>
      </c>
      <c r="C38" s="205" t="s">
        <v>860</v>
      </c>
      <c r="D38" s="1000">
        <v>4422.5</v>
      </c>
    </row>
    <row r="39" spans="1:4" ht="31.5" thickTop="1" thickBot="1">
      <c r="A39" s="200" t="s">
        <v>999</v>
      </c>
      <c r="B39" s="200" t="s">
        <v>92</v>
      </c>
      <c r="C39" s="205" t="s">
        <v>1000</v>
      </c>
      <c r="D39" s="1000">
        <v>589050</v>
      </c>
    </row>
    <row r="40" spans="1:4" ht="16.5" thickTop="1" thickBot="1">
      <c r="A40" s="200" t="s">
        <v>974</v>
      </c>
      <c r="B40" s="200" t="s">
        <v>92</v>
      </c>
      <c r="C40" s="205" t="s">
        <v>975</v>
      </c>
      <c r="D40" s="1000">
        <v>38903.925782522507</v>
      </c>
    </row>
    <row r="41" spans="1:4" ht="16.5" thickTop="1" thickBot="1">
      <c r="A41" s="200" t="s">
        <v>899</v>
      </c>
      <c r="B41" s="200" t="s">
        <v>92</v>
      </c>
      <c r="C41" s="205" t="s">
        <v>900</v>
      </c>
      <c r="D41" s="1000">
        <v>689.37441267027168</v>
      </c>
    </row>
    <row r="42" spans="1:4" ht="16.5" thickTop="1" thickBot="1">
      <c r="A42" s="200" t="s">
        <v>437</v>
      </c>
      <c r="B42" s="200" t="s">
        <v>92</v>
      </c>
      <c r="C42" s="205" t="s">
        <v>438</v>
      </c>
      <c r="D42" s="1000">
        <v>10684.347535712242</v>
      </c>
    </row>
    <row r="43" spans="1:4" ht="16.5" thickTop="1" thickBot="1">
      <c r="A43" s="200" t="s">
        <v>376</v>
      </c>
      <c r="B43" s="200" t="s">
        <v>377</v>
      </c>
      <c r="C43" s="205" t="s">
        <v>378</v>
      </c>
      <c r="D43" s="1000">
        <v>4938</v>
      </c>
    </row>
    <row r="44" spans="1:4" ht="31.5" thickTop="1" thickBot="1">
      <c r="A44" s="200" t="s">
        <v>379</v>
      </c>
      <c r="B44" s="200" t="s">
        <v>144</v>
      </c>
      <c r="C44" s="205" t="s">
        <v>380</v>
      </c>
      <c r="D44" s="1000">
        <v>10397.59</v>
      </c>
    </row>
    <row r="45" spans="1:4" ht="16.5" thickTop="1" thickBot="1">
      <c r="A45" s="200" t="s">
        <v>849</v>
      </c>
      <c r="B45" s="200" t="s">
        <v>377</v>
      </c>
      <c r="C45" s="205" t="s">
        <v>2034</v>
      </c>
      <c r="D45" s="1000">
        <v>5580</v>
      </c>
    </row>
    <row r="46" spans="1:4" ht="16.5" thickTop="1" thickBot="1">
      <c r="A46" s="200" t="s">
        <v>995</v>
      </c>
      <c r="B46" s="200" t="s">
        <v>92</v>
      </c>
      <c r="C46" s="205" t="s">
        <v>2060</v>
      </c>
      <c r="D46" s="1000">
        <v>1000</v>
      </c>
    </row>
    <row r="47" spans="1:4" ht="16.5" thickTop="1" thickBot="1">
      <c r="A47" s="200" t="s">
        <v>996</v>
      </c>
      <c r="B47" s="200" t="s">
        <v>92</v>
      </c>
      <c r="C47" s="205" t="s">
        <v>2061</v>
      </c>
      <c r="D47" s="1000">
        <v>21794.916404774511</v>
      </c>
    </row>
    <row r="48" spans="1:4" ht="16.5" thickTop="1" thickBot="1">
      <c r="A48" s="200" t="s">
        <v>868</v>
      </c>
      <c r="B48" s="200" t="s">
        <v>388</v>
      </c>
      <c r="C48" s="205" t="s">
        <v>869</v>
      </c>
      <c r="D48" s="1000">
        <v>31172.5</v>
      </c>
    </row>
    <row r="49" spans="1:4" ht="16.5" thickTop="1" thickBot="1">
      <c r="A49" s="200" t="s">
        <v>871</v>
      </c>
      <c r="B49" s="200" t="s">
        <v>388</v>
      </c>
      <c r="C49" s="205" t="s">
        <v>872</v>
      </c>
      <c r="D49" s="1000">
        <v>31222.5</v>
      </c>
    </row>
    <row r="50" spans="1:4" ht="16.5" thickTop="1" thickBot="1">
      <c r="A50" s="200" t="s">
        <v>870</v>
      </c>
      <c r="B50" s="200" t="s">
        <v>388</v>
      </c>
      <c r="C50" s="205" t="s">
        <v>2037</v>
      </c>
      <c r="D50" s="1000">
        <v>31172.5</v>
      </c>
    </row>
    <row r="51" spans="1:4" ht="16.5" thickTop="1" thickBot="1">
      <c r="A51" s="200" t="s">
        <v>867</v>
      </c>
      <c r="B51" s="200" t="s">
        <v>388</v>
      </c>
      <c r="C51" s="205" t="s">
        <v>2036</v>
      </c>
      <c r="D51" s="1000">
        <v>31172.5</v>
      </c>
    </row>
    <row r="52" spans="1:4" ht="16.5" thickTop="1" thickBot="1">
      <c r="A52" s="200" t="s">
        <v>873</v>
      </c>
      <c r="B52" s="200" t="s">
        <v>388</v>
      </c>
      <c r="C52" s="205" t="s">
        <v>874</v>
      </c>
      <c r="D52" s="1000">
        <v>21420</v>
      </c>
    </row>
    <row r="53" spans="1:4" ht="16.5" thickTop="1" thickBot="1">
      <c r="A53" s="200" t="s">
        <v>381</v>
      </c>
      <c r="B53" s="200" t="s">
        <v>144</v>
      </c>
      <c r="C53" s="205" t="s">
        <v>382</v>
      </c>
      <c r="D53" s="1000">
        <v>3063.7237583134811</v>
      </c>
    </row>
    <row r="54" spans="1:4" ht="16.5" thickTop="1" thickBot="1">
      <c r="A54" s="200" t="s">
        <v>865</v>
      </c>
      <c r="B54" s="200" t="s">
        <v>377</v>
      </c>
      <c r="C54" s="205" t="s">
        <v>866</v>
      </c>
      <c r="D54" s="1000">
        <v>1996.3155653825784</v>
      </c>
    </row>
    <row r="55" spans="1:4" ht="16.5" thickTop="1" thickBot="1">
      <c r="A55" s="200" t="s">
        <v>861</v>
      </c>
      <c r="B55" s="200" t="s">
        <v>425</v>
      </c>
      <c r="C55" s="205" t="s">
        <v>862</v>
      </c>
      <c r="D55" s="1000">
        <v>1676</v>
      </c>
    </row>
    <row r="56" spans="1:4" ht="16.5" thickTop="1" thickBot="1">
      <c r="A56" s="200" t="s">
        <v>863</v>
      </c>
      <c r="B56" s="200" t="s">
        <v>637</v>
      </c>
      <c r="C56" s="205" t="s">
        <v>864</v>
      </c>
      <c r="D56" s="1000">
        <v>9803.3533988675754</v>
      </c>
    </row>
    <row r="57" spans="1:4" ht="16.5" thickTop="1" thickBot="1">
      <c r="A57" s="200" t="s">
        <v>383</v>
      </c>
      <c r="B57" s="200" t="s">
        <v>377</v>
      </c>
      <c r="C57" s="205" t="s">
        <v>384</v>
      </c>
      <c r="D57" s="1000">
        <v>2828.335</v>
      </c>
    </row>
    <row r="58" spans="1:4" ht="16.5" thickTop="1" thickBot="1">
      <c r="A58" s="200" t="s">
        <v>385</v>
      </c>
      <c r="B58" s="200" t="s">
        <v>377</v>
      </c>
      <c r="C58" s="205" t="s">
        <v>386</v>
      </c>
      <c r="D58" s="1000">
        <v>2804.3333333333335</v>
      </c>
    </row>
    <row r="59" spans="1:4" ht="31.5" thickTop="1" thickBot="1">
      <c r="A59" s="200" t="s">
        <v>387</v>
      </c>
      <c r="B59" s="200" t="s">
        <v>388</v>
      </c>
      <c r="C59" s="205" t="s">
        <v>389</v>
      </c>
      <c r="D59" s="1000">
        <v>21565.735708550619</v>
      </c>
    </row>
    <row r="60" spans="1:4" ht="16.5" thickTop="1" thickBot="1">
      <c r="A60" s="200" t="s">
        <v>390</v>
      </c>
      <c r="B60" s="200" t="s">
        <v>377</v>
      </c>
      <c r="C60" s="205" t="s">
        <v>391</v>
      </c>
      <c r="D60" s="1000">
        <v>5950.2623921427949</v>
      </c>
    </row>
    <row r="61" spans="1:4" ht="16.5" thickTop="1" thickBot="1">
      <c r="A61" s="200" t="s">
        <v>392</v>
      </c>
      <c r="B61" s="200" t="s">
        <v>233</v>
      </c>
      <c r="C61" s="205" t="s">
        <v>393</v>
      </c>
      <c r="D61" s="1000">
        <v>67806.252009557153</v>
      </c>
    </row>
    <row r="62" spans="1:4" ht="16.5" thickTop="1" thickBot="1">
      <c r="A62" s="200" t="s">
        <v>400</v>
      </c>
      <c r="B62" s="200" t="s">
        <v>233</v>
      </c>
      <c r="C62" s="205" t="s">
        <v>401</v>
      </c>
      <c r="D62" s="1000">
        <v>5705.9091147699683</v>
      </c>
    </row>
    <row r="63" spans="1:4" ht="16.5" thickTop="1" thickBot="1">
      <c r="A63" s="200" t="s">
        <v>394</v>
      </c>
      <c r="B63" s="200" t="s">
        <v>388</v>
      </c>
      <c r="C63" s="205" t="s">
        <v>395</v>
      </c>
      <c r="D63" s="1000">
        <v>23768.25</v>
      </c>
    </row>
    <row r="64" spans="1:4" ht="16.5" thickTop="1" thickBot="1">
      <c r="A64" s="200" t="s">
        <v>402</v>
      </c>
      <c r="B64" s="200" t="s">
        <v>92</v>
      </c>
      <c r="C64" s="205" t="s">
        <v>403</v>
      </c>
      <c r="D64" s="1000">
        <v>24370</v>
      </c>
    </row>
    <row r="65" spans="1:4" ht="16.5" thickTop="1" thickBot="1">
      <c r="A65" s="200" t="s">
        <v>396</v>
      </c>
      <c r="B65" s="200" t="s">
        <v>92</v>
      </c>
      <c r="C65" s="205" t="s">
        <v>397</v>
      </c>
      <c r="D65" s="1000">
        <v>62769.359245750602</v>
      </c>
    </row>
    <row r="66" spans="1:4" ht="16.5" thickTop="1" thickBot="1">
      <c r="A66" s="200" t="s">
        <v>398</v>
      </c>
      <c r="B66" s="200" t="s">
        <v>92</v>
      </c>
      <c r="C66" s="205" t="s">
        <v>399</v>
      </c>
      <c r="D66" s="1000">
        <v>750000</v>
      </c>
    </row>
    <row r="67" spans="1:4" ht="16.5" thickTop="1" thickBot="1">
      <c r="A67" s="200" t="s">
        <v>1001</v>
      </c>
      <c r="B67" s="200" t="s">
        <v>144</v>
      </c>
      <c r="C67" s="205" t="s">
        <v>1002</v>
      </c>
      <c r="D67" s="1000">
        <v>7693.9704723108734</v>
      </c>
    </row>
    <row r="68" spans="1:4" ht="16.5" thickTop="1" thickBot="1">
      <c r="A68" s="200" t="s">
        <v>404</v>
      </c>
      <c r="B68" s="200" t="s">
        <v>377</v>
      </c>
      <c r="C68" s="205" t="s">
        <v>405</v>
      </c>
      <c r="D68" s="1000">
        <v>866.66666666666663</v>
      </c>
    </row>
    <row r="69" spans="1:4" ht="16.5" thickTop="1" thickBot="1">
      <c r="A69" s="200" t="s">
        <v>406</v>
      </c>
      <c r="B69" s="200" t="s">
        <v>377</v>
      </c>
      <c r="C69" s="205" t="s">
        <v>407</v>
      </c>
      <c r="D69" s="1000">
        <v>11334.446276302986</v>
      </c>
    </row>
    <row r="70" spans="1:4" ht="16.5" thickTop="1" thickBot="1">
      <c r="A70" s="200" t="s">
        <v>408</v>
      </c>
      <c r="B70" s="200" t="s">
        <v>144</v>
      </c>
      <c r="C70" s="205" t="s">
        <v>409</v>
      </c>
      <c r="D70" s="1000">
        <v>47572.853782521575</v>
      </c>
    </row>
    <row r="71" spans="1:4" ht="16.5" thickTop="1" thickBot="1">
      <c r="A71" s="200" t="s">
        <v>410</v>
      </c>
      <c r="B71" s="200" t="s">
        <v>92</v>
      </c>
      <c r="C71" s="205" t="s">
        <v>411</v>
      </c>
      <c r="D71" s="1000">
        <v>9725.9814456306267</v>
      </c>
    </row>
    <row r="72" spans="1:4" ht="16.5" thickTop="1" thickBot="1">
      <c r="A72" s="200" t="s">
        <v>412</v>
      </c>
      <c r="B72" s="200" t="s">
        <v>92</v>
      </c>
      <c r="C72" s="205" t="s">
        <v>413</v>
      </c>
      <c r="D72" s="1000">
        <v>12534136.861264473</v>
      </c>
    </row>
    <row r="73" spans="1:4" ht="16.5" thickTop="1" thickBot="1">
      <c r="A73" s="200" t="s">
        <v>882</v>
      </c>
      <c r="B73" s="200" t="s">
        <v>377</v>
      </c>
      <c r="C73" s="205" t="s">
        <v>883</v>
      </c>
      <c r="D73" s="1000">
        <v>1855.83713186655</v>
      </c>
    </row>
    <row r="74" spans="1:4" ht="16.5" thickTop="1" thickBot="1">
      <c r="A74" s="200" t="s">
        <v>877</v>
      </c>
      <c r="B74" s="200" t="s">
        <v>377</v>
      </c>
      <c r="C74" s="205" t="s">
        <v>878</v>
      </c>
      <c r="D74" s="1000">
        <v>1713.080429415277</v>
      </c>
    </row>
    <row r="75" spans="1:4" ht="16.5" thickTop="1" thickBot="1">
      <c r="A75" s="200" t="s">
        <v>880</v>
      </c>
      <c r="B75" s="200" t="s">
        <v>377</v>
      </c>
      <c r="C75" s="205" t="s">
        <v>881</v>
      </c>
      <c r="D75" s="1000">
        <v>1713.080429415277</v>
      </c>
    </row>
    <row r="76" spans="1:4" ht="16.5" thickTop="1" thickBot="1">
      <c r="A76" s="200" t="s">
        <v>894</v>
      </c>
      <c r="B76" s="200" t="s">
        <v>377</v>
      </c>
      <c r="C76" s="205" t="s">
        <v>895</v>
      </c>
      <c r="D76" s="1000">
        <v>2374.5561423001832</v>
      </c>
    </row>
    <row r="77" spans="1:4" ht="16.5" thickTop="1" thickBot="1">
      <c r="A77" s="200" t="s">
        <v>879</v>
      </c>
      <c r="B77" s="200" t="s">
        <v>377</v>
      </c>
      <c r="C77" s="205" t="s">
        <v>2143</v>
      </c>
      <c r="D77" s="1000">
        <v>1855.83713186655</v>
      </c>
    </row>
    <row r="78" spans="1:4" ht="16.5" thickTop="1" thickBot="1">
      <c r="A78" s="200" t="s">
        <v>889</v>
      </c>
      <c r="B78" s="200" t="s">
        <v>377</v>
      </c>
      <c r="C78" s="205" t="s">
        <v>890</v>
      </c>
      <c r="D78" s="1000">
        <v>2374.5561423001832</v>
      </c>
    </row>
    <row r="79" spans="1:4" ht="16.5" thickTop="1" thickBot="1">
      <c r="A79" s="200" t="s">
        <v>891</v>
      </c>
      <c r="B79" s="200" t="s">
        <v>377</v>
      </c>
      <c r="C79" s="205" t="s">
        <v>2129</v>
      </c>
      <c r="D79" s="1000">
        <v>2374.5561423001832</v>
      </c>
    </row>
    <row r="80" spans="1:4" ht="16.5" thickTop="1" thickBot="1">
      <c r="A80" s="200" t="s">
        <v>892</v>
      </c>
      <c r="B80" s="200" t="s">
        <v>377</v>
      </c>
      <c r="C80" s="205" t="s">
        <v>2130</v>
      </c>
      <c r="D80" s="1000">
        <v>2374.5561423001832</v>
      </c>
    </row>
    <row r="81" spans="1:4" ht="31.5" thickTop="1" thickBot="1">
      <c r="A81" s="200" t="s">
        <v>884</v>
      </c>
      <c r="B81" s="200" t="s">
        <v>377</v>
      </c>
      <c r="C81" s="205" t="s">
        <v>2038</v>
      </c>
      <c r="D81" s="1000">
        <v>2927.0572731612174</v>
      </c>
    </row>
    <row r="82" spans="1:4" ht="31.5" thickTop="1" thickBot="1">
      <c r="A82" s="200" t="s">
        <v>885</v>
      </c>
      <c r="B82" s="200" t="s">
        <v>377</v>
      </c>
      <c r="C82" s="205" t="s">
        <v>2039</v>
      </c>
      <c r="D82" s="1000">
        <v>2970.6471059707665</v>
      </c>
    </row>
    <row r="83" spans="1:4" ht="31.5" thickTop="1" thickBot="1">
      <c r="A83" s="200" t="s">
        <v>886</v>
      </c>
      <c r="B83" s="200" t="s">
        <v>377</v>
      </c>
      <c r="C83" s="205" t="s">
        <v>2040</v>
      </c>
      <c r="D83" s="1000">
        <v>3002.2497347576891</v>
      </c>
    </row>
    <row r="84" spans="1:4" ht="31.5" thickTop="1" thickBot="1">
      <c r="A84" s="200" t="s">
        <v>887</v>
      </c>
      <c r="B84" s="200" t="s">
        <v>377</v>
      </c>
      <c r="C84" s="205" t="s">
        <v>2041</v>
      </c>
      <c r="D84" s="1000">
        <v>3002.2497347576891</v>
      </c>
    </row>
    <row r="85" spans="1:4" ht="16.5" thickTop="1" thickBot="1">
      <c r="A85" s="200" t="s">
        <v>893</v>
      </c>
      <c r="B85" s="200" t="s">
        <v>377</v>
      </c>
      <c r="C85" s="205" t="s">
        <v>2043</v>
      </c>
      <c r="D85" s="1000">
        <v>3002.2497347576891</v>
      </c>
    </row>
    <row r="86" spans="1:4" ht="31.5" thickTop="1" thickBot="1">
      <c r="A86" s="200" t="s">
        <v>888</v>
      </c>
      <c r="B86" s="200" t="s">
        <v>377</v>
      </c>
      <c r="C86" s="205" t="s">
        <v>2042</v>
      </c>
      <c r="D86" s="1000">
        <v>3002.2497347576891</v>
      </c>
    </row>
    <row r="87" spans="1:4" ht="31.5" thickTop="1" thickBot="1">
      <c r="A87" s="200" t="s">
        <v>875</v>
      </c>
      <c r="B87" s="200" t="s">
        <v>377</v>
      </c>
      <c r="C87" s="205" t="s">
        <v>876</v>
      </c>
      <c r="D87" s="1000">
        <v>467.59999999999997</v>
      </c>
    </row>
    <row r="88" spans="1:4" ht="16.5" thickTop="1" thickBot="1">
      <c r="A88" s="200" t="s">
        <v>898</v>
      </c>
      <c r="B88" s="200" t="s">
        <v>377</v>
      </c>
      <c r="C88" s="205" t="s">
        <v>2044</v>
      </c>
      <c r="D88" s="1000">
        <v>467.59999999999997</v>
      </c>
    </row>
    <row r="89" spans="1:4" ht="16.5" thickTop="1" thickBot="1">
      <c r="A89" s="200" t="s">
        <v>896</v>
      </c>
      <c r="B89" s="200" t="s">
        <v>377</v>
      </c>
      <c r="C89" s="205" t="s">
        <v>897</v>
      </c>
      <c r="D89" s="1000">
        <v>467.59999999999997</v>
      </c>
    </row>
    <row r="90" spans="1:4" ht="16.5" thickTop="1" thickBot="1">
      <c r="A90" s="200" t="s">
        <v>997</v>
      </c>
      <c r="B90" s="200" t="s">
        <v>233</v>
      </c>
      <c r="C90" s="205" t="s">
        <v>998</v>
      </c>
      <c r="D90" s="1000">
        <v>22500</v>
      </c>
    </row>
    <row r="91" spans="1:4" ht="31.5" thickTop="1" thickBot="1">
      <c r="A91" s="200" t="s">
        <v>414</v>
      </c>
      <c r="B91" s="200" t="s">
        <v>377</v>
      </c>
      <c r="C91" s="205" t="s">
        <v>415</v>
      </c>
      <c r="D91" s="1000">
        <v>30353.296666666665</v>
      </c>
    </row>
    <row r="92" spans="1:4" ht="16.5" thickTop="1" thickBot="1">
      <c r="A92" s="200" t="s">
        <v>416</v>
      </c>
      <c r="B92" s="200" t="s">
        <v>144</v>
      </c>
      <c r="C92" s="205" t="s">
        <v>417</v>
      </c>
      <c r="D92" s="1000">
        <v>35551.4</v>
      </c>
    </row>
    <row r="93" spans="1:4" ht="16.5" thickTop="1" thickBot="1">
      <c r="A93" s="200" t="s">
        <v>418</v>
      </c>
      <c r="B93" s="200" t="s">
        <v>144</v>
      </c>
      <c r="C93" s="205" t="s">
        <v>419</v>
      </c>
      <c r="D93" s="1000">
        <v>916</v>
      </c>
    </row>
    <row r="94" spans="1:4" ht="16.5" thickTop="1" thickBot="1">
      <c r="A94" s="200" t="s">
        <v>420</v>
      </c>
      <c r="B94" s="200" t="s">
        <v>144</v>
      </c>
      <c r="C94" s="205" t="s">
        <v>421</v>
      </c>
      <c r="D94" s="1000">
        <v>916</v>
      </c>
    </row>
    <row r="95" spans="1:4" ht="16.5" thickTop="1" thickBot="1">
      <c r="A95" s="200" t="s">
        <v>422</v>
      </c>
      <c r="B95" s="200" t="s">
        <v>377</v>
      </c>
      <c r="C95" s="205" t="s">
        <v>423</v>
      </c>
      <c r="D95" s="1000">
        <v>3405.4308823183246</v>
      </c>
    </row>
    <row r="96" spans="1:4" ht="16.5" thickTop="1" thickBot="1">
      <c r="A96" s="200" t="s">
        <v>441</v>
      </c>
      <c r="B96" s="200" t="s">
        <v>377</v>
      </c>
      <c r="C96" s="205" t="s">
        <v>442</v>
      </c>
      <c r="D96" s="1000">
        <v>3828.3111688852423</v>
      </c>
    </row>
    <row r="97" spans="1:4" ht="16.5" thickTop="1" thickBot="1">
      <c r="A97" s="200" t="s">
        <v>439</v>
      </c>
      <c r="B97" s="200" t="s">
        <v>377</v>
      </c>
      <c r="C97" s="205" t="s">
        <v>440</v>
      </c>
      <c r="D97" s="1000">
        <v>3398.8611748188291</v>
      </c>
    </row>
    <row r="98" spans="1:4" ht="16.5" thickTop="1" thickBot="1">
      <c r="A98" s="200" t="s">
        <v>424</v>
      </c>
      <c r="B98" s="200" t="s">
        <v>425</v>
      </c>
      <c r="C98" s="205" t="s">
        <v>426</v>
      </c>
      <c r="D98" s="1000">
        <v>2634.5415246259863</v>
      </c>
    </row>
    <row r="99" spans="1:4" ht="31.5" thickTop="1" thickBot="1">
      <c r="A99" s="200" t="s">
        <v>907</v>
      </c>
      <c r="B99" s="200" t="s">
        <v>388</v>
      </c>
      <c r="C99" s="205" t="s">
        <v>2045</v>
      </c>
      <c r="D99" s="1000">
        <v>404600.82813823409</v>
      </c>
    </row>
    <row r="100" spans="1:4" ht="31.5" thickTop="1" thickBot="1">
      <c r="A100" s="200" t="s">
        <v>908</v>
      </c>
      <c r="B100" s="200" t="s">
        <v>388</v>
      </c>
      <c r="C100" s="205" t="s">
        <v>2046</v>
      </c>
      <c r="D100" s="1000">
        <v>346470</v>
      </c>
    </row>
    <row r="101" spans="1:4" ht="31.5" thickTop="1" thickBot="1">
      <c r="A101" s="200" t="s">
        <v>909</v>
      </c>
      <c r="B101" s="200" t="s">
        <v>388</v>
      </c>
      <c r="C101" s="205" t="s">
        <v>2047</v>
      </c>
      <c r="D101" s="1000">
        <v>467730</v>
      </c>
    </row>
    <row r="102" spans="1:4" ht="31.5" thickTop="1" thickBot="1">
      <c r="A102" s="200" t="s">
        <v>910</v>
      </c>
      <c r="B102" s="200" t="s">
        <v>388</v>
      </c>
      <c r="C102" s="205" t="s">
        <v>2048</v>
      </c>
      <c r="D102" s="1000">
        <v>384450</v>
      </c>
    </row>
    <row r="103" spans="1:4" ht="31.5" thickTop="1" thickBot="1">
      <c r="A103" s="200" t="s">
        <v>911</v>
      </c>
      <c r="B103" s="200" t="s">
        <v>388</v>
      </c>
      <c r="C103" s="205" t="s">
        <v>2049</v>
      </c>
      <c r="D103" s="1000">
        <v>401980</v>
      </c>
    </row>
    <row r="104" spans="1:4" ht="16.5" thickTop="1" thickBot="1">
      <c r="A104" s="200" t="s">
        <v>905</v>
      </c>
      <c r="B104" s="200" t="s">
        <v>388</v>
      </c>
      <c r="C104" s="205" t="s">
        <v>2112</v>
      </c>
      <c r="D104" s="1000">
        <v>307005</v>
      </c>
    </row>
    <row r="105" spans="1:4" ht="16.5" thickTop="1" thickBot="1">
      <c r="A105" s="200" t="s">
        <v>904</v>
      </c>
      <c r="B105" s="200" t="s">
        <v>388</v>
      </c>
      <c r="C105" s="205" t="s">
        <v>2113</v>
      </c>
      <c r="D105" s="1000">
        <v>331496.66666666669</v>
      </c>
    </row>
    <row r="106" spans="1:4" ht="16.5" thickTop="1" thickBot="1">
      <c r="A106" s="200" t="s">
        <v>1745</v>
      </c>
      <c r="B106" s="200" t="s">
        <v>388</v>
      </c>
      <c r="C106" s="205" t="s">
        <v>2111</v>
      </c>
      <c r="D106" s="1000">
        <v>359276.66666666669</v>
      </c>
    </row>
    <row r="107" spans="1:4" ht="16.5" thickTop="1" thickBot="1">
      <c r="A107" s="200" t="s">
        <v>901</v>
      </c>
      <c r="B107" s="200" t="s">
        <v>388</v>
      </c>
      <c r="C107" s="205" t="s">
        <v>2111</v>
      </c>
      <c r="D107" s="1000">
        <v>359276.66666666669</v>
      </c>
    </row>
    <row r="108" spans="1:4" ht="16.5" thickTop="1" thickBot="1">
      <c r="A108" s="200" t="s">
        <v>903</v>
      </c>
      <c r="B108" s="200" t="s">
        <v>388</v>
      </c>
      <c r="C108" s="205" t="s">
        <v>2114</v>
      </c>
      <c r="D108" s="1000">
        <v>366730</v>
      </c>
    </row>
    <row r="109" spans="1:4" ht="16.5" thickTop="1" thickBot="1">
      <c r="A109" s="200" t="s">
        <v>902</v>
      </c>
      <c r="B109" s="200" t="s">
        <v>388</v>
      </c>
      <c r="C109" s="205" t="s">
        <v>2115</v>
      </c>
      <c r="D109" s="1000">
        <v>399706.66666666669</v>
      </c>
    </row>
    <row r="110" spans="1:4" ht="16.5" thickTop="1" thickBot="1">
      <c r="A110" s="200" t="s">
        <v>906</v>
      </c>
      <c r="B110" s="200" t="s">
        <v>388</v>
      </c>
      <c r="C110" s="205" t="s">
        <v>2116</v>
      </c>
      <c r="D110" s="1000">
        <v>402197</v>
      </c>
    </row>
    <row r="111" spans="1:4" ht="16.5" thickTop="1" thickBot="1">
      <c r="A111" s="200" t="s">
        <v>427</v>
      </c>
      <c r="B111" s="200" t="s">
        <v>144</v>
      </c>
      <c r="C111" s="205" t="s">
        <v>428</v>
      </c>
      <c r="D111" s="1000">
        <v>929.33333333333337</v>
      </c>
    </row>
    <row r="112" spans="1:4" ht="16.5" thickTop="1" thickBot="1">
      <c r="A112" s="200" t="s">
        <v>429</v>
      </c>
      <c r="B112" s="200" t="s">
        <v>233</v>
      </c>
      <c r="C112" s="205" t="s">
        <v>430</v>
      </c>
      <c r="D112" s="1000">
        <v>1537.7688888888888</v>
      </c>
    </row>
    <row r="113" spans="1:4" ht="31.5" thickTop="1" thickBot="1">
      <c r="A113" s="200" t="s">
        <v>431</v>
      </c>
      <c r="B113" s="200" t="s">
        <v>92</v>
      </c>
      <c r="C113" s="205" t="s">
        <v>432</v>
      </c>
      <c r="D113" s="1000">
        <v>900</v>
      </c>
    </row>
    <row r="114" spans="1:4" ht="31.5" thickTop="1" thickBot="1">
      <c r="A114" s="200" t="s">
        <v>433</v>
      </c>
      <c r="B114" s="200" t="s">
        <v>144</v>
      </c>
      <c r="C114" s="205" t="s">
        <v>434</v>
      </c>
      <c r="D114" s="1000">
        <v>32781</v>
      </c>
    </row>
    <row r="115" spans="1:4" ht="16.5" thickTop="1" thickBot="1">
      <c r="A115" s="200" t="s">
        <v>435</v>
      </c>
      <c r="B115" s="200" t="s">
        <v>92</v>
      </c>
      <c r="C115" s="655" t="s">
        <v>436</v>
      </c>
      <c r="D115" s="1000">
        <v>47957</v>
      </c>
    </row>
    <row r="116" spans="1:4" ht="16.5" thickTop="1" thickBot="1">
      <c r="A116" s="200" t="s">
        <v>443</v>
      </c>
      <c r="B116" s="200" t="s">
        <v>92</v>
      </c>
      <c r="C116" s="205" t="s">
        <v>1997</v>
      </c>
      <c r="D116" s="1000">
        <v>249900</v>
      </c>
    </row>
    <row r="117" spans="1:4" ht="16.5" thickTop="1" thickBot="1">
      <c r="A117" s="200" t="s">
        <v>446</v>
      </c>
      <c r="B117" s="200" t="s">
        <v>92</v>
      </c>
      <c r="C117" s="205" t="s">
        <v>447</v>
      </c>
      <c r="D117" s="1000">
        <v>291550</v>
      </c>
    </row>
    <row r="118" spans="1:4" ht="31.5" thickTop="1" thickBot="1">
      <c r="A118" s="200" t="s">
        <v>444</v>
      </c>
      <c r="B118" s="200" t="s">
        <v>92</v>
      </c>
      <c r="C118" s="655" t="s">
        <v>445</v>
      </c>
      <c r="D118" s="1000">
        <v>291550</v>
      </c>
    </row>
    <row r="119" spans="1:4" ht="31.5" thickTop="1" thickBot="1">
      <c r="A119" s="200" t="s">
        <v>449</v>
      </c>
      <c r="B119" s="200" t="s">
        <v>388</v>
      </c>
      <c r="C119" s="205" t="s">
        <v>450</v>
      </c>
      <c r="D119" s="1000">
        <v>3187.5909756777223</v>
      </c>
    </row>
    <row r="120" spans="1:4" ht="31.5" thickTop="1" thickBot="1">
      <c r="A120" s="200" t="s">
        <v>448</v>
      </c>
      <c r="B120" s="200" t="s">
        <v>388</v>
      </c>
      <c r="C120" s="205" t="s">
        <v>1998</v>
      </c>
      <c r="D120" s="1000">
        <v>5355</v>
      </c>
    </row>
    <row r="121" spans="1:4" ht="31.5" thickTop="1" thickBot="1">
      <c r="A121" s="200" t="s">
        <v>912</v>
      </c>
      <c r="B121" s="200" t="s">
        <v>637</v>
      </c>
      <c r="C121" s="205" t="s">
        <v>913</v>
      </c>
      <c r="D121" s="1000">
        <v>20000</v>
      </c>
    </row>
    <row r="122" spans="1:4" ht="16.5" thickTop="1" thickBot="1">
      <c r="A122" s="200" t="s">
        <v>914</v>
      </c>
      <c r="B122" s="200" t="s">
        <v>637</v>
      </c>
      <c r="C122" s="205" t="s">
        <v>2050</v>
      </c>
      <c r="D122" s="1000">
        <v>35000</v>
      </c>
    </row>
    <row r="123" spans="1:4" ht="16.5" thickTop="1" thickBot="1">
      <c r="A123" s="200" t="s">
        <v>451</v>
      </c>
      <c r="B123" s="200" t="s">
        <v>388</v>
      </c>
      <c r="C123" s="205" t="s">
        <v>1999</v>
      </c>
      <c r="D123" s="1000">
        <v>5355</v>
      </c>
    </row>
    <row r="124" spans="1:4" ht="16.5" thickTop="1" thickBot="1">
      <c r="A124" s="200" t="s">
        <v>452</v>
      </c>
      <c r="B124" s="200" t="s">
        <v>144</v>
      </c>
      <c r="C124" s="205" t="s">
        <v>453</v>
      </c>
      <c r="D124" s="1000">
        <v>26990</v>
      </c>
    </row>
    <row r="125" spans="1:4" ht="16.5" thickTop="1" thickBot="1">
      <c r="A125" s="200" t="s">
        <v>939</v>
      </c>
      <c r="B125" s="200" t="s">
        <v>425</v>
      </c>
      <c r="C125" s="205" t="s">
        <v>2052</v>
      </c>
      <c r="D125" s="1000">
        <v>1770.8369578879292</v>
      </c>
    </row>
    <row r="126" spans="1:4" ht="16.5" thickTop="1" thickBot="1">
      <c r="A126" s="200" t="s">
        <v>940</v>
      </c>
      <c r="B126" s="200" t="s">
        <v>425</v>
      </c>
      <c r="C126" s="205" t="s">
        <v>2053</v>
      </c>
      <c r="D126" s="1000">
        <v>2956.4804103076631</v>
      </c>
    </row>
    <row r="127" spans="1:4" ht="31.5" thickTop="1" thickBot="1">
      <c r="A127" s="200" t="s">
        <v>938</v>
      </c>
      <c r="B127" s="200" t="s">
        <v>425</v>
      </c>
      <c r="C127" s="205" t="s">
        <v>2051</v>
      </c>
      <c r="D127" s="1000">
        <v>2956.4804103076631</v>
      </c>
    </row>
    <row r="128" spans="1:4" ht="16.5" thickTop="1" thickBot="1">
      <c r="A128" s="200" t="s">
        <v>920</v>
      </c>
      <c r="B128" s="200" t="s">
        <v>425</v>
      </c>
      <c r="C128" s="205" t="s">
        <v>921</v>
      </c>
      <c r="D128" s="1000">
        <v>1118.5999999999999</v>
      </c>
    </row>
    <row r="129" spans="1:4" ht="16.5" thickTop="1" thickBot="1">
      <c r="A129" s="200" t="s">
        <v>922</v>
      </c>
      <c r="B129" s="200" t="s">
        <v>425</v>
      </c>
      <c r="C129" s="205" t="s">
        <v>923</v>
      </c>
      <c r="D129" s="1000">
        <v>1166.2</v>
      </c>
    </row>
    <row r="130" spans="1:4" ht="16.5" thickTop="1" thickBot="1">
      <c r="A130" s="200" t="s">
        <v>924</v>
      </c>
      <c r="B130" s="200" t="s">
        <v>425</v>
      </c>
      <c r="C130" s="205" t="s">
        <v>925</v>
      </c>
      <c r="D130" s="1000">
        <v>1428</v>
      </c>
    </row>
    <row r="131" spans="1:4" ht="16.5" thickTop="1" thickBot="1">
      <c r="A131" s="200" t="s">
        <v>926</v>
      </c>
      <c r="B131" s="200" t="s">
        <v>425</v>
      </c>
      <c r="C131" s="205" t="s">
        <v>927</v>
      </c>
      <c r="D131" s="1000">
        <v>1725.5</v>
      </c>
    </row>
    <row r="132" spans="1:4" ht="16.5" thickTop="1" thickBot="1">
      <c r="A132" s="200" t="s">
        <v>928</v>
      </c>
      <c r="B132" s="200" t="s">
        <v>425</v>
      </c>
      <c r="C132" s="205" t="s">
        <v>929</v>
      </c>
      <c r="D132" s="1000">
        <v>1477.6953322437121</v>
      </c>
    </row>
    <row r="133" spans="1:4" ht="16.5" thickTop="1" thickBot="1">
      <c r="A133" s="200" t="s">
        <v>932</v>
      </c>
      <c r="B133" s="200" t="s">
        <v>425</v>
      </c>
      <c r="C133" s="205" t="s">
        <v>933</v>
      </c>
      <c r="D133" s="1000">
        <v>1166.2</v>
      </c>
    </row>
    <row r="134" spans="1:4" ht="16.5" thickTop="1" thickBot="1">
      <c r="A134" s="200" t="s">
        <v>930</v>
      </c>
      <c r="B134" s="200" t="s">
        <v>425</v>
      </c>
      <c r="C134" s="205" t="s">
        <v>931</v>
      </c>
      <c r="D134" s="1000">
        <v>1785</v>
      </c>
    </row>
    <row r="135" spans="1:4" ht="16.5" thickTop="1" thickBot="1">
      <c r="A135" s="200" t="s">
        <v>934</v>
      </c>
      <c r="B135" s="200" t="s">
        <v>425</v>
      </c>
      <c r="C135" s="205" t="s">
        <v>935</v>
      </c>
      <c r="D135" s="1000">
        <v>1309</v>
      </c>
    </row>
    <row r="136" spans="1:4" ht="16.5" thickTop="1" thickBot="1">
      <c r="A136" s="200" t="s">
        <v>936</v>
      </c>
      <c r="B136" s="200" t="s">
        <v>425</v>
      </c>
      <c r="C136" s="205" t="s">
        <v>937</v>
      </c>
      <c r="D136" s="1000">
        <v>1785</v>
      </c>
    </row>
    <row r="137" spans="1:4" ht="31.5" thickTop="1" thickBot="1">
      <c r="A137" s="200" t="s">
        <v>918</v>
      </c>
      <c r="B137" s="200" t="s">
        <v>377</v>
      </c>
      <c r="C137" s="205" t="s">
        <v>919</v>
      </c>
      <c r="D137" s="1000">
        <v>5182.6708524702899</v>
      </c>
    </row>
    <row r="138" spans="1:4" ht="31.5" thickTop="1" thickBot="1">
      <c r="A138" s="200" t="s">
        <v>915</v>
      </c>
      <c r="B138" s="200" t="s">
        <v>916</v>
      </c>
      <c r="C138" s="205" t="s">
        <v>917</v>
      </c>
      <c r="D138" s="1000">
        <v>2.1234554386457039E-2</v>
      </c>
    </row>
    <row r="139" spans="1:4" ht="16.5" thickTop="1" thickBot="1">
      <c r="A139" s="200" t="s">
        <v>454</v>
      </c>
      <c r="B139" s="200" t="s">
        <v>377</v>
      </c>
      <c r="C139" s="205" t="s">
        <v>455</v>
      </c>
      <c r="D139" s="1000">
        <v>6278.5</v>
      </c>
    </row>
    <row r="140" spans="1:4" ht="31.5" thickTop="1" thickBot="1">
      <c r="A140" s="200" t="s">
        <v>456</v>
      </c>
      <c r="B140" s="200" t="s">
        <v>457</v>
      </c>
      <c r="C140" s="205" t="s">
        <v>458</v>
      </c>
      <c r="D140" s="1000">
        <v>500</v>
      </c>
    </row>
    <row r="141" spans="1:4" ht="31.5" thickTop="1" thickBot="1">
      <c r="A141" s="200" t="s">
        <v>459</v>
      </c>
      <c r="B141" s="200" t="s">
        <v>144</v>
      </c>
      <c r="C141" s="205" t="s">
        <v>2000</v>
      </c>
      <c r="D141" s="1000">
        <v>8000</v>
      </c>
    </row>
    <row r="142" spans="1:4" ht="31.5" thickTop="1" thickBot="1">
      <c r="A142" s="200" t="s">
        <v>460</v>
      </c>
      <c r="B142" s="200" t="s">
        <v>92</v>
      </c>
      <c r="C142" s="205" t="s">
        <v>461</v>
      </c>
      <c r="D142" s="1000">
        <v>6307</v>
      </c>
    </row>
    <row r="143" spans="1:4" ht="16.5" thickTop="1" thickBot="1">
      <c r="A143" s="200" t="s">
        <v>462</v>
      </c>
      <c r="B143" s="200" t="s">
        <v>463</v>
      </c>
      <c r="C143" s="205" t="s">
        <v>464</v>
      </c>
      <c r="D143" s="1000">
        <v>17510.02</v>
      </c>
    </row>
    <row r="144" spans="1:4" ht="16.5" thickTop="1" thickBot="1">
      <c r="A144" s="200" t="s">
        <v>465</v>
      </c>
      <c r="B144" s="200" t="s">
        <v>425</v>
      </c>
      <c r="C144" s="205" t="s">
        <v>466</v>
      </c>
      <c r="D144" s="1000">
        <v>19666.666666666668</v>
      </c>
    </row>
    <row r="145" spans="1:4" ht="16.5" thickTop="1" thickBot="1">
      <c r="A145" s="200" t="s">
        <v>951</v>
      </c>
      <c r="B145" s="200" t="s">
        <v>233</v>
      </c>
      <c r="C145" s="205" t="s">
        <v>953</v>
      </c>
      <c r="D145" s="1000">
        <v>11700</v>
      </c>
    </row>
    <row r="146" spans="1:4" ht="46.5" thickTop="1" thickBot="1">
      <c r="A146" s="200" t="s">
        <v>941</v>
      </c>
      <c r="B146" s="200" t="s">
        <v>233</v>
      </c>
      <c r="C146" s="205" t="s">
        <v>942</v>
      </c>
      <c r="D146" s="1000">
        <v>5072.7667932112681</v>
      </c>
    </row>
    <row r="147" spans="1:4" ht="31.5" thickTop="1" thickBot="1">
      <c r="A147" s="200" t="s">
        <v>943</v>
      </c>
      <c r="B147" s="200" t="s">
        <v>233</v>
      </c>
      <c r="C147" s="205" t="s">
        <v>944</v>
      </c>
      <c r="D147" s="1000">
        <v>15357.332935001052</v>
      </c>
    </row>
    <row r="148" spans="1:4" ht="16.5" thickTop="1" thickBot="1">
      <c r="A148" s="200" t="s">
        <v>1775</v>
      </c>
      <c r="B148" s="200" t="s">
        <v>233</v>
      </c>
      <c r="C148" s="205" t="s">
        <v>2054</v>
      </c>
      <c r="D148" s="1000">
        <v>15780</v>
      </c>
    </row>
    <row r="149" spans="1:4" ht="31.5" thickTop="1" thickBot="1">
      <c r="A149" s="200" t="s">
        <v>945</v>
      </c>
      <c r="B149" s="200" t="s">
        <v>144</v>
      </c>
      <c r="C149" s="205" t="s">
        <v>946</v>
      </c>
      <c r="D149" s="1000">
        <v>8500</v>
      </c>
    </row>
    <row r="150" spans="1:4" ht="16.5" thickTop="1" thickBot="1">
      <c r="A150" s="200" t="s">
        <v>947</v>
      </c>
      <c r="B150" s="200" t="s">
        <v>233</v>
      </c>
      <c r="C150" s="205" t="s">
        <v>948</v>
      </c>
      <c r="D150" s="1000">
        <v>15780</v>
      </c>
    </row>
    <row r="151" spans="1:4" ht="31.5" thickTop="1" thickBot="1">
      <c r="A151" s="200" t="s">
        <v>949</v>
      </c>
      <c r="B151" s="200" t="s">
        <v>457</v>
      </c>
      <c r="C151" s="205" t="s">
        <v>950</v>
      </c>
      <c r="D151" s="1000">
        <v>119652.51651971517</v>
      </c>
    </row>
    <row r="152" spans="1:4" ht="16.5" thickTop="1" thickBot="1">
      <c r="A152" s="200" t="s">
        <v>467</v>
      </c>
      <c r="B152" s="200" t="s">
        <v>92</v>
      </c>
      <c r="C152" s="205" t="s">
        <v>468</v>
      </c>
      <c r="D152" s="1000">
        <v>7395.36</v>
      </c>
    </row>
    <row r="153" spans="1:4" ht="16.5" thickTop="1" thickBot="1">
      <c r="A153" s="200" t="s">
        <v>469</v>
      </c>
      <c r="B153" s="200" t="s">
        <v>377</v>
      </c>
      <c r="C153" s="205" t="s">
        <v>470</v>
      </c>
      <c r="D153" s="1000">
        <v>17444.7</v>
      </c>
    </row>
    <row r="154" spans="1:4" ht="16.5" thickTop="1" thickBot="1">
      <c r="A154" s="200" t="s">
        <v>471</v>
      </c>
      <c r="B154" s="200" t="s">
        <v>377</v>
      </c>
      <c r="C154" s="205" t="s">
        <v>472</v>
      </c>
      <c r="D154" s="1000">
        <v>3500</v>
      </c>
    </row>
    <row r="155" spans="1:4" ht="31.5" thickTop="1" thickBot="1">
      <c r="A155" s="200" t="s">
        <v>987</v>
      </c>
      <c r="B155" s="200" t="s">
        <v>144</v>
      </c>
      <c r="C155" s="205" t="s">
        <v>988</v>
      </c>
      <c r="D155" s="1000">
        <v>59342.92</v>
      </c>
    </row>
    <row r="156" spans="1:4" ht="31.5" thickTop="1" thickBot="1">
      <c r="A156" s="200" t="s">
        <v>989</v>
      </c>
      <c r="B156" s="200" t="s">
        <v>144</v>
      </c>
      <c r="C156" s="205" t="s">
        <v>990</v>
      </c>
      <c r="D156" s="1000">
        <v>24262.314999999999</v>
      </c>
    </row>
    <row r="157" spans="1:4" ht="31.5" thickTop="1" thickBot="1">
      <c r="A157" s="200" t="s">
        <v>991</v>
      </c>
      <c r="B157" s="200" t="s">
        <v>144</v>
      </c>
      <c r="C157" s="205" t="s">
        <v>992</v>
      </c>
      <c r="D157" s="1000">
        <v>37903.285000000003</v>
      </c>
    </row>
    <row r="158" spans="1:4" ht="31.5" thickTop="1" thickBot="1">
      <c r="A158" s="200" t="s">
        <v>993</v>
      </c>
      <c r="B158" s="200" t="s">
        <v>144</v>
      </c>
      <c r="C158" s="205" t="s">
        <v>994</v>
      </c>
      <c r="D158" s="1000">
        <v>62034.7</v>
      </c>
    </row>
    <row r="159" spans="1:4" ht="16.5" thickTop="1" thickBot="1">
      <c r="A159" s="200" t="s">
        <v>475</v>
      </c>
      <c r="B159" s="200" t="s">
        <v>233</v>
      </c>
      <c r="C159" s="205" t="s">
        <v>476</v>
      </c>
      <c r="D159" s="1000">
        <v>6110.65</v>
      </c>
    </row>
    <row r="160" spans="1:4" ht="16.5" thickTop="1" thickBot="1">
      <c r="A160" s="200" t="s">
        <v>980</v>
      </c>
      <c r="B160" s="200" t="s">
        <v>233</v>
      </c>
      <c r="C160" s="205" t="s">
        <v>476</v>
      </c>
      <c r="D160" s="1000">
        <v>6110.65</v>
      </c>
    </row>
    <row r="161" spans="1:4" ht="16.5" thickTop="1" thickBot="1">
      <c r="A161" s="200" t="s">
        <v>477</v>
      </c>
      <c r="B161" s="200" t="s">
        <v>233</v>
      </c>
      <c r="C161" s="205" t="s">
        <v>478</v>
      </c>
      <c r="D161" s="1000">
        <v>9282</v>
      </c>
    </row>
    <row r="162" spans="1:4" ht="16.5" thickTop="1" thickBot="1">
      <c r="A162" s="200" t="s">
        <v>981</v>
      </c>
      <c r="B162" s="200" t="s">
        <v>233</v>
      </c>
      <c r="C162" s="205" t="s">
        <v>478</v>
      </c>
      <c r="D162" s="1000">
        <v>9282</v>
      </c>
    </row>
    <row r="163" spans="1:4" ht="16.5" thickTop="1" thickBot="1">
      <c r="A163" s="200" t="s">
        <v>972</v>
      </c>
      <c r="B163" s="200" t="s">
        <v>233</v>
      </c>
      <c r="C163" s="205" t="s">
        <v>973</v>
      </c>
      <c r="D163" s="1000">
        <v>5337.15</v>
      </c>
    </row>
    <row r="164" spans="1:4" ht="16.5" thickTop="1" thickBot="1">
      <c r="A164" s="200" t="s">
        <v>978</v>
      </c>
      <c r="B164" s="200" t="s">
        <v>233</v>
      </c>
      <c r="C164" s="205" t="s">
        <v>973</v>
      </c>
      <c r="D164" s="1000">
        <v>9421.23</v>
      </c>
    </row>
    <row r="165" spans="1:4" ht="16.5" thickTop="1" thickBot="1">
      <c r="A165" s="200" t="s">
        <v>985</v>
      </c>
      <c r="B165" s="200" t="s">
        <v>952</v>
      </c>
      <c r="C165" s="205" t="s">
        <v>986</v>
      </c>
      <c r="D165" s="1000">
        <v>14263.34</v>
      </c>
    </row>
    <row r="166" spans="1:4" ht="16.5" thickTop="1" thickBot="1">
      <c r="A166" s="200" t="s">
        <v>983</v>
      </c>
      <c r="B166" s="200" t="s">
        <v>233</v>
      </c>
      <c r="C166" s="205" t="s">
        <v>984</v>
      </c>
      <c r="D166" s="1000">
        <v>8554.91</v>
      </c>
    </row>
    <row r="167" spans="1:4" ht="16.5" thickTop="1" thickBot="1">
      <c r="A167" s="200" t="s">
        <v>479</v>
      </c>
      <c r="B167" s="200" t="s">
        <v>233</v>
      </c>
      <c r="C167" s="205" t="s">
        <v>480</v>
      </c>
      <c r="D167" s="1000">
        <v>9452.17</v>
      </c>
    </row>
    <row r="168" spans="1:4" ht="16.5" thickTop="1" thickBot="1">
      <c r="A168" s="200" t="s">
        <v>982</v>
      </c>
      <c r="B168" s="200" t="s">
        <v>233</v>
      </c>
      <c r="C168" s="205" t="s">
        <v>480</v>
      </c>
      <c r="D168" s="1000">
        <v>16104.269999999999</v>
      </c>
    </row>
    <row r="169" spans="1:4" ht="16.5" thickTop="1" thickBot="1">
      <c r="A169" s="200" t="s">
        <v>473</v>
      </c>
      <c r="B169" s="200" t="s">
        <v>233</v>
      </c>
      <c r="C169" s="205" t="s">
        <v>474</v>
      </c>
      <c r="D169" s="1000">
        <v>14825.019999999999</v>
      </c>
    </row>
    <row r="170" spans="1:4" ht="16.5" thickTop="1" thickBot="1">
      <c r="A170" s="200" t="s">
        <v>979</v>
      </c>
      <c r="B170" s="200" t="s">
        <v>233</v>
      </c>
      <c r="C170" s="205" t="s">
        <v>474</v>
      </c>
      <c r="D170" s="1000">
        <v>14821</v>
      </c>
    </row>
    <row r="171" spans="1:4" ht="16.5" thickTop="1" thickBot="1">
      <c r="A171" s="200" t="s">
        <v>955</v>
      </c>
      <c r="B171" s="200" t="s">
        <v>233</v>
      </c>
      <c r="C171" s="205" t="s">
        <v>956</v>
      </c>
      <c r="D171" s="1000">
        <v>14016</v>
      </c>
    </row>
    <row r="172" spans="1:4" ht="16.5" thickTop="1" thickBot="1">
      <c r="A172" s="200" t="s">
        <v>968</v>
      </c>
      <c r="B172" s="200" t="s">
        <v>952</v>
      </c>
      <c r="C172" s="205" t="s">
        <v>969</v>
      </c>
      <c r="D172" s="1000">
        <v>22587</v>
      </c>
    </row>
    <row r="173" spans="1:4" ht="16.5" thickTop="1" thickBot="1">
      <c r="A173" s="200" t="s">
        <v>970</v>
      </c>
      <c r="B173" s="200" t="s">
        <v>952</v>
      </c>
      <c r="C173" s="205" t="s">
        <v>971</v>
      </c>
      <c r="D173" s="1000">
        <v>6947.5</v>
      </c>
    </row>
    <row r="174" spans="1:4" ht="16.5" thickTop="1" thickBot="1">
      <c r="A174" s="200" t="s">
        <v>957</v>
      </c>
      <c r="B174" s="200" t="s">
        <v>233</v>
      </c>
      <c r="C174" s="205" t="s">
        <v>958</v>
      </c>
      <c r="D174" s="1000">
        <v>3915</v>
      </c>
    </row>
    <row r="175" spans="1:4" ht="16.5" thickTop="1" thickBot="1">
      <c r="A175" s="200" t="s">
        <v>959</v>
      </c>
      <c r="B175" s="200" t="s">
        <v>233</v>
      </c>
      <c r="C175" s="205" t="s">
        <v>960</v>
      </c>
      <c r="D175" s="1000">
        <v>4804.5</v>
      </c>
    </row>
    <row r="176" spans="1:4" ht="31.5" thickTop="1" thickBot="1">
      <c r="A176" s="200" t="s">
        <v>965</v>
      </c>
      <c r="B176" s="200" t="s">
        <v>233</v>
      </c>
      <c r="C176" s="205" t="s">
        <v>2058</v>
      </c>
      <c r="D176" s="1000">
        <v>5807</v>
      </c>
    </row>
    <row r="177" spans="1:4" ht="31.5" thickTop="1" thickBot="1">
      <c r="A177" s="200" t="s">
        <v>961</v>
      </c>
      <c r="B177" s="200" t="s">
        <v>233</v>
      </c>
      <c r="C177" s="205" t="s">
        <v>2056</v>
      </c>
      <c r="D177" s="1000">
        <v>5839.666666666667</v>
      </c>
    </row>
    <row r="178" spans="1:4" ht="31.5" thickTop="1" thickBot="1">
      <c r="A178" s="200" t="s">
        <v>962</v>
      </c>
      <c r="B178" s="200" t="s">
        <v>233</v>
      </c>
      <c r="C178" s="205" t="s">
        <v>2057</v>
      </c>
      <c r="D178" s="1000">
        <v>7167.666666666667</v>
      </c>
    </row>
    <row r="179" spans="1:4" ht="31.5" thickTop="1" thickBot="1">
      <c r="A179" s="200" t="s">
        <v>967</v>
      </c>
      <c r="B179" s="200" t="s">
        <v>233</v>
      </c>
      <c r="C179" s="205" t="s">
        <v>2059</v>
      </c>
      <c r="D179" s="1000">
        <v>6005</v>
      </c>
    </row>
    <row r="180" spans="1:4" ht="31.5" thickTop="1" thickBot="1">
      <c r="A180" s="200" t="s">
        <v>954</v>
      </c>
      <c r="B180" s="200" t="s">
        <v>233</v>
      </c>
      <c r="C180" s="205" t="s">
        <v>2055</v>
      </c>
      <c r="D180" s="1000">
        <v>6795</v>
      </c>
    </row>
    <row r="181" spans="1:4" ht="16.5" thickTop="1" thickBot="1">
      <c r="A181" s="200" t="s">
        <v>963</v>
      </c>
      <c r="B181" s="200" t="s">
        <v>233</v>
      </c>
      <c r="C181" s="205" t="s">
        <v>964</v>
      </c>
      <c r="D181" s="1000">
        <v>5144</v>
      </c>
    </row>
    <row r="182" spans="1:4" ht="16.5" thickTop="1" thickBot="1">
      <c r="A182" s="200" t="s">
        <v>966</v>
      </c>
      <c r="B182" s="200" t="s">
        <v>233</v>
      </c>
      <c r="C182" s="205" t="s">
        <v>964</v>
      </c>
      <c r="D182" s="1000">
        <v>5144</v>
      </c>
    </row>
    <row r="183" spans="1:4" ht="16.5" thickTop="1" thickBot="1">
      <c r="A183" s="200" t="s">
        <v>481</v>
      </c>
      <c r="B183" s="200" t="s">
        <v>377</v>
      </c>
      <c r="C183" s="205" t="s">
        <v>482</v>
      </c>
      <c r="D183" s="1000">
        <v>4008</v>
      </c>
    </row>
    <row r="184" spans="1:4" ht="16.5" thickTop="1" thickBot="1">
      <c r="A184" s="200" t="s">
        <v>485</v>
      </c>
      <c r="B184" s="200" t="s">
        <v>92</v>
      </c>
      <c r="C184" s="205" t="s">
        <v>486</v>
      </c>
      <c r="D184" s="1000">
        <v>6235.7350285302382</v>
      </c>
    </row>
    <row r="185" spans="1:4" ht="16.5" thickTop="1" thickBot="1">
      <c r="A185" s="200" t="s">
        <v>483</v>
      </c>
      <c r="B185" s="200" t="s">
        <v>388</v>
      </c>
      <c r="C185" s="205" t="s">
        <v>484</v>
      </c>
      <c r="D185" s="1000">
        <v>63792</v>
      </c>
    </row>
    <row r="186" spans="1:4" ht="16.5" thickTop="1" thickBot="1">
      <c r="A186" s="200" t="s">
        <v>487</v>
      </c>
      <c r="B186" s="200" t="s">
        <v>144</v>
      </c>
      <c r="C186" s="205" t="s">
        <v>2001</v>
      </c>
      <c r="D186" s="1000">
        <v>1500</v>
      </c>
    </row>
    <row r="187" spans="1:4" ht="16.5" thickTop="1" thickBot="1">
      <c r="A187" s="200" t="s">
        <v>1539</v>
      </c>
      <c r="B187" s="200" t="s">
        <v>377</v>
      </c>
      <c r="C187" s="205" t="s">
        <v>1538</v>
      </c>
      <c r="D187" s="1000">
        <v>12583</v>
      </c>
    </row>
    <row r="188" spans="1:4" ht="16.5" thickTop="1" thickBot="1">
      <c r="A188" s="200" t="s">
        <v>1793</v>
      </c>
      <c r="B188" s="200" t="s">
        <v>377</v>
      </c>
      <c r="C188" s="205" t="s">
        <v>1792</v>
      </c>
      <c r="D188" s="1000">
        <v>15772</v>
      </c>
    </row>
    <row r="189" spans="1:4" ht="16.5" thickTop="1" thickBot="1">
      <c r="A189" s="200" t="s">
        <v>488</v>
      </c>
      <c r="B189" s="200" t="s">
        <v>377</v>
      </c>
      <c r="C189" s="205" t="s">
        <v>489</v>
      </c>
      <c r="D189" s="1000">
        <v>91535</v>
      </c>
    </row>
    <row r="190" spans="1:4" ht="16.5" thickTop="1" thickBot="1">
      <c r="A190" s="200" t="s">
        <v>1750</v>
      </c>
      <c r="B190" s="200" t="s">
        <v>144</v>
      </c>
      <c r="C190" s="205" t="s">
        <v>1749</v>
      </c>
      <c r="D190" s="1000">
        <v>820224.43524818297</v>
      </c>
    </row>
    <row r="191" spans="1:4" ht="16.5" thickTop="1" thickBot="1">
      <c r="A191" s="200" t="s">
        <v>498</v>
      </c>
      <c r="B191" s="200" t="s">
        <v>92</v>
      </c>
      <c r="C191" s="205" t="s">
        <v>499</v>
      </c>
      <c r="D191" s="1000">
        <v>529235</v>
      </c>
    </row>
    <row r="192" spans="1:4" ht="16.5" thickTop="1" thickBot="1">
      <c r="A192" s="200" t="s">
        <v>500</v>
      </c>
      <c r="B192" s="200" t="s">
        <v>92</v>
      </c>
      <c r="C192" s="205" t="s">
        <v>501</v>
      </c>
      <c r="D192" s="1000">
        <v>275372</v>
      </c>
    </row>
    <row r="193" spans="1:4" ht="16.5" thickTop="1" thickBot="1">
      <c r="A193" s="200" t="s">
        <v>490</v>
      </c>
      <c r="B193" s="200" t="s">
        <v>233</v>
      </c>
      <c r="C193" s="205" t="s">
        <v>491</v>
      </c>
      <c r="D193" s="1000">
        <v>1655.2732264147189</v>
      </c>
    </row>
    <row r="194" spans="1:4" ht="16.5" thickTop="1" thickBot="1">
      <c r="A194" s="200" t="s">
        <v>502</v>
      </c>
      <c r="B194" s="200" t="s">
        <v>92</v>
      </c>
      <c r="C194" s="205" t="s">
        <v>503</v>
      </c>
      <c r="D194" s="1000">
        <v>867</v>
      </c>
    </row>
    <row r="195" spans="1:4" ht="31.5" thickTop="1" thickBot="1">
      <c r="A195" s="200" t="s">
        <v>492</v>
      </c>
      <c r="B195" s="200" t="s">
        <v>425</v>
      </c>
      <c r="C195" s="205" t="s">
        <v>493</v>
      </c>
      <c r="D195" s="1000">
        <v>745</v>
      </c>
    </row>
    <row r="196" spans="1:4" ht="16.5" thickTop="1" thickBot="1">
      <c r="A196" s="200" t="s">
        <v>494</v>
      </c>
      <c r="B196" s="200" t="s">
        <v>92</v>
      </c>
      <c r="C196" s="205" t="s">
        <v>495</v>
      </c>
      <c r="D196" s="1000">
        <v>38882</v>
      </c>
    </row>
    <row r="197" spans="1:4" ht="16.5" thickTop="1" thickBot="1">
      <c r="A197" s="200" t="s">
        <v>496</v>
      </c>
      <c r="B197" s="200" t="s">
        <v>144</v>
      </c>
      <c r="C197" s="205" t="s">
        <v>497</v>
      </c>
      <c r="D197" s="1000">
        <v>500</v>
      </c>
    </row>
    <row r="198" spans="1:4" ht="16.5" thickTop="1" thickBot="1">
      <c r="A198" s="200" t="s">
        <v>504</v>
      </c>
      <c r="B198" s="200" t="s">
        <v>92</v>
      </c>
      <c r="C198" s="205" t="s">
        <v>505</v>
      </c>
      <c r="D198" s="1000">
        <v>18376</v>
      </c>
    </row>
    <row r="199" spans="1:4" ht="16.5" thickTop="1" thickBot="1">
      <c r="A199" s="200" t="s">
        <v>1009</v>
      </c>
      <c r="B199" s="200" t="s">
        <v>92</v>
      </c>
      <c r="C199" s="205" t="s">
        <v>1010</v>
      </c>
      <c r="D199" s="1000">
        <v>177293</v>
      </c>
    </row>
    <row r="200" spans="1:4" ht="31.5" thickTop="1" thickBot="1">
      <c r="A200" s="200" t="s">
        <v>1013</v>
      </c>
      <c r="B200" s="200" t="s">
        <v>92</v>
      </c>
      <c r="C200" s="205" t="s">
        <v>1014</v>
      </c>
      <c r="D200" s="1000">
        <v>146880</v>
      </c>
    </row>
    <row r="201" spans="1:4" ht="16.5" thickTop="1" thickBot="1">
      <c r="A201" s="200" t="s">
        <v>1011</v>
      </c>
      <c r="B201" s="200" t="s">
        <v>92</v>
      </c>
      <c r="C201" s="205" t="s">
        <v>1012</v>
      </c>
      <c r="D201" s="1000">
        <v>146880</v>
      </c>
    </row>
    <row r="202" spans="1:4" ht="16.5" thickTop="1" thickBot="1">
      <c r="A202" s="200" t="s">
        <v>1015</v>
      </c>
      <c r="B202" s="200" t="s">
        <v>233</v>
      </c>
      <c r="C202" s="205" t="s">
        <v>1016</v>
      </c>
      <c r="D202" s="1000">
        <v>48087</v>
      </c>
    </row>
    <row r="203" spans="1:4" ht="31.5" thickTop="1" thickBot="1">
      <c r="A203" s="200" t="s">
        <v>1003</v>
      </c>
      <c r="B203" s="200" t="s">
        <v>233</v>
      </c>
      <c r="C203" s="205" t="s">
        <v>1004</v>
      </c>
      <c r="D203" s="1000">
        <v>12429</v>
      </c>
    </row>
    <row r="204" spans="1:4" ht="16.5" thickTop="1" thickBot="1">
      <c r="A204" s="200" t="s">
        <v>1007</v>
      </c>
      <c r="B204" s="200" t="s">
        <v>92</v>
      </c>
      <c r="C204" s="205" t="s">
        <v>1008</v>
      </c>
      <c r="D204" s="1000">
        <v>191713</v>
      </c>
    </row>
    <row r="205" spans="1:4" ht="16.5" thickTop="1" thickBot="1">
      <c r="A205" s="200" t="s">
        <v>1005</v>
      </c>
      <c r="B205" s="200" t="s">
        <v>92</v>
      </c>
      <c r="C205" s="205" t="s">
        <v>1006</v>
      </c>
      <c r="D205" s="1000">
        <v>168000</v>
      </c>
    </row>
    <row r="206" spans="1:4" ht="16.5" thickTop="1" thickBot="1">
      <c r="A206" s="200" t="s">
        <v>506</v>
      </c>
      <c r="B206" s="200" t="s">
        <v>144</v>
      </c>
      <c r="C206" s="205" t="s">
        <v>2002</v>
      </c>
      <c r="D206" s="1000">
        <v>7100</v>
      </c>
    </row>
    <row r="207" spans="1:4" ht="16.5" thickTop="1" thickBot="1">
      <c r="A207" s="200" t="s">
        <v>515</v>
      </c>
      <c r="B207" s="200" t="s">
        <v>144</v>
      </c>
      <c r="C207" s="205" t="s">
        <v>516</v>
      </c>
      <c r="D207" s="1000">
        <v>7100</v>
      </c>
    </row>
    <row r="208" spans="1:4" ht="16.5" thickTop="1" thickBot="1">
      <c r="A208" s="200" t="s">
        <v>517</v>
      </c>
      <c r="B208" s="200" t="s">
        <v>144</v>
      </c>
      <c r="C208" s="205" t="s">
        <v>518</v>
      </c>
      <c r="D208" s="1000">
        <v>4665</v>
      </c>
    </row>
    <row r="209" spans="1:4" ht="16.5" thickTop="1" thickBot="1">
      <c r="A209" s="200" t="s">
        <v>519</v>
      </c>
      <c r="B209" s="200" t="s">
        <v>233</v>
      </c>
      <c r="C209" s="205" t="s">
        <v>520</v>
      </c>
      <c r="D209" s="1000">
        <v>12484</v>
      </c>
    </row>
    <row r="210" spans="1:4" ht="16.5" thickTop="1" thickBot="1">
      <c r="A210" s="200" t="s">
        <v>522</v>
      </c>
      <c r="B210" s="200" t="s">
        <v>233</v>
      </c>
      <c r="C210" s="205" t="s">
        <v>2004</v>
      </c>
      <c r="D210" s="1000">
        <v>11541</v>
      </c>
    </row>
    <row r="211" spans="1:4" ht="16.5" thickTop="1" thickBot="1">
      <c r="A211" s="200" t="s">
        <v>521</v>
      </c>
      <c r="B211" s="200" t="s">
        <v>233</v>
      </c>
      <c r="C211" s="205" t="s">
        <v>2003</v>
      </c>
      <c r="D211" s="1000">
        <v>5183</v>
      </c>
    </row>
    <row r="212" spans="1:4" ht="16.5" thickTop="1" thickBot="1">
      <c r="A212" s="200" t="s">
        <v>529</v>
      </c>
      <c r="B212" s="200" t="s">
        <v>388</v>
      </c>
      <c r="C212" s="205" t="s">
        <v>530</v>
      </c>
      <c r="D212" s="1000">
        <v>15300</v>
      </c>
    </row>
    <row r="213" spans="1:4" ht="16.5" thickTop="1" thickBot="1">
      <c r="A213" s="200" t="s">
        <v>525</v>
      </c>
      <c r="B213" s="200" t="s">
        <v>388</v>
      </c>
      <c r="C213" s="205" t="s">
        <v>526</v>
      </c>
      <c r="D213" s="1000">
        <v>46696</v>
      </c>
    </row>
    <row r="214" spans="1:4" ht="16.5" thickTop="1" thickBot="1">
      <c r="A214" s="200" t="s">
        <v>523</v>
      </c>
      <c r="B214" s="200" t="s">
        <v>388</v>
      </c>
      <c r="C214" s="205" t="s">
        <v>524</v>
      </c>
      <c r="D214" s="1000">
        <v>39266</v>
      </c>
    </row>
    <row r="215" spans="1:4" ht="16.5" thickTop="1" thickBot="1">
      <c r="A215" s="200" t="s">
        <v>531</v>
      </c>
      <c r="B215" s="200" t="s">
        <v>388</v>
      </c>
      <c r="C215" s="205" t="s">
        <v>532</v>
      </c>
      <c r="D215" s="1000">
        <v>51157</v>
      </c>
    </row>
    <row r="216" spans="1:4" ht="16.5" thickTop="1" thickBot="1">
      <c r="A216" s="200" t="s">
        <v>535</v>
      </c>
      <c r="B216" s="200" t="s">
        <v>388</v>
      </c>
      <c r="C216" s="205" t="s">
        <v>536</v>
      </c>
      <c r="D216" s="1000">
        <v>51157</v>
      </c>
    </row>
    <row r="217" spans="1:4" ht="16.5" thickTop="1" thickBot="1">
      <c r="A217" s="200" t="s">
        <v>537</v>
      </c>
      <c r="B217" s="200" t="s">
        <v>388</v>
      </c>
      <c r="C217" s="205" t="s">
        <v>538</v>
      </c>
      <c r="D217" s="1000">
        <v>51157</v>
      </c>
    </row>
    <row r="218" spans="1:4" ht="16.5" thickTop="1" thickBot="1">
      <c r="A218" s="200" t="s">
        <v>539</v>
      </c>
      <c r="B218" s="200" t="s">
        <v>388</v>
      </c>
      <c r="C218" s="205" t="s">
        <v>540</v>
      </c>
      <c r="D218" s="1000">
        <v>51157</v>
      </c>
    </row>
    <row r="219" spans="1:4" ht="16.5" thickTop="1" thickBot="1">
      <c r="A219" s="200" t="s">
        <v>541</v>
      </c>
      <c r="B219" s="200" t="s">
        <v>388</v>
      </c>
      <c r="C219" s="205" t="s">
        <v>542</v>
      </c>
      <c r="D219" s="1000">
        <v>51157</v>
      </c>
    </row>
    <row r="220" spans="1:4" ht="16.5" thickTop="1" thickBot="1">
      <c r="A220" s="200" t="s">
        <v>533</v>
      </c>
      <c r="B220" s="200" t="s">
        <v>388</v>
      </c>
      <c r="C220" s="205" t="s">
        <v>534</v>
      </c>
      <c r="D220" s="1000">
        <v>6535.9258708107709</v>
      </c>
    </row>
    <row r="221" spans="1:4" ht="16.5" thickTop="1" thickBot="1">
      <c r="A221" s="200" t="s">
        <v>543</v>
      </c>
      <c r="B221" s="200" t="s">
        <v>388</v>
      </c>
      <c r="C221" s="205" t="s">
        <v>544</v>
      </c>
      <c r="D221" s="1000">
        <v>28410.380158155851</v>
      </c>
    </row>
    <row r="222" spans="1:4" ht="16.5" thickTop="1" thickBot="1">
      <c r="A222" s="200" t="s">
        <v>554</v>
      </c>
      <c r="B222" s="200" t="s">
        <v>388</v>
      </c>
      <c r="C222" s="205" t="s">
        <v>555</v>
      </c>
      <c r="D222" s="1000">
        <v>10710</v>
      </c>
    </row>
    <row r="223" spans="1:4" ht="16.5" thickTop="1" thickBot="1">
      <c r="A223" s="200" t="s">
        <v>566</v>
      </c>
      <c r="B223" s="200" t="s">
        <v>388</v>
      </c>
      <c r="C223" s="205" t="s">
        <v>1940</v>
      </c>
      <c r="D223" s="1000">
        <v>3973.3040077061332</v>
      </c>
    </row>
    <row r="224" spans="1:4" ht="31.5" thickTop="1" thickBot="1">
      <c r="A224" s="200" t="s">
        <v>545</v>
      </c>
      <c r="B224" s="200" t="s">
        <v>388</v>
      </c>
      <c r="C224" s="205" t="s">
        <v>546</v>
      </c>
      <c r="D224" s="1000">
        <v>41313.666666666664</v>
      </c>
    </row>
    <row r="225" spans="1:4" ht="31.5" thickTop="1" thickBot="1">
      <c r="A225" s="200" t="s">
        <v>547</v>
      </c>
      <c r="B225" s="200" t="s">
        <v>388</v>
      </c>
      <c r="C225" s="205" t="s">
        <v>548</v>
      </c>
      <c r="D225" s="1000">
        <v>41313.666666666664</v>
      </c>
    </row>
    <row r="226" spans="1:4" ht="16.5" thickTop="1" thickBot="1">
      <c r="A226" s="200" t="s">
        <v>549</v>
      </c>
      <c r="B226" s="200" t="s">
        <v>388</v>
      </c>
      <c r="C226" s="205" t="s">
        <v>2005</v>
      </c>
      <c r="D226" s="1000">
        <v>41313.666666666664</v>
      </c>
    </row>
    <row r="227" spans="1:4" ht="31.5" thickTop="1" thickBot="1">
      <c r="A227" s="200" t="s">
        <v>550</v>
      </c>
      <c r="B227" s="200" t="s">
        <v>388</v>
      </c>
      <c r="C227" s="205" t="s">
        <v>551</v>
      </c>
      <c r="D227" s="1000">
        <v>41313.666666666664</v>
      </c>
    </row>
    <row r="228" spans="1:4" ht="31.5" thickTop="1" thickBot="1">
      <c r="A228" s="200" t="s">
        <v>552</v>
      </c>
      <c r="B228" s="200" t="s">
        <v>388</v>
      </c>
      <c r="C228" s="205" t="s">
        <v>553</v>
      </c>
      <c r="D228" s="1000">
        <v>41313.666666666664</v>
      </c>
    </row>
    <row r="229" spans="1:4" ht="16.5" thickTop="1" thickBot="1">
      <c r="A229" s="200" t="s">
        <v>556</v>
      </c>
      <c r="B229" s="200" t="s">
        <v>388</v>
      </c>
      <c r="C229" s="205" t="s">
        <v>557</v>
      </c>
      <c r="D229" s="1000">
        <v>63580.5</v>
      </c>
    </row>
    <row r="230" spans="1:4" ht="16.5" thickTop="1" thickBot="1">
      <c r="A230" s="200" t="s">
        <v>558</v>
      </c>
      <c r="B230" s="200" t="s">
        <v>388</v>
      </c>
      <c r="C230" s="205" t="s">
        <v>559</v>
      </c>
      <c r="D230" s="1000">
        <v>63580.5</v>
      </c>
    </row>
    <row r="231" spans="1:4" ht="16.5" thickTop="1" thickBot="1">
      <c r="A231" s="200" t="s">
        <v>527</v>
      </c>
      <c r="B231" s="200" t="s">
        <v>388</v>
      </c>
      <c r="C231" s="205" t="s">
        <v>528</v>
      </c>
      <c r="D231" s="1000">
        <v>43587.666666666664</v>
      </c>
    </row>
    <row r="232" spans="1:4" ht="16.5" thickTop="1" thickBot="1">
      <c r="A232" s="200" t="s">
        <v>560</v>
      </c>
      <c r="B232" s="200" t="s">
        <v>388</v>
      </c>
      <c r="C232" s="205" t="s">
        <v>561</v>
      </c>
      <c r="D232" s="1000">
        <v>20000</v>
      </c>
    </row>
    <row r="233" spans="1:4" ht="16.5" thickTop="1" thickBot="1">
      <c r="A233" s="200" t="s">
        <v>562</v>
      </c>
      <c r="B233" s="200" t="s">
        <v>388</v>
      </c>
      <c r="C233" s="205" t="s">
        <v>563</v>
      </c>
      <c r="D233" s="1000">
        <v>36611</v>
      </c>
    </row>
    <row r="234" spans="1:4" ht="31.5" thickTop="1" thickBot="1">
      <c r="A234" s="200" t="s">
        <v>564</v>
      </c>
      <c r="B234" s="200" t="s">
        <v>388</v>
      </c>
      <c r="C234" s="205" t="s">
        <v>565</v>
      </c>
      <c r="D234" s="1000">
        <v>10710</v>
      </c>
    </row>
    <row r="235" spans="1:4" ht="16.5" thickTop="1" thickBot="1">
      <c r="A235" s="200" t="s">
        <v>567</v>
      </c>
      <c r="B235" s="200" t="s">
        <v>144</v>
      </c>
      <c r="C235" s="205" t="s">
        <v>568</v>
      </c>
      <c r="D235" s="1000">
        <v>892.5</v>
      </c>
    </row>
    <row r="236" spans="1:4" ht="31.5" thickTop="1" thickBot="1">
      <c r="A236" s="200" t="s">
        <v>571</v>
      </c>
      <c r="B236" s="200" t="s">
        <v>388</v>
      </c>
      <c r="C236" s="205" t="s">
        <v>572</v>
      </c>
      <c r="D236" s="1000">
        <v>257682.56688655773</v>
      </c>
    </row>
    <row r="237" spans="1:4" ht="31.5" thickTop="1" thickBot="1">
      <c r="A237" s="200" t="s">
        <v>573</v>
      </c>
      <c r="B237" s="200" t="s">
        <v>388</v>
      </c>
      <c r="C237" s="205" t="s">
        <v>574</v>
      </c>
      <c r="D237" s="1000">
        <v>262082.98863093933</v>
      </c>
    </row>
    <row r="238" spans="1:4" ht="31.5" thickTop="1" thickBot="1">
      <c r="A238" s="200" t="s">
        <v>575</v>
      </c>
      <c r="B238" s="200" t="s">
        <v>388</v>
      </c>
      <c r="C238" s="205" t="s">
        <v>576</v>
      </c>
      <c r="D238" s="1000">
        <v>271310.58299659664</v>
      </c>
    </row>
    <row r="239" spans="1:4" ht="16.5" thickTop="1" thickBot="1">
      <c r="A239" s="200" t="s">
        <v>588</v>
      </c>
      <c r="B239" s="200" t="s">
        <v>589</v>
      </c>
      <c r="C239" s="205" t="s">
        <v>590</v>
      </c>
      <c r="D239" s="1000">
        <v>223691.12097462438</v>
      </c>
    </row>
    <row r="240" spans="1:4" ht="16.5" thickTop="1" thickBot="1">
      <c r="A240" s="200" t="s">
        <v>577</v>
      </c>
      <c r="B240" s="200" t="s">
        <v>388</v>
      </c>
      <c r="C240" s="205" t="s">
        <v>2006</v>
      </c>
      <c r="D240" s="1000">
        <v>227620.2480161463</v>
      </c>
    </row>
    <row r="241" spans="1:4" ht="16.5" thickTop="1" thickBot="1">
      <c r="A241" s="200" t="s">
        <v>578</v>
      </c>
      <c r="B241" s="200" t="s">
        <v>388</v>
      </c>
      <c r="C241" s="205" t="s">
        <v>2117</v>
      </c>
      <c r="D241" s="1000">
        <v>218557.14791193733</v>
      </c>
    </row>
    <row r="242" spans="1:4" ht="16.5" thickTop="1" thickBot="1">
      <c r="A242" s="209" t="s">
        <v>2119</v>
      </c>
      <c r="B242" s="200" t="s">
        <v>388</v>
      </c>
      <c r="C242" s="205" t="s">
        <v>2118</v>
      </c>
      <c r="D242" s="1000">
        <v>386944</v>
      </c>
    </row>
    <row r="243" spans="1:4" ht="16.5" thickTop="1" thickBot="1">
      <c r="A243" s="200" t="s">
        <v>579</v>
      </c>
      <c r="B243" s="200" t="s">
        <v>388</v>
      </c>
      <c r="C243" s="205" t="s">
        <v>580</v>
      </c>
      <c r="D243" s="1000">
        <v>397472</v>
      </c>
    </row>
    <row r="244" spans="1:4" ht="16.5" thickTop="1" thickBot="1">
      <c r="A244" s="200" t="s">
        <v>581</v>
      </c>
      <c r="B244" s="200" t="s">
        <v>388</v>
      </c>
      <c r="C244" s="205" t="s">
        <v>582</v>
      </c>
      <c r="D244" s="1000">
        <v>369815</v>
      </c>
    </row>
    <row r="245" spans="1:4" ht="16.5" thickTop="1" thickBot="1">
      <c r="A245" s="200" t="s">
        <v>583</v>
      </c>
      <c r="B245" s="200" t="s">
        <v>388</v>
      </c>
      <c r="C245" s="205" t="s">
        <v>584</v>
      </c>
      <c r="D245" s="1000">
        <v>369215</v>
      </c>
    </row>
    <row r="246" spans="1:4" ht="16.5" thickTop="1" thickBot="1">
      <c r="A246" s="200" t="s">
        <v>585</v>
      </c>
      <c r="B246" s="200" t="s">
        <v>388</v>
      </c>
      <c r="C246" s="205" t="s">
        <v>2120</v>
      </c>
      <c r="D246" s="1000">
        <v>232617.78400818224</v>
      </c>
    </row>
    <row r="247" spans="1:4" ht="16.5" thickTop="1" thickBot="1">
      <c r="A247" s="200" t="s">
        <v>586</v>
      </c>
      <c r="B247" s="200" t="s">
        <v>388</v>
      </c>
      <c r="C247" s="205" t="s">
        <v>587</v>
      </c>
      <c r="D247" s="1000">
        <v>233527.48813705862</v>
      </c>
    </row>
    <row r="248" spans="1:4" ht="16.5" thickTop="1" thickBot="1">
      <c r="A248" s="200" t="s">
        <v>591</v>
      </c>
      <c r="B248" s="200" t="s">
        <v>388</v>
      </c>
      <c r="C248" s="205" t="s">
        <v>592</v>
      </c>
      <c r="D248" s="1000">
        <v>233936.7394506493</v>
      </c>
    </row>
    <row r="249" spans="1:4" ht="16.5" thickTop="1" thickBot="1">
      <c r="A249" s="200" t="s">
        <v>593</v>
      </c>
      <c r="B249" s="200" t="s">
        <v>388</v>
      </c>
      <c r="C249" s="205" t="s">
        <v>594</v>
      </c>
      <c r="D249" s="1000">
        <v>221597.89775120051</v>
      </c>
    </row>
    <row r="250" spans="1:4" ht="16.5" thickTop="1" thickBot="1">
      <c r="A250" s="200" t="s">
        <v>595</v>
      </c>
      <c r="B250" s="200" t="s">
        <v>388</v>
      </c>
      <c r="C250" s="205" t="s">
        <v>596</v>
      </c>
      <c r="D250" s="1000">
        <v>168629.86103167894</v>
      </c>
    </row>
    <row r="251" spans="1:4" ht="16.5" thickTop="1" thickBot="1">
      <c r="A251" s="200" t="s">
        <v>597</v>
      </c>
      <c r="B251" s="200" t="s">
        <v>388</v>
      </c>
      <c r="C251" s="205" t="s">
        <v>598</v>
      </c>
      <c r="D251" s="1000">
        <v>173319.12930001822</v>
      </c>
    </row>
    <row r="252" spans="1:4" ht="31.5" thickTop="1" thickBot="1">
      <c r="A252" s="200" t="s">
        <v>599</v>
      </c>
      <c r="B252" s="200" t="s">
        <v>388</v>
      </c>
      <c r="C252" s="205" t="s">
        <v>600</v>
      </c>
      <c r="D252" s="1000">
        <v>184985.42507329612</v>
      </c>
    </row>
    <row r="253" spans="1:4" ht="31.5" thickTop="1" thickBot="1">
      <c r="A253" s="200" t="s">
        <v>601</v>
      </c>
      <c r="B253" s="200" t="s">
        <v>388</v>
      </c>
      <c r="C253" s="205" t="s">
        <v>602</v>
      </c>
      <c r="D253" s="1000">
        <v>148271.03306509796</v>
      </c>
    </row>
    <row r="254" spans="1:4" ht="16.5" thickTop="1" thickBot="1">
      <c r="A254" s="200" t="s">
        <v>605</v>
      </c>
      <c r="B254" s="200" t="s">
        <v>233</v>
      </c>
      <c r="C254" s="205" t="s">
        <v>2007</v>
      </c>
      <c r="D254" s="1000">
        <v>12703.04606632037</v>
      </c>
    </row>
    <row r="255" spans="1:4" ht="31.5" thickTop="1" thickBot="1">
      <c r="A255" s="200" t="s">
        <v>603</v>
      </c>
      <c r="B255" s="200" t="s">
        <v>388</v>
      </c>
      <c r="C255" s="205" t="s">
        <v>604</v>
      </c>
      <c r="D255" s="1000">
        <v>407194.42319040222</v>
      </c>
    </row>
    <row r="256" spans="1:4" ht="16.5" thickTop="1" thickBot="1">
      <c r="A256" s="200" t="s">
        <v>569</v>
      </c>
      <c r="B256" s="200" t="s">
        <v>388</v>
      </c>
      <c r="C256" s="205" t="s">
        <v>570</v>
      </c>
      <c r="D256" s="1000">
        <v>408491.22071648628</v>
      </c>
    </row>
    <row r="257" spans="1:4" ht="16.5" thickTop="1" thickBot="1">
      <c r="A257" s="200" t="s">
        <v>606</v>
      </c>
      <c r="B257" s="200" t="s">
        <v>388</v>
      </c>
      <c r="C257" s="205" t="s">
        <v>607</v>
      </c>
      <c r="D257" s="1000">
        <v>2582.2999999999997</v>
      </c>
    </row>
    <row r="258" spans="1:4" ht="16.5" thickTop="1" thickBot="1">
      <c r="A258" s="200" t="s">
        <v>608</v>
      </c>
      <c r="B258" s="200" t="s">
        <v>388</v>
      </c>
      <c r="C258" s="205" t="s">
        <v>609</v>
      </c>
      <c r="D258" s="1000">
        <v>2582.2999999999997</v>
      </c>
    </row>
    <row r="259" spans="1:4" ht="16.5" thickTop="1" thickBot="1">
      <c r="A259" s="200" t="s">
        <v>507</v>
      </c>
      <c r="B259" s="200" t="s">
        <v>388</v>
      </c>
      <c r="C259" s="205" t="s">
        <v>508</v>
      </c>
      <c r="D259" s="1000">
        <v>2582.2999999999997</v>
      </c>
    </row>
    <row r="260" spans="1:4" ht="16.5" thickTop="1" thickBot="1">
      <c r="A260" s="200" t="s">
        <v>1753</v>
      </c>
      <c r="B260" s="200" t="s">
        <v>388</v>
      </c>
      <c r="C260" s="205" t="s">
        <v>1754</v>
      </c>
      <c r="D260" s="1000">
        <v>5263.37</v>
      </c>
    </row>
    <row r="261" spans="1:4" ht="16.5" thickTop="1" thickBot="1">
      <c r="A261" s="200" t="s">
        <v>509</v>
      </c>
      <c r="B261" s="200" t="s">
        <v>377</v>
      </c>
      <c r="C261" s="205" t="s">
        <v>510</v>
      </c>
      <c r="D261" s="1000">
        <v>1840.8826864366772</v>
      </c>
    </row>
    <row r="262" spans="1:4" ht="46.5" thickTop="1" thickBot="1">
      <c r="A262" s="200" t="s">
        <v>610</v>
      </c>
      <c r="B262" s="200" t="s">
        <v>377</v>
      </c>
      <c r="C262" s="205" t="s">
        <v>2008</v>
      </c>
      <c r="D262" s="1000">
        <v>1500</v>
      </c>
    </row>
    <row r="263" spans="1:4" ht="31.5" thickTop="1" thickBot="1">
      <c r="A263" s="200" t="s">
        <v>611</v>
      </c>
      <c r="B263" s="200" t="s">
        <v>233</v>
      </c>
      <c r="C263" s="205" t="s">
        <v>612</v>
      </c>
      <c r="D263" s="1000">
        <v>35961.612067877948</v>
      </c>
    </row>
    <row r="264" spans="1:4" ht="31.5" thickTop="1" thickBot="1">
      <c r="A264" s="200" t="s">
        <v>613</v>
      </c>
      <c r="B264" s="200" t="s">
        <v>377</v>
      </c>
      <c r="C264" s="205" t="s">
        <v>614</v>
      </c>
      <c r="D264" s="1000">
        <v>14245.405339388903</v>
      </c>
    </row>
    <row r="265" spans="1:4" ht="31.5" thickTop="1" thickBot="1">
      <c r="A265" s="200" t="s">
        <v>615</v>
      </c>
      <c r="B265" s="200" t="s">
        <v>144</v>
      </c>
      <c r="C265" s="205" t="s">
        <v>616</v>
      </c>
      <c r="D265" s="1000">
        <v>8409.0909090909081</v>
      </c>
    </row>
    <row r="266" spans="1:4" ht="31.5" thickTop="1" thickBot="1">
      <c r="A266" s="200" t="s">
        <v>617</v>
      </c>
      <c r="B266" s="200" t="s">
        <v>92</v>
      </c>
      <c r="C266" s="205" t="s">
        <v>618</v>
      </c>
      <c r="D266" s="1000">
        <v>40000</v>
      </c>
    </row>
    <row r="267" spans="1:4" ht="31.5" thickTop="1" thickBot="1">
      <c r="A267" s="200" t="s">
        <v>619</v>
      </c>
      <c r="B267" s="200" t="s">
        <v>92</v>
      </c>
      <c r="C267" s="205" t="s">
        <v>620</v>
      </c>
      <c r="D267" s="1000">
        <v>159500</v>
      </c>
    </row>
    <row r="268" spans="1:4" ht="31.5" thickTop="1" thickBot="1">
      <c r="A268" s="200" t="s">
        <v>621</v>
      </c>
      <c r="B268" s="200" t="s">
        <v>92</v>
      </c>
      <c r="C268" s="205" t="s">
        <v>622</v>
      </c>
      <c r="D268" s="1000">
        <v>250000</v>
      </c>
    </row>
    <row r="269" spans="1:4" ht="16.5" thickTop="1" thickBot="1">
      <c r="A269" s="200" t="s">
        <v>623</v>
      </c>
      <c r="B269" s="200" t="s">
        <v>377</v>
      </c>
      <c r="C269" s="205" t="s">
        <v>624</v>
      </c>
      <c r="D269" s="1000">
        <v>69817</v>
      </c>
    </row>
    <row r="270" spans="1:4" ht="16.5" thickTop="1" thickBot="1">
      <c r="A270" s="200" t="s">
        <v>627</v>
      </c>
      <c r="B270" s="200" t="s">
        <v>144</v>
      </c>
      <c r="C270" s="205" t="s">
        <v>628</v>
      </c>
      <c r="D270" s="1000">
        <v>178813</v>
      </c>
    </row>
    <row r="271" spans="1:4" ht="16.5" thickTop="1" thickBot="1">
      <c r="A271" s="200" t="s">
        <v>629</v>
      </c>
      <c r="B271" s="200" t="s">
        <v>388</v>
      </c>
      <c r="C271" s="205" t="s">
        <v>2009</v>
      </c>
      <c r="D271" s="1000">
        <v>25000</v>
      </c>
    </row>
    <row r="272" spans="1:4" ht="31.5" thickTop="1" thickBot="1">
      <c r="A272" s="200" t="s">
        <v>625</v>
      </c>
      <c r="B272" s="200" t="s">
        <v>388</v>
      </c>
      <c r="C272" s="205" t="s">
        <v>626</v>
      </c>
      <c r="D272" s="1000">
        <v>25000</v>
      </c>
    </row>
    <row r="273" spans="1:4" ht="31.5" thickTop="1" thickBot="1">
      <c r="A273" s="200" t="s">
        <v>630</v>
      </c>
      <c r="B273" s="200" t="s">
        <v>388</v>
      </c>
      <c r="C273" s="205" t="s">
        <v>631</v>
      </c>
      <c r="D273" s="1000">
        <v>65450</v>
      </c>
    </row>
    <row r="274" spans="1:4" ht="31.5" thickTop="1" thickBot="1">
      <c r="A274" s="200" t="s">
        <v>632</v>
      </c>
      <c r="B274" s="200" t="s">
        <v>144</v>
      </c>
      <c r="C274" s="205" t="s">
        <v>633</v>
      </c>
      <c r="D274" s="1000">
        <v>39916.666666666664</v>
      </c>
    </row>
    <row r="275" spans="1:4" ht="31.5" thickTop="1" thickBot="1">
      <c r="A275" s="200" t="s">
        <v>634</v>
      </c>
      <c r="B275" s="200" t="s">
        <v>144</v>
      </c>
      <c r="C275" s="205" t="s">
        <v>635</v>
      </c>
      <c r="D275" s="1000">
        <v>24000</v>
      </c>
    </row>
    <row r="276" spans="1:4" ht="31.5" thickTop="1" thickBot="1">
      <c r="A276" s="200" t="s">
        <v>636</v>
      </c>
      <c r="B276" s="200" t="s">
        <v>637</v>
      </c>
      <c r="C276" s="205" t="s">
        <v>2010</v>
      </c>
      <c r="D276" s="1000">
        <v>82652.333333333328</v>
      </c>
    </row>
    <row r="277" spans="1:4" ht="16.5" thickTop="1" thickBot="1">
      <c r="A277" s="200" t="s">
        <v>638</v>
      </c>
      <c r="B277" s="200" t="s">
        <v>637</v>
      </c>
      <c r="C277" s="205" t="s">
        <v>2011</v>
      </c>
      <c r="D277" s="1000">
        <v>47245</v>
      </c>
    </row>
    <row r="278" spans="1:4" ht="16.5" thickTop="1" thickBot="1">
      <c r="A278" s="200" t="s">
        <v>639</v>
      </c>
      <c r="B278" s="200" t="s">
        <v>637</v>
      </c>
      <c r="C278" s="205" t="s">
        <v>640</v>
      </c>
      <c r="D278" s="1000">
        <v>39225</v>
      </c>
    </row>
    <row r="279" spans="1:4" ht="16.5" thickTop="1" thickBot="1">
      <c r="A279" s="200" t="s">
        <v>511</v>
      </c>
      <c r="B279" s="200" t="s">
        <v>141</v>
      </c>
      <c r="C279" s="205" t="s">
        <v>512</v>
      </c>
      <c r="D279" s="1000">
        <v>90137</v>
      </c>
    </row>
    <row r="280" spans="1:4" ht="16.5" thickTop="1" thickBot="1">
      <c r="A280" s="200" t="s">
        <v>513</v>
      </c>
      <c r="B280" s="200" t="s">
        <v>141</v>
      </c>
      <c r="C280" s="205" t="s">
        <v>514</v>
      </c>
      <c r="D280" s="1000">
        <v>75186.2</v>
      </c>
    </row>
    <row r="281" spans="1:4" ht="31.5" thickTop="1" thickBot="1">
      <c r="A281" s="200" t="s">
        <v>641</v>
      </c>
      <c r="B281" s="200" t="s">
        <v>92</v>
      </c>
      <c r="C281" s="205" t="s">
        <v>642</v>
      </c>
      <c r="D281" s="1000">
        <v>50358.439084184043</v>
      </c>
    </row>
    <row r="282" spans="1:4" ht="31.5" thickTop="1" thickBot="1">
      <c r="A282" s="200" t="s">
        <v>643</v>
      </c>
      <c r="B282" s="200" t="s">
        <v>377</v>
      </c>
      <c r="C282" s="205" t="s">
        <v>644</v>
      </c>
      <c r="D282" s="1000">
        <v>10077.466666666667</v>
      </c>
    </row>
    <row r="283" spans="1:4" ht="31.5" thickTop="1" thickBot="1">
      <c r="A283" s="200" t="s">
        <v>645</v>
      </c>
      <c r="B283" s="200" t="s">
        <v>144</v>
      </c>
      <c r="C283" s="205" t="s">
        <v>646</v>
      </c>
      <c r="D283" s="1000">
        <v>3341</v>
      </c>
    </row>
    <row r="284" spans="1:4" ht="16.5" thickTop="1" thickBot="1">
      <c r="A284" s="200" t="s">
        <v>647</v>
      </c>
      <c r="B284" s="200" t="s">
        <v>92</v>
      </c>
      <c r="C284" s="205" t="s">
        <v>648</v>
      </c>
      <c r="D284" s="1000">
        <v>7891.666666666667</v>
      </c>
    </row>
    <row r="285" spans="1:4" ht="31.5" thickTop="1" thickBot="1">
      <c r="A285" s="200" t="s">
        <v>649</v>
      </c>
      <c r="B285" s="200" t="s">
        <v>92</v>
      </c>
      <c r="C285" s="205" t="s">
        <v>650</v>
      </c>
      <c r="D285" s="1000">
        <v>220000</v>
      </c>
    </row>
    <row r="286" spans="1:4" ht="16.5" thickTop="1" thickBot="1">
      <c r="A286" s="200" t="s">
        <v>651</v>
      </c>
      <c r="B286" s="200" t="s">
        <v>92</v>
      </c>
      <c r="C286" s="205" t="s">
        <v>652</v>
      </c>
      <c r="D286" s="1000">
        <v>123500</v>
      </c>
    </row>
    <row r="287" spans="1:4" ht="16.5" thickTop="1" thickBot="1">
      <c r="A287" s="200" t="s">
        <v>657</v>
      </c>
      <c r="B287" s="200" t="s">
        <v>92</v>
      </c>
      <c r="C287" s="205" t="s">
        <v>658</v>
      </c>
      <c r="D287" s="1000">
        <v>24000</v>
      </c>
    </row>
    <row r="288" spans="1:4" ht="31.5" thickTop="1" thickBot="1">
      <c r="A288" s="200" t="s">
        <v>653</v>
      </c>
      <c r="B288" s="200" t="s">
        <v>92</v>
      </c>
      <c r="C288" s="205" t="s">
        <v>654</v>
      </c>
      <c r="D288" s="1000">
        <v>24000</v>
      </c>
    </row>
    <row r="289" spans="1:4" ht="31.5" thickTop="1" thickBot="1">
      <c r="A289" s="200" t="s">
        <v>655</v>
      </c>
      <c r="B289" s="200" t="s">
        <v>92</v>
      </c>
      <c r="C289" s="205" t="s">
        <v>656</v>
      </c>
      <c r="D289" s="1000">
        <v>142403.33333333334</v>
      </c>
    </row>
    <row r="290" spans="1:4" ht="16.5" thickTop="1" thickBot="1">
      <c r="A290" s="200" t="s">
        <v>659</v>
      </c>
      <c r="B290" s="200" t="s">
        <v>463</v>
      </c>
      <c r="C290" s="205" t="s">
        <v>660</v>
      </c>
      <c r="D290" s="1000">
        <v>2189.6666666666665</v>
      </c>
    </row>
    <row r="291" spans="1:4" ht="16.5" thickTop="1" thickBot="1">
      <c r="A291" s="200" t="s">
        <v>661</v>
      </c>
      <c r="B291" s="200" t="s">
        <v>425</v>
      </c>
      <c r="C291" s="205" t="s">
        <v>2012</v>
      </c>
      <c r="D291" s="1000">
        <v>45821.558909034953</v>
      </c>
    </row>
    <row r="292" spans="1:4" ht="31.5" thickTop="1" thickBot="1">
      <c r="A292" s="200" t="s">
        <v>662</v>
      </c>
      <c r="B292" s="200" t="s">
        <v>377</v>
      </c>
      <c r="C292" s="205" t="s">
        <v>663</v>
      </c>
      <c r="D292" s="1000">
        <v>2836</v>
      </c>
    </row>
    <row r="293" spans="1:4" ht="16.5" thickTop="1" thickBot="1">
      <c r="A293" s="200" t="s">
        <v>664</v>
      </c>
      <c r="B293" s="200" t="s">
        <v>377</v>
      </c>
      <c r="C293" s="205" t="s">
        <v>2013</v>
      </c>
      <c r="D293" s="1000">
        <v>5666.678265241374</v>
      </c>
    </row>
    <row r="294" spans="1:4" ht="16.5" thickTop="1" thickBot="1">
      <c r="A294" s="200" t="s">
        <v>665</v>
      </c>
      <c r="B294" s="200" t="s">
        <v>92</v>
      </c>
      <c r="C294" s="205" t="s">
        <v>666</v>
      </c>
      <c r="D294" s="1000">
        <v>1461.4469555983892</v>
      </c>
    </row>
    <row r="295" spans="1:4" ht="16.5" thickTop="1" thickBot="1">
      <c r="A295" s="200" t="s">
        <v>671</v>
      </c>
      <c r="B295" s="200" t="s">
        <v>92</v>
      </c>
      <c r="C295" s="205" t="s">
        <v>2014</v>
      </c>
      <c r="D295" s="1000">
        <v>76060</v>
      </c>
    </row>
    <row r="296" spans="1:4" ht="16.5" thickTop="1" thickBot="1">
      <c r="A296" s="200" t="s">
        <v>667</v>
      </c>
      <c r="B296" s="200" t="s">
        <v>92</v>
      </c>
      <c r="C296" s="205" t="s">
        <v>668</v>
      </c>
      <c r="D296" s="1000">
        <v>68556.666666666672</v>
      </c>
    </row>
    <row r="297" spans="1:4" ht="16.5" thickTop="1" thickBot="1">
      <c r="A297" s="200" t="s">
        <v>669</v>
      </c>
      <c r="B297" s="200" t="s">
        <v>92</v>
      </c>
      <c r="C297" s="205" t="s">
        <v>670</v>
      </c>
      <c r="D297" s="1000">
        <v>68556.666666666672</v>
      </c>
    </row>
    <row r="298" spans="1:4" ht="16.5" thickTop="1" thickBot="1">
      <c r="A298" s="200" t="s">
        <v>684</v>
      </c>
      <c r="B298" s="200" t="s">
        <v>144</v>
      </c>
      <c r="C298" s="205" t="s">
        <v>685</v>
      </c>
      <c r="D298" s="1000">
        <v>2192.4</v>
      </c>
    </row>
    <row r="299" spans="1:4" ht="16.5" thickTop="1" thickBot="1">
      <c r="A299" s="200" t="s">
        <v>672</v>
      </c>
      <c r="B299" s="200" t="s">
        <v>377</v>
      </c>
      <c r="C299" s="205" t="s">
        <v>673</v>
      </c>
      <c r="D299" s="1000">
        <v>32666.666666666668</v>
      </c>
    </row>
    <row r="300" spans="1:4" ht="16.5" thickTop="1" thickBot="1">
      <c r="A300" s="200" t="s">
        <v>688</v>
      </c>
      <c r="B300" s="200" t="s">
        <v>377</v>
      </c>
      <c r="C300" s="205" t="s">
        <v>689</v>
      </c>
      <c r="D300" s="1000">
        <v>32666.666666666668</v>
      </c>
    </row>
    <row r="301" spans="1:4" ht="46.5" thickTop="1" thickBot="1">
      <c r="A301" s="200" t="s">
        <v>690</v>
      </c>
      <c r="B301" s="200" t="s">
        <v>92</v>
      </c>
      <c r="C301" s="205" t="s">
        <v>691</v>
      </c>
      <c r="D301" s="1000">
        <v>445150</v>
      </c>
    </row>
    <row r="302" spans="1:4" ht="46.5" thickTop="1" thickBot="1">
      <c r="A302" s="200" t="s">
        <v>692</v>
      </c>
      <c r="B302" s="200" t="s">
        <v>92</v>
      </c>
      <c r="C302" s="205" t="s">
        <v>693</v>
      </c>
      <c r="D302" s="1000">
        <v>397300</v>
      </c>
    </row>
    <row r="303" spans="1:4" ht="46.5" thickTop="1" thickBot="1">
      <c r="A303" s="200" t="s">
        <v>694</v>
      </c>
      <c r="B303" s="200" t="s">
        <v>92</v>
      </c>
      <c r="C303" s="205" t="s">
        <v>695</v>
      </c>
      <c r="D303" s="1000">
        <v>480000</v>
      </c>
    </row>
    <row r="304" spans="1:4" ht="46.5" thickTop="1" thickBot="1">
      <c r="A304" s="200" t="s">
        <v>696</v>
      </c>
      <c r="B304" s="200" t="s">
        <v>92</v>
      </c>
      <c r="C304" s="205" t="s">
        <v>697</v>
      </c>
      <c r="D304" s="1000">
        <v>560600</v>
      </c>
    </row>
    <row r="305" spans="1:4" ht="46.5" thickTop="1" thickBot="1">
      <c r="A305" s="200" t="s">
        <v>698</v>
      </c>
      <c r="B305" s="200" t="s">
        <v>92</v>
      </c>
      <c r="C305" s="205" t="s">
        <v>699</v>
      </c>
      <c r="D305" s="1000">
        <v>446250</v>
      </c>
    </row>
    <row r="306" spans="1:4" ht="46.5" thickTop="1" thickBot="1">
      <c r="A306" s="200" t="s">
        <v>700</v>
      </c>
      <c r="B306" s="200" t="s">
        <v>233</v>
      </c>
      <c r="C306" s="205" t="s">
        <v>701</v>
      </c>
      <c r="D306" s="1000">
        <v>530501</v>
      </c>
    </row>
    <row r="307" spans="1:4" ht="16.5" thickTop="1" thickBot="1">
      <c r="A307" s="200" t="s">
        <v>702</v>
      </c>
      <c r="B307" s="200" t="s">
        <v>92</v>
      </c>
      <c r="C307" s="205" t="s">
        <v>703</v>
      </c>
      <c r="D307" s="1000">
        <v>190716.28867185471</v>
      </c>
    </row>
    <row r="308" spans="1:4" ht="16.5" thickTop="1" thickBot="1">
      <c r="A308" s="200" t="s">
        <v>674</v>
      </c>
      <c r="B308" s="200" t="s">
        <v>377</v>
      </c>
      <c r="C308" s="205" t="s">
        <v>675</v>
      </c>
      <c r="D308" s="1000">
        <v>129466</v>
      </c>
    </row>
    <row r="309" spans="1:4" ht="16.5" thickTop="1" thickBot="1">
      <c r="A309" s="200" t="s">
        <v>680</v>
      </c>
      <c r="B309" s="200" t="s">
        <v>377</v>
      </c>
      <c r="C309" s="205" t="s">
        <v>681</v>
      </c>
      <c r="D309" s="1000">
        <v>4913.666666666667</v>
      </c>
    </row>
    <row r="310" spans="1:4" ht="16.5" thickTop="1" thickBot="1">
      <c r="A310" s="200" t="s">
        <v>678</v>
      </c>
      <c r="B310" s="200" t="s">
        <v>377</v>
      </c>
      <c r="C310" s="205" t="s">
        <v>679</v>
      </c>
      <c r="D310" s="1000">
        <v>17112</v>
      </c>
    </row>
    <row r="311" spans="1:4" ht="16.5" thickTop="1" thickBot="1">
      <c r="A311" s="200" t="s">
        <v>676</v>
      </c>
      <c r="B311" s="200" t="s">
        <v>377</v>
      </c>
      <c r="C311" s="205" t="s">
        <v>677</v>
      </c>
      <c r="D311" s="1000">
        <v>94066.5</v>
      </c>
    </row>
    <row r="312" spans="1:4" ht="16.5" thickTop="1" thickBot="1">
      <c r="A312" s="200" t="s">
        <v>682</v>
      </c>
      <c r="B312" s="200" t="s">
        <v>377</v>
      </c>
      <c r="C312" s="205" t="s">
        <v>683</v>
      </c>
      <c r="D312" s="1000">
        <v>16727.866666666665</v>
      </c>
    </row>
    <row r="313" spans="1:4" ht="16.5" thickTop="1" thickBot="1">
      <c r="A313" s="200" t="s">
        <v>704</v>
      </c>
      <c r="B313" s="200" t="s">
        <v>377</v>
      </c>
      <c r="C313" s="205" t="s">
        <v>705</v>
      </c>
      <c r="D313" s="1000">
        <v>12132</v>
      </c>
    </row>
    <row r="314" spans="1:4" ht="16.5" thickTop="1" thickBot="1">
      <c r="A314" s="200" t="s">
        <v>706</v>
      </c>
      <c r="B314" s="200" t="s">
        <v>377</v>
      </c>
      <c r="C314" s="205" t="s">
        <v>707</v>
      </c>
      <c r="D314" s="1000">
        <v>10800</v>
      </c>
    </row>
    <row r="315" spans="1:4" ht="46.5" thickTop="1" thickBot="1">
      <c r="A315" s="200" t="s">
        <v>712</v>
      </c>
      <c r="B315" s="200" t="s">
        <v>377</v>
      </c>
      <c r="C315" s="205" t="s">
        <v>713</v>
      </c>
      <c r="D315" s="1000">
        <v>7499.42439226645</v>
      </c>
    </row>
    <row r="316" spans="1:4" ht="31.5" thickTop="1" thickBot="1">
      <c r="A316" s="200" t="s">
        <v>708</v>
      </c>
      <c r="B316" s="200" t="s">
        <v>92</v>
      </c>
      <c r="C316" s="205" t="s">
        <v>709</v>
      </c>
      <c r="D316" s="1000">
        <v>28529</v>
      </c>
    </row>
    <row r="317" spans="1:4" ht="16.5" thickTop="1" thickBot="1">
      <c r="A317" s="200" t="s">
        <v>710</v>
      </c>
      <c r="B317" s="200" t="s">
        <v>377</v>
      </c>
      <c r="C317" s="205" t="s">
        <v>711</v>
      </c>
      <c r="D317" s="1000">
        <v>12637.777922882655</v>
      </c>
    </row>
    <row r="318" spans="1:4" ht="31.5" thickTop="1" thickBot="1">
      <c r="A318" s="200" t="s">
        <v>714</v>
      </c>
      <c r="B318" s="200" t="s">
        <v>637</v>
      </c>
      <c r="C318" s="205" t="s">
        <v>715</v>
      </c>
      <c r="D318" s="1000">
        <v>10621</v>
      </c>
    </row>
    <row r="319" spans="1:4" ht="31.5" thickTop="1" thickBot="1">
      <c r="A319" s="200" t="s">
        <v>716</v>
      </c>
      <c r="B319" s="200" t="s">
        <v>92</v>
      </c>
      <c r="C319" s="205" t="s">
        <v>717</v>
      </c>
      <c r="D319" s="1000">
        <v>11646.01782960164</v>
      </c>
    </row>
    <row r="320" spans="1:4" ht="46.5" thickTop="1" thickBot="1">
      <c r="A320" s="200" t="s">
        <v>724</v>
      </c>
      <c r="B320" s="200" t="s">
        <v>92</v>
      </c>
      <c r="C320" s="205" t="s">
        <v>725</v>
      </c>
      <c r="D320" s="1000">
        <v>180000</v>
      </c>
    </row>
    <row r="321" spans="1:4" ht="46.5" thickTop="1" thickBot="1">
      <c r="A321" s="200" t="s">
        <v>726</v>
      </c>
      <c r="B321" s="200" t="s">
        <v>92</v>
      </c>
      <c r="C321" s="205" t="s">
        <v>727</v>
      </c>
      <c r="D321" s="1000">
        <v>250000</v>
      </c>
    </row>
    <row r="322" spans="1:4" ht="46.5" thickTop="1" thickBot="1">
      <c r="A322" s="200" t="s">
        <v>722</v>
      </c>
      <c r="B322" s="200" t="s">
        <v>92</v>
      </c>
      <c r="C322" s="205" t="s">
        <v>723</v>
      </c>
      <c r="D322" s="1000">
        <v>380800</v>
      </c>
    </row>
    <row r="323" spans="1:4" ht="61.5" thickTop="1" thickBot="1">
      <c r="A323" s="200" t="s">
        <v>720</v>
      </c>
      <c r="B323" s="200" t="s">
        <v>92</v>
      </c>
      <c r="C323" s="205" t="s">
        <v>721</v>
      </c>
      <c r="D323" s="1000">
        <v>390000</v>
      </c>
    </row>
    <row r="324" spans="1:4" ht="16.5" thickTop="1" thickBot="1">
      <c r="A324" s="200" t="s">
        <v>728</v>
      </c>
      <c r="B324" s="200" t="s">
        <v>92</v>
      </c>
      <c r="C324" s="205" t="s">
        <v>729</v>
      </c>
      <c r="D324" s="1000">
        <v>590000</v>
      </c>
    </row>
    <row r="325" spans="1:4" ht="16.5" thickTop="1" thickBot="1">
      <c r="A325" s="200" t="s">
        <v>732</v>
      </c>
      <c r="B325" s="200" t="s">
        <v>92</v>
      </c>
      <c r="C325" s="205" t="s">
        <v>733</v>
      </c>
      <c r="D325" s="1000">
        <v>12266.666666666666</v>
      </c>
    </row>
    <row r="326" spans="1:4" ht="31.5" thickTop="1" thickBot="1">
      <c r="A326" s="200" t="s">
        <v>718</v>
      </c>
      <c r="B326" s="200" t="s">
        <v>92</v>
      </c>
      <c r="C326" s="205" t="s">
        <v>719</v>
      </c>
      <c r="D326" s="1000">
        <v>39000</v>
      </c>
    </row>
    <row r="327" spans="1:4" ht="31.5" thickTop="1" thickBot="1">
      <c r="A327" s="200" t="s">
        <v>730</v>
      </c>
      <c r="B327" s="200" t="s">
        <v>92</v>
      </c>
      <c r="C327" s="205" t="s">
        <v>731</v>
      </c>
      <c r="D327" s="1000">
        <v>19500</v>
      </c>
    </row>
    <row r="328" spans="1:4" ht="31.5" thickTop="1" thickBot="1">
      <c r="A328" s="200" t="s">
        <v>734</v>
      </c>
      <c r="B328" s="200" t="s">
        <v>92</v>
      </c>
      <c r="C328" s="205" t="s">
        <v>735</v>
      </c>
      <c r="D328" s="1000">
        <v>131500</v>
      </c>
    </row>
    <row r="329" spans="1:4" ht="16.5" thickTop="1" thickBot="1">
      <c r="A329" s="200" t="s">
        <v>736</v>
      </c>
      <c r="B329" s="200" t="s">
        <v>92</v>
      </c>
      <c r="C329" s="205" t="s">
        <v>737</v>
      </c>
      <c r="D329" s="1000">
        <v>9600</v>
      </c>
    </row>
    <row r="330" spans="1:4" ht="31.5" thickTop="1" thickBot="1">
      <c r="A330" s="200" t="s">
        <v>738</v>
      </c>
      <c r="B330" s="200" t="s">
        <v>92</v>
      </c>
      <c r="C330" s="205" t="s">
        <v>739</v>
      </c>
      <c r="D330" s="1000">
        <v>88600</v>
      </c>
    </row>
    <row r="331" spans="1:4" ht="31.5" thickTop="1" thickBot="1">
      <c r="A331" s="200" t="s">
        <v>740</v>
      </c>
      <c r="B331" s="200" t="s">
        <v>92</v>
      </c>
      <c r="C331" s="205" t="s">
        <v>741</v>
      </c>
      <c r="D331" s="1000">
        <v>700</v>
      </c>
    </row>
    <row r="332" spans="1:4" ht="16.5" thickTop="1" thickBot="1">
      <c r="A332" s="200" t="s">
        <v>743</v>
      </c>
      <c r="B332" s="200" t="s">
        <v>388</v>
      </c>
      <c r="C332" s="205" t="s">
        <v>744</v>
      </c>
      <c r="D332" s="1000">
        <v>30000</v>
      </c>
    </row>
    <row r="333" spans="1:4" ht="31.5" thickTop="1" thickBot="1">
      <c r="A333" s="200" t="s">
        <v>742</v>
      </c>
      <c r="B333" s="200" t="s">
        <v>388</v>
      </c>
      <c r="C333" s="205" t="s">
        <v>2017</v>
      </c>
      <c r="D333" s="1000">
        <v>21000</v>
      </c>
    </row>
    <row r="334" spans="1:4" ht="16.5" thickTop="1" thickBot="1">
      <c r="A334" s="200" t="s">
        <v>747</v>
      </c>
      <c r="B334" s="200" t="s">
        <v>92</v>
      </c>
      <c r="C334" s="205" t="s">
        <v>2018</v>
      </c>
      <c r="D334" s="1000">
        <v>21400</v>
      </c>
    </row>
    <row r="335" spans="1:4" ht="16.5" thickTop="1" thickBot="1">
      <c r="A335" s="200" t="s">
        <v>745</v>
      </c>
      <c r="B335" s="200" t="s">
        <v>92</v>
      </c>
      <c r="C335" s="205" t="s">
        <v>746</v>
      </c>
      <c r="D335" s="1000">
        <v>3500</v>
      </c>
    </row>
    <row r="336" spans="1:4" ht="16.5" thickTop="1" thickBot="1">
      <c r="A336" s="200" t="s">
        <v>748</v>
      </c>
      <c r="B336" s="200" t="s">
        <v>377</v>
      </c>
      <c r="C336" s="205" t="s">
        <v>749</v>
      </c>
      <c r="D336" s="1000">
        <v>5272</v>
      </c>
    </row>
    <row r="337" spans="1:4" ht="16.5" thickTop="1" thickBot="1">
      <c r="A337" s="200" t="s">
        <v>753</v>
      </c>
      <c r="B337" s="200" t="s">
        <v>92</v>
      </c>
      <c r="C337" s="205" t="s">
        <v>754</v>
      </c>
      <c r="D337" s="1000">
        <v>302400</v>
      </c>
    </row>
    <row r="338" spans="1:4" ht="16.5" thickTop="1" thickBot="1">
      <c r="A338" s="200" t="s">
        <v>751</v>
      </c>
      <c r="B338" s="200" t="s">
        <v>92</v>
      </c>
      <c r="C338" s="205" t="s">
        <v>752</v>
      </c>
      <c r="D338" s="1000">
        <v>46900</v>
      </c>
    </row>
    <row r="339" spans="1:4" ht="31.5" thickTop="1" thickBot="1">
      <c r="A339" s="200" t="s">
        <v>750</v>
      </c>
      <c r="B339" s="200" t="s">
        <v>144</v>
      </c>
      <c r="C339" s="205" t="s">
        <v>2019</v>
      </c>
      <c r="D339" s="1000">
        <v>294000</v>
      </c>
    </row>
    <row r="340" spans="1:4" ht="31.5" thickTop="1" thickBot="1">
      <c r="A340" s="200" t="s">
        <v>686</v>
      </c>
      <c r="B340" s="200" t="s">
        <v>92</v>
      </c>
      <c r="C340" s="205" t="s">
        <v>2015</v>
      </c>
      <c r="D340" s="1000">
        <v>1216579.7191066102</v>
      </c>
    </row>
    <row r="341" spans="1:4" ht="31.5" thickTop="1" thickBot="1">
      <c r="A341" s="200" t="s">
        <v>755</v>
      </c>
      <c r="B341" s="200" t="s">
        <v>92</v>
      </c>
      <c r="C341" s="205" t="s">
        <v>756</v>
      </c>
      <c r="D341" s="1000">
        <v>1239351.5040101632</v>
      </c>
    </row>
    <row r="342" spans="1:4" ht="31.5" thickTop="1" thickBot="1">
      <c r="A342" s="200" t="s">
        <v>687</v>
      </c>
      <c r="B342" s="200" t="s">
        <v>92</v>
      </c>
      <c r="C342" s="205" t="s">
        <v>2016</v>
      </c>
      <c r="D342" s="1000">
        <v>789711.59317470633</v>
      </c>
    </row>
    <row r="343" spans="1:4" ht="31.5" thickTop="1" thickBot="1">
      <c r="A343" s="200" t="s">
        <v>757</v>
      </c>
      <c r="B343" s="200" t="s">
        <v>92</v>
      </c>
      <c r="C343" s="205" t="s">
        <v>758</v>
      </c>
      <c r="D343" s="1000">
        <v>760028.15224390978</v>
      </c>
    </row>
    <row r="344" spans="1:4" ht="31.5" thickTop="1" thickBot="1">
      <c r="A344" s="200" t="s">
        <v>802</v>
      </c>
      <c r="B344" s="200" t="s">
        <v>388</v>
      </c>
      <c r="C344" s="205" t="s">
        <v>803</v>
      </c>
      <c r="D344" s="1000">
        <v>63792</v>
      </c>
    </row>
    <row r="345" spans="1:4" ht="31.5" thickTop="1" thickBot="1">
      <c r="A345" s="200" t="s">
        <v>759</v>
      </c>
      <c r="B345" s="200" t="s">
        <v>377</v>
      </c>
      <c r="C345" s="205" t="s">
        <v>760</v>
      </c>
      <c r="D345" s="1000">
        <v>47830.601868402329</v>
      </c>
    </row>
    <row r="346" spans="1:4" ht="31.5" thickTop="1" thickBot="1">
      <c r="A346" s="200" t="s">
        <v>761</v>
      </c>
      <c r="B346" s="200" t="s">
        <v>144</v>
      </c>
      <c r="C346" s="205" t="s">
        <v>762</v>
      </c>
      <c r="D346" s="1000">
        <v>25450</v>
      </c>
    </row>
    <row r="347" spans="1:4" ht="31.5" thickTop="1" thickBot="1">
      <c r="A347" s="200" t="s">
        <v>768</v>
      </c>
      <c r="B347" s="200" t="s">
        <v>92</v>
      </c>
      <c r="C347" s="205" t="s">
        <v>2023</v>
      </c>
      <c r="D347" s="1000">
        <v>51000</v>
      </c>
    </row>
    <row r="348" spans="1:4" ht="16.5" thickTop="1" thickBot="1">
      <c r="A348" s="200" t="s">
        <v>773</v>
      </c>
      <c r="B348" s="200" t="s">
        <v>144</v>
      </c>
      <c r="C348" s="205" t="s">
        <v>2024</v>
      </c>
      <c r="D348" s="1000">
        <v>10498.344048923664</v>
      </c>
    </row>
    <row r="349" spans="1:4" ht="31.5" thickTop="1" thickBot="1">
      <c r="A349" s="200" t="s">
        <v>763</v>
      </c>
      <c r="B349" s="200" t="s">
        <v>144</v>
      </c>
      <c r="C349" s="205" t="s">
        <v>764</v>
      </c>
      <c r="D349" s="1000">
        <v>78223</v>
      </c>
    </row>
    <row r="350" spans="1:4" ht="31.5" thickTop="1" thickBot="1">
      <c r="A350" s="200" t="s">
        <v>765</v>
      </c>
      <c r="B350" s="200" t="s">
        <v>144</v>
      </c>
      <c r="C350" s="205" t="s">
        <v>2020</v>
      </c>
      <c r="D350" s="1000">
        <v>4750</v>
      </c>
    </row>
    <row r="351" spans="1:4" ht="16.5" thickTop="1" thickBot="1">
      <c r="A351" s="200" t="s">
        <v>801</v>
      </c>
      <c r="B351" s="200" t="s">
        <v>144</v>
      </c>
      <c r="C351" s="205" t="s">
        <v>2026</v>
      </c>
      <c r="D351" s="1000">
        <v>108350.2743268131</v>
      </c>
    </row>
    <row r="352" spans="1:4" ht="16.5" thickTop="1" thickBot="1">
      <c r="A352" s="200" t="s">
        <v>769</v>
      </c>
      <c r="B352" s="200" t="s">
        <v>144</v>
      </c>
      <c r="C352" s="205" t="s">
        <v>770</v>
      </c>
      <c r="D352" s="1000">
        <v>360679</v>
      </c>
    </row>
    <row r="353" spans="1:4" ht="16.5" thickTop="1" thickBot="1">
      <c r="A353" s="200" t="s">
        <v>771</v>
      </c>
      <c r="B353" s="200" t="s">
        <v>144</v>
      </c>
      <c r="C353" s="205" t="s">
        <v>772</v>
      </c>
      <c r="D353" s="1000">
        <v>1000320</v>
      </c>
    </row>
    <row r="354" spans="1:4" ht="31.5" thickTop="1" thickBot="1">
      <c r="A354" s="200" t="s">
        <v>767</v>
      </c>
      <c r="B354" s="200" t="s">
        <v>144</v>
      </c>
      <c r="C354" s="205" t="s">
        <v>2022</v>
      </c>
      <c r="D354" s="1000">
        <v>2200</v>
      </c>
    </row>
    <row r="355" spans="1:4" ht="16.5" thickTop="1" thickBot="1">
      <c r="A355" s="200" t="s">
        <v>766</v>
      </c>
      <c r="B355" s="200" t="s">
        <v>144</v>
      </c>
      <c r="C355" s="205" t="s">
        <v>2021</v>
      </c>
      <c r="D355" s="1000">
        <v>4083</v>
      </c>
    </row>
    <row r="356" spans="1:4" ht="16.5" thickTop="1" thickBot="1">
      <c r="A356" s="200" t="s">
        <v>778</v>
      </c>
      <c r="B356" s="200" t="s">
        <v>144</v>
      </c>
      <c r="C356" s="205" t="s">
        <v>779</v>
      </c>
      <c r="D356" s="1000">
        <v>43695.538154112175</v>
      </c>
    </row>
    <row r="357" spans="1:4" ht="31.5" thickTop="1" thickBot="1">
      <c r="A357" s="200" t="s">
        <v>774</v>
      </c>
      <c r="B357" s="200" t="s">
        <v>144</v>
      </c>
      <c r="C357" s="205" t="s">
        <v>775</v>
      </c>
      <c r="D357" s="1000">
        <v>240000</v>
      </c>
    </row>
    <row r="358" spans="1:4" ht="31.5" thickTop="1" thickBot="1">
      <c r="A358" s="200" t="s">
        <v>776</v>
      </c>
      <c r="B358" s="200" t="s">
        <v>144</v>
      </c>
      <c r="C358" s="205" t="s">
        <v>777</v>
      </c>
      <c r="D358" s="1000">
        <v>210000</v>
      </c>
    </row>
    <row r="359" spans="1:4" ht="16.5" thickTop="1" thickBot="1">
      <c r="A359" s="200" t="s">
        <v>780</v>
      </c>
      <c r="B359" s="200" t="s">
        <v>144</v>
      </c>
      <c r="C359" s="205" t="s">
        <v>781</v>
      </c>
      <c r="D359" s="1000">
        <v>110000</v>
      </c>
    </row>
    <row r="360" spans="1:4" ht="16.5" thickTop="1" thickBot="1">
      <c r="A360" s="200" t="s">
        <v>782</v>
      </c>
      <c r="B360" s="200" t="s">
        <v>144</v>
      </c>
      <c r="C360" s="205" t="s">
        <v>783</v>
      </c>
      <c r="D360" s="1000">
        <v>120000</v>
      </c>
    </row>
    <row r="361" spans="1:4" ht="16.5" thickTop="1" thickBot="1">
      <c r="A361" s="200" t="s">
        <v>784</v>
      </c>
      <c r="B361" s="200" t="s">
        <v>144</v>
      </c>
      <c r="C361" s="205" t="s">
        <v>785</v>
      </c>
      <c r="D361" s="1000">
        <v>140000</v>
      </c>
    </row>
    <row r="362" spans="1:4" ht="16.5" thickTop="1" thickBot="1">
      <c r="A362" s="200" t="s">
        <v>786</v>
      </c>
      <c r="B362" s="200" t="s">
        <v>144</v>
      </c>
      <c r="C362" s="205" t="s">
        <v>787</v>
      </c>
      <c r="D362" s="1000">
        <v>146802.2813834431</v>
      </c>
    </row>
    <row r="363" spans="1:4" ht="31.5" thickTop="1" thickBot="1">
      <c r="A363" s="200" t="s">
        <v>788</v>
      </c>
      <c r="B363" s="200" t="s">
        <v>144</v>
      </c>
      <c r="C363" s="205" t="s">
        <v>789</v>
      </c>
      <c r="D363" s="1000">
        <v>411515</v>
      </c>
    </row>
    <row r="364" spans="1:4" ht="31.5" thickTop="1" thickBot="1">
      <c r="A364" s="200" t="s">
        <v>804</v>
      </c>
      <c r="B364" s="200" t="s">
        <v>144</v>
      </c>
      <c r="C364" s="205" t="s">
        <v>805</v>
      </c>
      <c r="D364" s="1000">
        <v>110698.53800692108</v>
      </c>
    </row>
    <row r="365" spans="1:4" ht="16.5" thickTop="1" thickBot="1">
      <c r="A365" s="200" t="s">
        <v>790</v>
      </c>
      <c r="B365" s="200" t="s">
        <v>144</v>
      </c>
      <c r="C365" s="205" t="s">
        <v>791</v>
      </c>
      <c r="D365" s="1000">
        <v>50925.850936311355</v>
      </c>
    </row>
    <row r="366" spans="1:4" ht="16.5" thickTop="1" thickBot="1">
      <c r="A366" s="200" t="s">
        <v>792</v>
      </c>
      <c r="B366" s="200" t="s">
        <v>144</v>
      </c>
      <c r="C366" s="205" t="s">
        <v>2025</v>
      </c>
      <c r="D366" s="1000">
        <v>49248.917609512893</v>
      </c>
    </row>
    <row r="367" spans="1:4" ht="31.5" thickTop="1" thickBot="1">
      <c r="A367" s="200" t="s">
        <v>793</v>
      </c>
      <c r="B367" s="200" t="s">
        <v>92</v>
      </c>
      <c r="C367" s="205" t="s">
        <v>794</v>
      </c>
      <c r="D367" s="1000">
        <v>23539</v>
      </c>
    </row>
    <row r="368" spans="1:4" ht="16.5" thickTop="1" thickBot="1">
      <c r="A368" s="200" t="s">
        <v>797</v>
      </c>
      <c r="B368" s="200" t="s">
        <v>92</v>
      </c>
      <c r="C368" s="205" t="s">
        <v>798</v>
      </c>
      <c r="D368" s="1000">
        <v>3625</v>
      </c>
    </row>
    <row r="369" spans="1:4" ht="31.5" thickTop="1" thickBot="1">
      <c r="A369" s="200" t="s">
        <v>795</v>
      </c>
      <c r="B369" s="200" t="s">
        <v>92</v>
      </c>
      <c r="C369" s="205" t="s">
        <v>796</v>
      </c>
      <c r="D369" s="1000">
        <v>620</v>
      </c>
    </row>
    <row r="370" spans="1:4" ht="16.5" thickTop="1" thickBot="1">
      <c r="A370" s="200" t="s">
        <v>799</v>
      </c>
      <c r="B370" s="200" t="s">
        <v>92</v>
      </c>
      <c r="C370" s="205" t="s">
        <v>800</v>
      </c>
      <c r="D370" s="1000">
        <v>31583.008469964323</v>
      </c>
    </row>
    <row r="371" spans="1:4" ht="16.5" thickTop="1" thickBot="1">
      <c r="A371" s="200" t="s">
        <v>808</v>
      </c>
      <c r="B371" s="200" t="s">
        <v>92</v>
      </c>
      <c r="C371" s="205" t="s">
        <v>2027</v>
      </c>
      <c r="D371" s="1000">
        <v>29221.674549784788</v>
      </c>
    </row>
    <row r="372" spans="1:4" ht="16.5" thickTop="1" thickBot="1">
      <c r="A372" s="200" t="s">
        <v>806</v>
      </c>
      <c r="B372" s="200" t="s">
        <v>377</v>
      </c>
      <c r="C372" s="205" t="s">
        <v>807</v>
      </c>
      <c r="D372" s="1000">
        <v>2700</v>
      </c>
    </row>
    <row r="373"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zoomScale="69" zoomScaleNormal="69" workbookViewId="0">
      <pane xSplit="4" ySplit="4" topLeftCell="E5" activePane="bottomRight" state="frozen"/>
      <selection activeCell="D20" sqref="D20"/>
      <selection pane="topRight" activeCell="D20" sqref="D20"/>
      <selection pane="bottomLeft" activeCell="D20" sqref="D20"/>
      <selection pane="bottomRight" activeCell="D6" sqref="D6:D117"/>
    </sheetView>
  </sheetViews>
  <sheetFormatPr baseColWidth="10" defaultRowHeight="15"/>
  <cols>
    <col min="1" max="1" width="18" style="163" customWidth="1"/>
    <col min="2" max="2" width="9.140625" customWidth="1"/>
    <col min="3" max="3" width="101.5703125" customWidth="1"/>
    <col min="4" max="4" width="17.140625" style="189" customWidth="1"/>
  </cols>
  <sheetData>
    <row r="1" spans="1:5" ht="99.75" customHeight="1" thickTop="1" thickBot="1">
      <c r="A1" s="680" t="s">
        <v>1934</v>
      </c>
      <c r="B1" s="681"/>
      <c r="C1" s="681"/>
      <c r="D1" s="682"/>
    </row>
    <row r="2" spans="1:5" ht="16.5" thickTop="1" thickBot="1">
      <c r="A2" s="679" t="s">
        <v>1493</v>
      </c>
      <c r="B2" s="679"/>
      <c r="C2" s="679"/>
      <c r="D2" s="679"/>
    </row>
    <row r="3" spans="1:5" ht="16.5" thickTop="1" thickBot="1">
      <c r="A3" s="683"/>
      <c r="B3" s="683"/>
      <c r="C3" s="683"/>
      <c r="D3" s="683"/>
    </row>
    <row r="4" spans="1:5" ht="16.5" thickTop="1" thickBot="1">
      <c r="A4" s="684"/>
      <c r="B4" s="684"/>
      <c r="C4" s="684"/>
      <c r="D4" s="684"/>
    </row>
    <row r="5" spans="1:5" ht="30" customHeight="1" thickTop="1" thickBot="1">
      <c r="A5" s="207"/>
      <c r="B5" s="106"/>
      <c r="C5" s="107"/>
      <c r="D5" s="195"/>
    </row>
    <row r="6" spans="1:5" ht="30" customHeight="1" thickTop="1" thickBot="1">
      <c r="A6" s="208" t="s">
        <v>1350</v>
      </c>
      <c r="B6" s="106" t="s">
        <v>339</v>
      </c>
      <c r="C6" s="108" t="s">
        <v>2132</v>
      </c>
      <c r="D6" s="1002">
        <v>1200</v>
      </c>
    </row>
    <row r="7" spans="1:5" ht="30" customHeight="1" thickTop="1" thickBot="1">
      <c r="A7" s="208" t="s">
        <v>1436</v>
      </c>
      <c r="B7" s="106" t="s">
        <v>339</v>
      </c>
      <c r="C7" s="108" t="s">
        <v>2131</v>
      </c>
      <c r="D7" s="1002">
        <v>1200</v>
      </c>
      <c r="E7" s="109"/>
    </row>
    <row r="8" spans="1:5" ht="30" customHeight="1" thickTop="1" thickBot="1">
      <c r="A8" s="208" t="s">
        <v>1448</v>
      </c>
      <c r="B8" s="106" t="s">
        <v>339</v>
      </c>
      <c r="C8" s="108" t="s">
        <v>2133</v>
      </c>
      <c r="D8" s="1002">
        <v>1200</v>
      </c>
    </row>
    <row r="9" spans="1:5" ht="30" customHeight="1" thickTop="1" thickBot="1">
      <c r="A9" s="208" t="s">
        <v>1309</v>
      </c>
      <c r="B9" s="106" t="s">
        <v>1307</v>
      </c>
      <c r="C9" s="108" t="s">
        <v>1310</v>
      </c>
      <c r="D9" s="1002">
        <v>1200</v>
      </c>
    </row>
    <row r="10" spans="1:5" ht="30" customHeight="1" thickTop="1" thickBot="1">
      <c r="A10" s="208" t="s">
        <v>1472</v>
      </c>
      <c r="B10" s="106" t="s">
        <v>339</v>
      </c>
      <c r="C10" s="108" t="s">
        <v>1473</v>
      </c>
      <c r="D10" s="1002">
        <v>1200</v>
      </c>
    </row>
    <row r="11" spans="1:5" ht="30" customHeight="1" thickTop="1" thickBot="1">
      <c r="A11" s="208" t="s">
        <v>1413</v>
      </c>
      <c r="B11" s="106" t="s">
        <v>339</v>
      </c>
      <c r="C11" s="108" t="s">
        <v>1414</v>
      </c>
      <c r="D11" s="1002">
        <v>1200</v>
      </c>
    </row>
    <row r="12" spans="1:5" ht="30" customHeight="1" thickTop="1" thickBot="1">
      <c r="A12" s="208" t="s">
        <v>1415</v>
      </c>
      <c r="B12" s="106" t="s">
        <v>339</v>
      </c>
      <c r="C12" s="108" t="s">
        <v>1416</v>
      </c>
      <c r="D12" s="1002">
        <v>1200</v>
      </c>
    </row>
    <row r="13" spans="1:5" ht="30" customHeight="1" thickTop="1" thickBot="1">
      <c r="A13" s="208" t="s">
        <v>1417</v>
      </c>
      <c r="B13" s="106" t="s">
        <v>339</v>
      </c>
      <c r="C13" s="108" t="s">
        <v>1418</v>
      </c>
      <c r="D13" s="1002">
        <v>1200</v>
      </c>
    </row>
    <row r="14" spans="1:5" ht="30" customHeight="1" thickTop="1" thickBot="1">
      <c r="A14" s="208" t="s">
        <v>1419</v>
      </c>
      <c r="B14" s="106" t="s">
        <v>339</v>
      </c>
      <c r="C14" s="108" t="s">
        <v>1420</v>
      </c>
      <c r="D14" s="1002">
        <v>1200</v>
      </c>
    </row>
    <row r="15" spans="1:5" ht="30" customHeight="1" thickTop="1" thickBot="1">
      <c r="A15" s="208" t="s">
        <v>1401</v>
      </c>
      <c r="B15" s="106" t="s">
        <v>339</v>
      </c>
      <c r="C15" s="108" t="s">
        <v>1944</v>
      </c>
      <c r="D15" s="1002">
        <v>1200</v>
      </c>
    </row>
    <row r="16" spans="1:5" ht="30" customHeight="1" thickTop="1" thickBot="1">
      <c r="A16" s="208" t="s">
        <v>1311</v>
      </c>
      <c r="B16" s="106" t="s">
        <v>339</v>
      </c>
      <c r="C16" s="108" t="s">
        <v>1312</v>
      </c>
      <c r="D16" s="1002">
        <v>1200</v>
      </c>
    </row>
    <row r="17" spans="1:4" ht="30" customHeight="1" thickTop="1" thickBot="1">
      <c r="A17" s="208" t="s">
        <v>1313</v>
      </c>
      <c r="B17" s="106" t="s">
        <v>339</v>
      </c>
      <c r="C17" s="108" t="s">
        <v>1314</v>
      </c>
      <c r="D17" s="1002">
        <v>1200</v>
      </c>
    </row>
    <row r="18" spans="1:4" ht="30" customHeight="1" thickTop="1" thickBot="1">
      <c r="A18" s="208" t="s">
        <v>1315</v>
      </c>
      <c r="B18" s="106" t="s">
        <v>339</v>
      </c>
      <c r="C18" s="108" t="s">
        <v>1316</v>
      </c>
      <c r="D18" s="1002">
        <v>1200</v>
      </c>
    </row>
    <row r="19" spans="1:4" ht="30" customHeight="1" thickTop="1" thickBot="1">
      <c r="A19" s="208" t="s">
        <v>1319</v>
      </c>
      <c r="B19" s="106" t="s">
        <v>339</v>
      </c>
      <c r="C19" s="108" t="s">
        <v>1320</v>
      </c>
      <c r="D19" s="1002">
        <v>1200</v>
      </c>
    </row>
    <row r="20" spans="1:4" ht="30" customHeight="1" thickTop="1" thickBot="1">
      <c r="A20" s="208" t="s">
        <v>1491</v>
      </c>
      <c r="B20" s="106" t="s">
        <v>339</v>
      </c>
      <c r="C20" s="108" t="s">
        <v>1953</v>
      </c>
      <c r="D20" s="1002">
        <v>237</v>
      </c>
    </row>
    <row r="21" spans="1:4" ht="30" customHeight="1" thickTop="1" thickBot="1">
      <c r="A21" s="208" t="s">
        <v>1323</v>
      </c>
      <c r="B21" s="106" t="s">
        <v>339</v>
      </c>
      <c r="C21" s="108" t="s">
        <v>1324</v>
      </c>
      <c r="D21" s="1002">
        <v>1200</v>
      </c>
    </row>
    <row r="22" spans="1:4" ht="30" customHeight="1" thickTop="1" thickBot="1">
      <c r="A22" s="208" t="s">
        <v>1474</v>
      </c>
      <c r="B22" s="106" t="s">
        <v>339</v>
      </c>
      <c r="C22" s="108" t="s">
        <v>1475</v>
      </c>
      <c r="D22" s="1002">
        <v>1200</v>
      </c>
    </row>
    <row r="23" spans="1:4" ht="30" customHeight="1" thickTop="1" thickBot="1">
      <c r="A23" s="208" t="s">
        <v>1331</v>
      </c>
      <c r="B23" s="106" t="s">
        <v>339</v>
      </c>
      <c r="C23" s="108" t="s">
        <v>1332</v>
      </c>
      <c r="D23" s="1002">
        <v>1200</v>
      </c>
    </row>
    <row r="24" spans="1:4" ht="30" customHeight="1" thickTop="1" thickBot="1">
      <c r="A24" s="208" t="s">
        <v>1353</v>
      </c>
      <c r="B24" s="106" t="s">
        <v>339</v>
      </c>
      <c r="C24" s="108" t="s">
        <v>1354</v>
      </c>
      <c r="D24" s="1002">
        <v>1200</v>
      </c>
    </row>
    <row r="25" spans="1:4" ht="30" customHeight="1" thickTop="1" thickBot="1">
      <c r="A25" s="208" t="s">
        <v>1325</v>
      </c>
      <c r="B25" s="106" t="s">
        <v>339</v>
      </c>
      <c r="C25" s="108" t="s">
        <v>1326</v>
      </c>
      <c r="D25" s="1002">
        <v>1200</v>
      </c>
    </row>
    <row r="26" spans="1:4" ht="30" customHeight="1" thickTop="1" thickBot="1">
      <c r="A26" s="208" t="s">
        <v>1330</v>
      </c>
      <c r="B26" s="106" t="s">
        <v>339</v>
      </c>
      <c r="C26" s="108" t="s">
        <v>1326</v>
      </c>
      <c r="D26" s="1002">
        <v>1200</v>
      </c>
    </row>
    <row r="27" spans="1:4" ht="30" customHeight="1" thickTop="1" thickBot="1">
      <c r="A27" s="208" t="s">
        <v>1387</v>
      </c>
      <c r="B27" s="106" t="s">
        <v>339</v>
      </c>
      <c r="C27" s="108" t="s">
        <v>1388</v>
      </c>
      <c r="D27" s="1002">
        <v>1200</v>
      </c>
    </row>
    <row r="28" spans="1:4" ht="30" customHeight="1" thickTop="1" thickBot="1">
      <c r="A28" s="208" t="s">
        <v>1333</v>
      </c>
      <c r="B28" s="106" t="s">
        <v>339</v>
      </c>
      <c r="C28" s="108" t="s">
        <v>1334</v>
      </c>
      <c r="D28" s="1002">
        <v>1200</v>
      </c>
    </row>
    <row r="29" spans="1:4" ht="30" customHeight="1" thickTop="1" thickBot="1">
      <c r="A29" s="208" t="s">
        <v>1338</v>
      </c>
      <c r="B29" s="106" t="s">
        <v>339</v>
      </c>
      <c r="C29" s="108" t="s">
        <v>1339</v>
      </c>
      <c r="D29" s="1002">
        <v>1200</v>
      </c>
    </row>
    <row r="30" spans="1:4" ht="30" customHeight="1" thickTop="1" thickBot="1">
      <c r="A30" s="208" t="s">
        <v>1336</v>
      </c>
      <c r="B30" s="106" t="s">
        <v>339</v>
      </c>
      <c r="C30" s="108" t="s">
        <v>1337</v>
      </c>
      <c r="D30" s="1002">
        <v>1200</v>
      </c>
    </row>
    <row r="31" spans="1:4" ht="30" customHeight="1" thickTop="1" thickBot="1">
      <c r="A31" s="208" t="s">
        <v>1351</v>
      </c>
      <c r="B31" s="106" t="s">
        <v>339</v>
      </c>
      <c r="C31" s="108" t="s">
        <v>1352</v>
      </c>
      <c r="D31" s="1002">
        <v>1200</v>
      </c>
    </row>
    <row r="32" spans="1:4" ht="30" customHeight="1" thickTop="1" thickBot="1">
      <c r="A32" s="208" t="s">
        <v>1340</v>
      </c>
      <c r="B32" s="106" t="s">
        <v>339</v>
      </c>
      <c r="C32" s="108" t="s">
        <v>1341</v>
      </c>
      <c r="D32" s="1002">
        <v>1200</v>
      </c>
    </row>
    <row r="33" spans="1:4" ht="30" customHeight="1" thickTop="1" thickBot="1">
      <c r="A33" s="208" t="s">
        <v>1356</v>
      </c>
      <c r="B33" s="106" t="s">
        <v>339</v>
      </c>
      <c r="C33" s="108" t="s">
        <v>1341</v>
      </c>
      <c r="D33" s="1002">
        <v>1200</v>
      </c>
    </row>
    <row r="34" spans="1:4" ht="30" customHeight="1" thickTop="1" thickBot="1">
      <c r="A34" s="208" t="s">
        <v>1357</v>
      </c>
      <c r="B34" s="106" t="s">
        <v>339</v>
      </c>
      <c r="C34" s="108" t="s">
        <v>1358</v>
      </c>
      <c r="D34" s="1002">
        <v>1200</v>
      </c>
    </row>
    <row r="35" spans="1:4" ht="30" customHeight="1" thickTop="1" thickBot="1">
      <c r="A35" s="208" t="s">
        <v>1407</v>
      </c>
      <c r="B35" s="106" t="s">
        <v>339</v>
      </c>
      <c r="C35" s="108" t="s">
        <v>1948</v>
      </c>
      <c r="D35" s="1002">
        <v>1200</v>
      </c>
    </row>
    <row r="36" spans="1:4" ht="30" customHeight="1" thickTop="1" thickBot="1">
      <c r="A36" s="208" t="s">
        <v>1488</v>
      </c>
      <c r="B36" s="106" t="s">
        <v>339</v>
      </c>
      <c r="C36" s="108" t="s">
        <v>1489</v>
      </c>
      <c r="D36" s="1002">
        <v>1200</v>
      </c>
    </row>
    <row r="37" spans="1:4" ht="30" customHeight="1" thickTop="1" thickBot="1">
      <c r="A37" s="208" t="s">
        <v>1469</v>
      </c>
      <c r="B37" s="106" t="s">
        <v>339</v>
      </c>
      <c r="C37" s="108" t="s">
        <v>1470</v>
      </c>
      <c r="D37" s="1002">
        <v>1200</v>
      </c>
    </row>
    <row r="38" spans="1:4" ht="30" customHeight="1" thickTop="1" thickBot="1">
      <c r="A38" s="208" t="s">
        <v>1348</v>
      </c>
      <c r="B38" s="106" t="s">
        <v>339</v>
      </c>
      <c r="C38" s="108" t="s">
        <v>1349</v>
      </c>
      <c r="D38" s="1002">
        <v>1200</v>
      </c>
    </row>
    <row r="39" spans="1:4" ht="30" customHeight="1" thickTop="1" thickBot="1">
      <c r="A39" s="208" t="s">
        <v>1305</v>
      </c>
      <c r="B39" s="106" t="s">
        <v>1307</v>
      </c>
      <c r="C39" s="108" t="s">
        <v>1364</v>
      </c>
      <c r="D39" s="1002">
        <v>1200</v>
      </c>
    </row>
    <row r="40" spans="1:4" ht="30" customHeight="1" thickTop="1" thickBot="1">
      <c r="A40" s="208" t="s">
        <v>1345</v>
      </c>
      <c r="B40" s="106" t="s">
        <v>339</v>
      </c>
      <c r="C40" s="108" t="s">
        <v>1346</v>
      </c>
      <c r="D40" s="1002">
        <v>1200</v>
      </c>
    </row>
    <row r="41" spans="1:4" ht="30" customHeight="1" thickTop="1" thickBot="1">
      <c r="A41" s="208" t="s">
        <v>1343</v>
      </c>
      <c r="B41" s="106" t="s">
        <v>339</v>
      </c>
      <c r="C41" s="108" t="s">
        <v>1344</v>
      </c>
      <c r="D41" s="1002">
        <v>1200</v>
      </c>
    </row>
    <row r="42" spans="1:4" ht="30" customHeight="1" thickTop="1" thickBot="1">
      <c r="A42" s="208" t="s">
        <v>1476</v>
      </c>
      <c r="B42" s="106" t="s">
        <v>339</v>
      </c>
      <c r="C42" s="108" t="s">
        <v>1344</v>
      </c>
      <c r="D42" s="1002">
        <v>1200</v>
      </c>
    </row>
    <row r="43" spans="1:4" ht="30" customHeight="1" thickTop="1" thickBot="1">
      <c r="A43" s="208" t="s">
        <v>1317</v>
      </c>
      <c r="B43" s="106" t="s">
        <v>339</v>
      </c>
      <c r="C43" s="108" t="s">
        <v>1318</v>
      </c>
      <c r="D43" s="1002">
        <v>1200</v>
      </c>
    </row>
    <row r="44" spans="1:4" ht="30" customHeight="1" thickTop="1" thickBot="1">
      <c r="A44" s="208" t="s">
        <v>1471</v>
      </c>
      <c r="B44" s="106" t="s">
        <v>339</v>
      </c>
      <c r="C44" s="108" t="s">
        <v>1318</v>
      </c>
      <c r="D44" s="1002">
        <v>1200</v>
      </c>
    </row>
    <row r="45" spans="1:4" ht="30" customHeight="1" thickTop="1" thickBot="1">
      <c r="A45" s="208" t="s">
        <v>1362</v>
      </c>
      <c r="B45" s="106" t="s">
        <v>339</v>
      </c>
      <c r="C45" s="108" t="s">
        <v>1363</v>
      </c>
      <c r="D45" s="1002">
        <v>1200</v>
      </c>
    </row>
    <row r="46" spans="1:4" ht="30" customHeight="1" thickTop="1" thickBot="1">
      <c r="A46" s="208" t="s">
        <v>1371</v>
      </c>
      <c r="B46" s="106" t="s">
        <v>339</v>
      </c>
      <c r="C46" s="108" t="s">
        <v>1372</v>
      </c>
      <c r="D46" s="1002">
        <v>1200</v>
      </c>
    </row>
    <row r="47" spans="1:4" ht="30" customHeight="1" thickTop="1" thickBot="1">
      <c r="A47" s="208" t="s">
        <v>1375</v>
      </c>
      <c r="B47" s="106" t="s">
        <v>339</v>
      </c>
      <c r="C47" s="108" t="s">
        <v>1376</v>
      </c>
      <c r="D47" s="1002">
        <v>1200</v>
      </c>
    </row>
    <row r="48" spans="1:4" ht="30" customHeight="1" thickTop="1" thickBot="1">
      <c r="A48" s="208" t="s">
        <v>1367</v>
      </c>
      <c r="B48" s="106" t="s">
        <v>1307</v>
      </c>
      <c r="C48" s="108" t="s">
        <v>1368</v>
      </c>
      <c r="D48" s="1002">
        <v>1200</v>
      </c>
    </row>
    <row r="49" spans="1:4" ht="30" customHeight="1" thickTop="1" thickBot="1">
      <c r="A49" s="208" t="s">
        <v>1365</v>
      </c>
      <c r="B49" s="106" t="s">
        <v>339</v>
      </c>
      <c r="C49" s="108" t="s">
        <v>1366</v>
      </c>
      <c r="D49" s="1002">
        <v>1200</v>
      </c>
    </row>
    <row r="50" spans="1:4" ht="30" customHeight="1" thickTop="1" thickBot="1">
      <c r="A50" s="208" t="s">
        <v>1369</v>
      </c>
      <c r="B50" s="106" t="s">
        <v>339</v>
      </c>
      <c r="C50" s="108" t="s">
        <v>1370</v>
      </c>
      <c r="D50" s="1002">
        <v>1200</v>
      </c>
    </row>
    <row r="51" spans="1:4" ht="30" customHeight="1" thickTop="1" thickBot="1">
      <c r="A51" s="208" t="s">
        <v>1398</v>
      </c>
      <c r="B51" s="106" t="s">
        <v>1390</v>
      </c>
      <c r="C51" s="108" t="s">
        <v>1399</v>
      </c>
      <c r="D51" s="1002">
        <v>1200</v>
      </c>
    </row>
    <row r="52" spans="1:4" ht="30" customHeight="1" thickTop="1" thickBot="1">
      <c r="A52" s="208" t="s">
        <v>1400</v>
      </c>
      <c r="B52" s="106" t="s">
        <v>1390</v>
      </c>
      <c r="C52" s="108" t="s">
        <v>1399</v>
      </c>
      <c r="D52" s="1002">
        <v>1200</v>
      </c>
    </row>
    <row r="53" spans="1:4" ht="30" customHeight="1" thickTop="1" thickBot="1">
      <c r="A53" s="208" t="s">
        <v>1373</v>
      </c>
      <c r="B53" s="106" t="s">
        <v>339</v>
      </c>
      <c r="C53" s="108" t="s">
        <v>1374</v>
      </c>
      <c r="D53" s="1002">
        <v>1200</v>
      </c>
    </row>
    <row r="54" spans="1:4" ht="30" customHeight="1" thickTop="1" thickBot="1">
      <c r="A54" s="208" t="s">
        <v>1377</v>
      </c>
      <c r="B54" s="106" t="s">
        <v>339</v>
      </c>
      <c r="C54" s="108" t="s">
        <v>1378</v>
      </c>
      <c r="D54" s="1002">
        <v>1200</v>
      </c>
    </row>
    <row r="55" spans="1:4" ht="30" customHeight="1" thickTop="1" thickBot="1">
      <c r="A55" s="208" t="s">
        <v>1462</v>
      </c>
      <c r="B55" s="106" t="s">
        <v>339</v>
      </c>
      <c r="C55" s="108" t="s">
        <v>2135</v>
      </c>
      <c r="D55" s="1002">
        <v>1200</v>
      </c>
    </row>
    <row r="56" spans="1:4" ht="30" customHeight="1" thickTop="1" thickBot="1">
      <c r="A56" s="208" t="s">
        <v>1463</v>
      </c>
      <c r="B56" s="106" t="s">
        <v>339</v>
      </c>
      <c r="C56" s="108" t="s">
        <v>2136</v>
      </c>
      <c r="D56" s="1002">
        <v>1200</v>
      </c>
    </row>
    <row r="57" spans="1:4" ht="30" customHeight="1" thickTop="1" thickBot="1">
      <c r="A57" s="208" t="s">
        <v>1464</v>
      </c>
      <c r="B57" s="106" t="s">
        <v>339</v>
      </c>
      <c r="C57" s="108" t="s">
        <v>2137</v>
      </c>
      <c r="D57" s="1002">
        <v>1200</v>
      </c>
    </row>
    <row r="58" spans="1:4" ht="30" customHeight="1" thickTop="1" thickBot="1">
      <c r="A58" s="208" t="s">
        <v>1441</v>
      </c>
      <c r="B58" s="106" t="s">
        <v>339</v>
      </c>
      <c r="C58" s="108" t="s">
        <v>1951</v>
      </c>
      <c r="D58" s="1002">
        <v>1200</v>
      </c>
    </row>
    <row r="59" spans="1:4" ht="30" customHeight="1" thickTop="1" thickBot="1">
      <c r="A59" s="208" t="s">
        <v>1379</v>
      </c>
      <c r="B59" s="106" t="s">
        <v>339</v>
      </c>
      <c r="C59" s="108" t="s">
        <v>1380</v>
      </c>
      <c r="D59" s="1002">
        <v>1200</v>
      </c>
    </row>
    <row r="60" spans="1:4" ht="30" customHeight="1" thickTop="1" thickBot="1">
      <c r="A60" s="208" t="s">
        <v>1460</v>
      </c>
      <c r="B60" s="106" t="s">
        <v>339</v>
      </c>
      <c r="C60" s="108" t="s">
        <v>1461</v>
      </c>
      <c r="D60" s="1002">
        <v>1200</v>
      </c>
    </row>
    <row r="61" spans="1:4" ht="30" customHeight="1" thickTop="1" thickBot="1">
      <c r="A61" s="208" t="s">
        <v>1446</v>
      </c>
      <c r="B61" s="106" t="s">
        <v>339</v>
      </c>
      <c r="C61" s="108" t="s">
        <v>1447</v>
      </c>
      <c r="D61" s="1002">
        <v>1200</v>
      </c>
    </row>
    <row r="62" spans="1:4" ht="30" customHeight="1" thickTop="1" thickBot="1">
      <c r="A62" s="208" t="s">
        <v>1453</v>
      </c>
      <c r="B62" s="106" t="s">
        <v>339</v>
      </c>
      <c r="C62" s="108" t="s">
        <v>1454</v>
      </c>
      <c r="D62" s="1002">
        <v>1200</v>
      </c>
    </row>
    <row r="63" spans="1:4" ht="30" customHeight="1" thickTop="1" thickBot="1">
      <c r="A63" s="208" t="s">
        <v>1457</v>
      </c>
      <c r="B63" s="106" t="s">
        <v>339</v>
      </c>
      <c r="C63" s="108" t="s">
        <v>1458</v>
      </c>
      <c r="D63" s="1002">
        <v>1200</v>
      </c>
    </row>
    <row r="64" spans="1:4" ht="30" customHeight="1" thickTop="1" thickBot="1">
      <c r="A64" s="208" t="s">
        <v>1444</v>
      </c>
      <c r="B64" s="106" t="s">
        <v>339</v>
      </c>
      <c r="C64" s="108" t="s">
        <v>1445</v>
      </c>
      <c r="D64" s="1002">
        <v>1200</v>
      </c>
    </row>
    <row r="65" spans="1:4" ht="30" customHeight="1" thickTop="1" thickBot="1">
      <c r="A65" s="208" t="s">
        <v>1381</v>
      </c>
      <c r="B65" s="106" t="s">
        <v>339</v>
      </c>
      <c r="C65" s="108" t="s">
        <v>1382</v>
      </c>
      <c r="D65" s="1002">
        <v>1200</v>
      </c>
    </row>
    <row r="66" spans="1:4" ht="30" customHeight="1" thickTop="1" thickBot="1">
      <c r="A66" s="208" t="s">
        <v>1451</v>
      </c>
      <c r="B66" s="106" t="s">
        <v>339</v>
      </c>
      <c r="C66" s="108" t="s">
        <v>1452</v>
      </c>
      <c r="D66" s="1002">
        <v>1200</v>
      </c>
    </row>
    <row r="67" spans="1:4" ht="30" customHeight="1" thickTop="1" thickBot="1">
      <c r="A67" s="208" t="s">
        <v>1455</v>
      </c>
      <c r="B67" s="106" t="s">
        <v>339</v>
      </c>
      <c r="C67" s="108" t="s">
        <v>1456</v>
      </c>
      <c r="D67" s="1002">
        <v>1200</v>
      </c>
    </row>
    <row r="68" spans="1:4" ht="30" customHeight="1" thickTop="1" thickBot="1">
      <c r="A68" s="208" t="s">
        <v>1427</v>
      </c>
      <c r="B68" s="106" t="s">
        <v>339</v>
      </c>
      <c r="C68" s="108" t="s">
        <v>1428</v>
      </c>
      <c r="D68" s="1002">
        <v>1200</v>
      </c>
    </row>
    <row r="69" spans="1:4" ht="30" customHeight="1" thickTop="1" thickBot="1">
      <c r="A69" s="208" t="s">
        <v>1467</v>
      </c>
      <c r="B69" s="106" t="s">
        <v>339</v>
      </c>
      <c r="C69" s="108" t="s">
        <v>2139</v>
      </c>
      <c r="D69" s="1002">
        <v>1200</v>
      </c>
    </row>
    <row r="70" spans="1:4" ht="30" customHeight="1" thickTop="1" thickBot="1">
      <c r="A70" s="208" t="s">
        <v>1468</v>
      </c>
      <c r="B70" s="106" t="s">
        <v>339</v>
      </c>
      <c r="C70" s="108" t="s">
        <v>2140</v>
      </c>
      <c r="D70" s="1002">
        <v>1200</v>
      </c>
    </row>
    <row r="71" spans="1:4" ht="30" customHeight="1" thickTop="1" thickBot="1">
      <c r="A71" s="208" t="s">
        <v>1465</v>
      </c>
      <c r="B71" s="106" t="s">
        <v>339</v>
      </c>
      <c r="C71" s="108" t="s">
        <v>2141</v>
      </c>
      <c r="D71" s="1002">
        <v>1200</v>
      </c>
    </row>
    <row r="72" spans="1:4" ht="30" customHeight="1" thickTop="1" thickBot="1">
      <c r="A72" s="208" t="s">
        <v>1466</v>
      </c>
      <c r="B72" s="106" t="s">
        <v>339</v>
      </c>
      <c r="C72" s="108" t="s">
        <v>2142</v>
      </c>
      <c r="D72" s="1002">
        <v>1200</v>
      </c>
    </row>
    <row r="73" spans="1:4" ht="30" customHeight="1" thickTop="1" thickBot="1">
      <c r="A73" s="208" t="s">
        <v>1434</v>
      </c>
      <c r="B73" s="106" t="s">
        <v>339</v>
      </c>
      <c r="C73" s="108" t="s">
        <v>1435</v>
      </c>
      <c r="D73" s="1002">
        <v>1200</v>
      </c>
    </row>
    <row r="74" spans="1:4" ht="30" customHeight="1" thickTop="1" thickBot="1">
      <c r="A74" s="208" t="s">
        <v>1433</v>
      </c>
      <c r="B74" s="106" t="s">
        <v>339</v>
      </c>
      <c r="C74" s="108" t="s">
        <v>1950</v>
      </c>
      <c r="D74" s="1002">
        <v>1200</v>
      </c>
    </row>
    <row r="75" spans="1:4" ht="30" customHeight="1" thickTop="1" thickBot="1">
      <c r="A75" s="208" t="s">
        <v>1431</v>
      </c>
      <c r="B75" s="106" t="s">
        <v>339</v>
      </c>
      <c r="C75" s="108" t="s">
        <v>1432</v>
      </c>
      <c r="D75" s="1002">
        <v>1200</v>
      </c>
    </row>
    <row r="76" spans="1:4" ht="30" customHeight="1" thickTop="1" thickBot="1">
      <c r="A76" s="208" t="s">
        <v>1459</v>
      </c>
      <c r="B76" s="106" t="s">
        <v>339</v>
      </c>
      <c r="C76" s="108" t="s">
        <v>2134</v>
      </c>
      <c r="D76" s="1002">
        <v>1200</v>
      </c>
    </row>
    <row r="77" spans="1:4" ht="30" customHeight="1" thickTop="1" thickBot="1">
      <c r="A77" s="208" t="s">
        <v>1437</v>
      </c>
      <c r="B77" s="106" t="s">
        <v>339</v>
      </c>
      <c r="C77" s="108" t="s">
        <v>1438</v>
      </c>
      <c r="D77" s="1002">
        <v>1200</v>
      </c>
    </row>
    <row r="78" spans="1:4" ht="30" customHeight="1" thickTop="1" thickBot="1">
      <c r="A78" s="208" t="s">
        <v>1439</v>
      </c>
      <c r="B78" s="106" t="s">
        <v>339</v>
      </c>
      <c r="C78" s="108" t="s">
        <v>1440</v>
      </c>
      <c r="D78" s="1002">
        <v>1200</v>
      </c>
    </row>
    <row r="79" spans="1:4" ht="30" customHeight="1" thickTop="1" thickBot="1">
      <c r="A79" s="208" t="s">
        <v>1442</v>
      </c>
      <c r="B79" s="106" t="s">
        <v>339</v>
      </c>
      <c r="C79" s="108" t="s">
        <v>1443</v>
      </c>
      <c r="D79" s="1002">
        <v>1200</v>
      </c>
    </row>
    <row r="80" spans="1:4" ht="30" customHeight="1" thickTop="1" thickBot="1">
      <c r="A80" s="208" t="s">
        <v>1421</v>
      </c>
      <c r="B80" s="106" t="s">
        <v>339</v>
      </c>
      <c r="C80" s="108" t="s">
        <v>1422</v>
      </c>
      <c r="D80" s="1002">
        <v>1200</v>
      </c>
    </row>
    <row r="81" spans="1:4" ht="30" customHeight="1" thickTop="1" thickBot="1">
      <c r="A81" s="208" t="s">
        <v>1425</v>
      </c>
      <c r="B81" s="106" t="s">
        <v>339</v>
      </c>
      <c r="C81" s="108" t="s">
        <v>1426</v>
      </c>
      <c r="D81" s="1002">
        <v>1200</v>
      </c>
    </row>
    <row r="82" spans="1:4" ht="30" customHeight="1" thickTop="1" thickBot="1">
      <c r="A82" s="208" t="s">
        <v>1429</v>
      </c>
      <c r="B82" s="106" t="s">
        <v>339</v>
      </c>
      <c r="C82" s="108" t="s">
        <v>1430</v>
      </c>
      <c r="D82" s="1002">
        <v>1200</v>
      </c>
    </row>
    <row r="83" spans="1:4" ht="30" customHeight="1" thickTop="1" thickBot="1">
      <c r="A83" s="208" t="s">
        <v>1423</v>
      </c>
      <c r="B83" s="106" t="s">
        <v>339</v>
      </c>
      <c r="C83" s="108" t="s">
        <v>1424</v>
      </c>
      <c r="D83" s="1002">
        <v>1200</v>
      </c>
    </row>
    <row r="84" spans="1:4" ht="30" customHeight="1" thickTop="1" thickBot="1">
      <c r="A84" s="208" t="s">
        <v>1389</v>
      </c>
      <c r="B84" s="106" t="s">
        <v>339</v>
      </c>
      <c r="C84" s="108" t="s">
        <v>1391</v>
      </c>
      <c r="D84" s="1002">
        <v>1200</v>
      </c>
    </row>
    <row r="85" spans="1:4" ht="30" customHeight="1" thickTop="1" thickBot="1">
      <c r="A85" s="208" t="s">
        <v>1392</v>
      </c>
      <c r="B85" s="106" t="s">
        <v>339</v>
      </c>
      <c r="C85" s="108" t="s">
        <v>1943</v>
      </c>
      <c r="D85" s="1002">
        <v>1200</v>
      </c>
    </row>
    <row r="86" spans="1:4" ht="30" customHeight="1" thickTop="1" thickBot="1">
      <c r="A86" s="208" t="s">
        <v>1393</v>
      </c>
      <c r="B86" s="106" t="s">
        <v>1390</v>
      </c>
      <c r="C86" s="108" t="s">
        <v>1394</v>
      </c>
      <c r="D86" s="1002">
        <v>1200</v>
      </c>
    </row>
    <row r="87" spans="1:4" ht="30" customHeight="1" thickTop="1" thickBot="1">
      <c r="A87" s="208" t="s">
        <v>1395</v>
      </c>
      <c r="B87" s="106" t="s">
        <v>339</v>
      </c>
      <c r="C87" s="108" t="s">
        <v>1396</v>
      </c>
      <c r="D87" s="1002">
        <v>1200</v>
      </c>
    </row>
    <row r="88" spans="1:4" ht="30" customHeight="1" thickTop="1" thickBot="1">
      <c r="A88" s="208" t="s">
        <v>1397</v>
      </c>
      <c r="B88" s="106" t="s">
        <v>339</v>
      </c>
      <c r="C88" s="108" t="s">
        <v>1396</v>
      </c>
      <c r="D88" s="1002">
        <v>1200</v>
      </c>
    </row>
    <row r="89" spans="1:4" ht="30" customHeight="1" thickTop="1" thickBot="1">
      <c r="A89" s="208" t="s">
        <v>1327</v>
      </c>
      <c r="B89" s="106" t="s">
        <v>339</v>
      </c>
      <c r="C89" s="108" t="s">
        <v>1936</v>
      </c>
      <c r="D89" s="1002">
        <v>1200</v>
      </c>
    </row>
    <row r="90" spans="1:4" ht="30" customHeight="1" thickTop="1" thickBot="1">
      <c r="A90" s="208" t="s">
        <v>1449</v>
      </c>
      <c r="B90" s="106" t="s">
        <v>339</v>
      </c>
      <c r="C90" s="108" t="s">
        <v>1450</v>
      </c>
      <c r="D90" s="1002">
        <v>1200</v>
      </c>
    </row>
    <row r="91" spans="1:4" ht="30" customHeight="1" thickTop="1" thickBot="1">
      <c r="A91" s="208" t="s">
        <v>1328</v>
      </c>
      <c r="B91" s="106" t="s">
        <v>339</v>
      </c>
      <c r="C91" s="108" t="s">
        <v>1329</v>
      </c>
      <c r="D91" s="1002">
        <v>1200</v>
      </c>
    </row>
    <row r="92" spans="1:4" ht="30" customHeight="1" thickTop="1" thickBot="1">
      <c r="A92" s="208" t="s">
        <v>1361</v>
      </c>
      <c r="B92" s="106" t="s">
        <v>339</v>
      </c>
      <c r="C92" s="108" t="s">
        <v>1942</v>
      </c>
      <c r="D92" s="1002">
        <v>1200</v>
      </c>
    </row>
    <row r="93" spans="1:4" ht="30" customHeight="1" thickTop="1" thickBot="1">
      <c r="A93" s="208" t="s">
        <v>1492</v>
      </c>
      <c r="B93" s="106" t="s">
        <v>1490</v>
      </c>
      <c r="C93" s="108" t="s">
        <v>1954</v>
      </c>
      <c r="D93" s="1003">
        <v>53.983775752918163</v>
      </c>
    </row>
    <row r="94" spans="1:4" ht="30" customHeight="1" thickTop="1" thickBot="1">
      <c r="A94" s="208" t="s">
        <v>1483</v>
      </c>
      <c r="B94" s="106" t="s">
        <v>92</v>
      </c>
      <c r="C94" s="108" t="s">
        <v>1952</v>
      </c>
      <c r="D94" s="1003">
        <v>230740.10674579328</v>
      </c>
    </row>
    <row r="95" spans="1:4" ht="30" customHeight="1" thickTop="1" thickBot="1">
      <c r="A95" s="208" t="s">
        <v>1306</v>
      </c>
      <c r="B95" s="106" t="s">
        <v>1307</v>
      </c>
      <c r="C95" s="108" t="s">
        <v>1308</v>
      </c>
      <c r="D95" s="1002">
        <v>6100</v>
      </c>
    </row>
    <row r="96" spans="1:4" ht="30" customHeight="1" thickTop="1" thickBot="1">
      <c r="A96" s="208" t="s">
        <v>1715</v>
      </c>
      <c r="B96" s="106" t="s">
        <v>339</v>
      </c>
      <c r="C96" s="108" t="s">
        <v>1935</v>
      </c>
      <c r="D96" s="1003">
        <v>835.50530217474636</v>
      </c>
    </row>
    <row r="97" spans="1:4" ht="30" customHeight="1" thickTop="1" thickBot="1">
      <c r="A97" s="208" t="s">
        <v>1496</v>
      </c>
      <c r="B97" s="106" t="s">
        <v>339</v>
      </c>
      <c r="C97" s="108" t="s">
        <v>1495</v>
      </c>
      <c r="D97" s="1003">
        <v>726.8259073428103</v>
      </c>
    </row>
    <row r="98" spans="1:4" ht="30" customHeight="1" thickTop="1" thickBot="1">
      <c r="A98" s="208" t="s">
        <v>1321</v>
      </c>
      <c r="B98" s="106" t="s">
        <v>92</v>
      </c>
      <c r="C98" s="108" t="s">
        <v>1322</v>
      </c>
      <c r="D98" s="1003">
        <v>16501.646178117513</v>
      </c>
    </row>
    <row r="99" spans="1:4" ht="30" customHeight="1" thickTop="1" thickBot="1">
      <c r="A99" s="208" t="s">
        <v>1335</v>
      </c>
      <c r="B99" s="106" t="s">
        <v>339</v>
      </c>
      <c r="C99" s="108" t="s">
        <v>1937</v>
      </c>
      <c r="D99" s="1003">
        <v>905.0146252977695</v>
      </c>
    </row>
    <row r="100" spans="1:4" ht="30" customHeight="1" thickTop="1" thickBot="1">
      <c r="A100" s="208" t="s">
        <v>1404</v>
      </c>
      <c r="B100" s="106" t="s">
        <v>1390</v>
      </c>
      <c r="C100" s="108" t="s">
        <v>1947</v>
      </c>
      <c r="D100" s="1003">
        <v>238</v>
      </c>
    </row>
    <row r="101" spans="1:4" ht="30" customHeight="1" thickTop="1" thickBot="1">
      <c r="A101" s="208" t="s">
        <v>1477</v>
      </c>
      <c r="B101" s="106" t="s">
        <v>339</v>
      </c>
      <c r="C101" s="108" t="s">
        <v>1478</v>
      </c>
      <c r="D101" s="1003">
        <v>3697.8086378912117</v>
      </c>
    </row>
    <row r="102" spans="1:4" ht="30" customHeight="1" thickTop="1" thickBot="1">
      <c r="A102" s="208" t="s">
        <v>1479</v>
      </c>
      <c r="B102" s="106" t="s">
        <v>141</v>
      </c>
      <c r="C102" s="108" t="s">
        <v>1480</v>
      </c>
      <c r="D102" s="1003">
        <v>99039.496936061842</v>
      </c>
    </row>
    <row r="103" spans="1:4" ht="30" customHeight="1" thickTop="1" thickBot="1">
      <c r="A103" s="208" t="s">
        <v>1411</v>
      </c>
      <c r="B103" s="106" t="s">
        <v>344</v>
      </c>
      <c r="C103" s="108" t="s">
        <v>1412</v>
      </c>
      <c r="D103" s="1003">
        <v>357</v>
      </c>
    </row>
    <row r="104" spans="1:4" ht="30" customHeight="1" thickTop="1" thickBot="1">
      <c r="A104" s="208" t="s">
        <v>1409</v>
      </c>
      <c r="B104" s="106" t="s">
        <v>344</v>
      </c>
      <c r="C104" s="108" t="s">
        <v>1410</v>
      </c>
      <c r="D104" s="1003">
        <v>357</v>
      </c>
    </row>
    <row r="105" spans="1:4" ht="30" customHeight="1" thickTop="1" thickBot="1">
      <c r="A105" s="208" t="s">
        <v>1359</v>
      </c>
      <c r="B105" s="106" t="s">
        <v>339</v>
      </c>
      <c r="C105" s="108" t="s">
        <v>1360</v>
      </c>
      <c r="D105" s="1003">
        <v>1541.8144746763103</v>
      </c>
    </row>
    <row r="106" spans="1:4" ht="30" customHeight="1" thickTop="1" thickBot="1">
      <c r="A106" s="208" t="s">
        <v>1486</v>
      </c>
      <c r="B106" s="106" t="s">
        <v>92</v>
      </c>
      <c r="C106" s="108" t="s">
        <v>1487</v>
      </c>
      <c r="D106" s="1003">
        <v>103058.90210752402</v>
      </c>
    </row>
    <row r="107" spans="1:4" ht="30" customHeight="1" thickTop="1" thickBot="1">
      <c r="A107" s="208" t="s">
        <v>1385</v>
      </c>
      <c r="B107" s="106" t="s">
        <v>339</v>
      </c>
      <c r="C107" s="108" t="s">
        <v>1386</v>
      </c>
      <c r="D107" s="1002">
        <v>632.86150409530887</v>
      </c>
    </row>
    <row r="108" spans="1:4" ht="30" customHeight="1" thickTop="1" thickBot="1">
      <c r="A108" s="208" t="s">
        <v>1347</v>
      </c>
      <c r="B108" s="106" t="s">
        <v>339</v>
      </c>
      <c r="C108" s="108" t="s">
        <v>1939</v>
      </c>
      <c r="D108" s="1002">
        <v>1319</v>
      </c>
    </row>
    <row r="109" spans="1:4" ht="30" customHeight="1" thickTop="1" thickBot="1">
      <c r="A109" s="208" t="s">
        <v>1342</v>
      </c>
      <c r="B109" s="106" t="s">
        <v>339</v>
      </c>
      <c r="C109" s="108" t="s">
        <v>1938</v>
      </c>
      <c r="D109" s="1003">
        <v>1319</v>
      </c>
    </row>
    <row r="110" spans="1:4" ht="30" customHeight="1" thickTop="1" thickBot="1">
      <c r="A110" s="208" t="s">
        <v>1481</v>
      </c>
      <c r="B110" s="106" t="s">
        <v>339</v>
      </c>
      <c r="C110" s="108" t="s">
        <v>1482</v>
      </c>
      <c r="D110" s="1003">
        <v>801.76507876826099</v>
      </c>
    </row>
    <row r="111" spans="1:4" ht="30" customHeight="1" thickTop="1" thickBot="1">
      <c r="A111" s="208" t="s">
        <v>1402</v>
      </c>
      <c r="B111" s="106" t="s">
        <v>1390</v>
      </c>
      <c r="C111" s="108" t="s">
        <v>1945</v>
      </c>
      <c r="D111" s="1003">
        <v>707.82697319902627</v>
      </c>
    </row>
    <row r="112" spans="1:4" ht="30" customHeight="1" thickTop="1" thickBot="1">
      <c r="A112" s="208" t="s">
        <v>1403</v>
      </c>
      <c r="B112" s="106" t="s">
        <v>344</v>
      </c>
      <c r="C112" s="108" t="s">
        <v>1946</v>
      </c>
      <c r="D112" s="1003">
        <v>2.9188323931245752</v>
      </c>
    </row>
    <row r="113" spans="1:4" ht="30" customHeight="1" thickTop="1" thickBot="1">
      <c r="A113" s="208" t="s">
        <v>1408</v>
      </c>
      <c r="B113" s="106" t="s">
        <v>1390</v>
      </c>
      <c r="C113" s="108" t="s">
        <v>1949</v>
      </c>
      <c r="D113" s="1003">
        <v>520.5158158907908</v>
      </c>
    </row>
    <row r="114" spans="1:4" ht="30" customHeight="1" thickTop="1" thickBot="1">
      <c r="A114" s="208" t="s">
        <v>1484</v>
      </c>
      <c r="B114" s="106" t="s">
        <v>92</v>
      </c>
      <c r="C114" s="108" t="s">
        <v>1485</v>
      </c>
      <c r="D114" s="1003">
        <v>787199.60030751606</v>
      </c>
    </row>
    <row r="115" spans="1:4" ht="30" customHeight="1" thickTop="1" thickBot="1">
      <c r="A115" s="208" t="s">
        <v>1405</v>
      </c>
      <c r="B115" s="106" t="s">
        <v>92</v>
      </c>
      <c r="C115" s="108" t="s">
        <v>1406</v>
      </c>
      <c r="D115" s="1003">
        <v>742.30570662899402</v>
      </c>
    </row>
    <row r="116" spans="1:4" ht="30" customHeight="1" thickTop="1" thickBot="1">
      <c r="A116" s="208" t="s">
        <v>1355</v>
      </c>
      <c r="B116" s="106" t="s">
        <v>339</v>
      </c>
      <c r="C116" s="108" t="s">
        <v>1941</v>
      </c>
      <c r="D116" s="1003">
        <v>14.184983898650984</v>
      </c>
    </row>
    <row r="117" spans="1:4" ht="30" customHeight="1" thickTop="1" thickBot="1">
      <c r="A117" s="208" t="s">
        <v>1383</v>
      </c>
      <c r="B117" s="106" t="s">
        <v>92</v>
      </c>
      <c r="C117" s="108" t="s">
        <v>1384</v>
      </c>
      <c r="D117" s="1003">
        <v>374059.91479357047</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N25" sqref="N25"/>
    </sheetView>
  </sheetViews>
  <sheetFormatPr baseColWidth="10" defaultRowHeight="12.75"/>
  <cols>
    <col min="1" max="1" width="22.7109375" style="541" customWidth="1"/>
    <col min="2" max="2" width="15.42578125" style="541" customWidth="1"/>
    <col min="3" max="3" width="7.28515625" style="541" customWidth="1"/>
    <col min="4" max="4" width="11.42578125" style="541"/>
    <col min="5" max="5" width="5.7109375" style="541" customWidth="1"/>
    <col min="6" max="6" width="5.7109375" style="541" hidden="1" customWidth="1"/>
    <col min="7" max="7" width="9.5703125" style="541" customWidth="1"/>
    <col min="8" max="8" width="14" style="541" customWidth="1"/>
    <col min="9" max="9" width="16.28515625" style="541" customWidth="1"/>
    <col min="10" max="10" width="15.85546875" style="541" customWidth="1"/>
    <col min="11" max="11" width="11.7109375" style="541" customWidth="1"/>
    <col min="12" max="12" width="8.28515625" style="541" customWidth="1"/>
    <col min="13" max="13" width="16.5703125" style="541" customWidth="1"/>
    <col min="14" max="256" width="11.42578125" style="541"/>
    <col min="257" max="257" width="22.7109375" style="541" customWidth="1"/>
    <col min="258" max="258" width="15.42578125" style="541" customWidth="1"/>
    <col min="259" max="259" width="7.28515625" style="541" customWidth="1"/>
    <col min="260" max="260" width="11.42578125" style="541"/>
    <col min="261" max="261" width="5.7109375" style="541" customWidth="1"/>
    <col min="262" max="262" width="0" style="541" hidden="1" customWidth="1"/>
    <col min="263" max="263" width="9.5703125" style="541" customWidth="1"/>
    <col min="264" max="264" width="14" style="541" customWidth="1"/>
    <col min="265" max="265" width="16.28515625" style="541" customWidth="1"/>
    <col min="266" max="266" width="15.85546875" style="541" customWidth="1"/>
    <col min="267" max="267" width="11.7109375" style="541" customWidth="1"/>
    <col min="268" max="268" width="8.28515625" style="541" customWidth="1"/>
    <col min="269" max="269" width="16.5703125" style="541" customWidth="1"/>
    <col min="270" max="512" width="11.42578125" style="541"/>
    <col min="513" max="513" width="22.7109375" style="541" customWidth="1"/>
    <col min="514" max="514" width="15.42578125" style="541" customWidth="1"/>
    <col min="515" max="515" width="7.28515625" style="541" customWidth="1"/>
    <col min="516" max="516" width="11.42578125" style="541"/>
    <col min="517" max="517" width="5.7109375" style="541" customWidth="1"/>
    <col min="518" max="518" width="0" style="541" hidden="1" customWidth="1"/>
    <col min="519" max="519" width="9.5703125" style="541" customWidth="1"/>
    <col min="520" max="520" width="14" style="541" customWidth="1"/>
    <col min="521" max="521" width="16.28515625" style="541" customWidth="1"/>
    <col min="522" max="522" width="15.85546875" style="541" customWidth="1"/>
    <col min="523" max="523" width="11.7109375" style="541" customWidth="1"/>
    <col min="524" max="524" width="8.28515625" style="541" customWidth="1"/>
    <col min="525" max="525" width="16.5703125" style="541" customWidth="1"/>
    <col min="526" max="768" width="11.42578125" style="541"/>
    <col min="769" max="769" width="22.7109375" style="541" customWidth="1"/>
    <col min="770" max="770" width="15.42578125" style="541" customWidth="1"/>
    <col min="771" max="771" width="7.28515625" style="541" customWidth="1"/>
    <col min="772" max="772" width="11.42578125" style="541"/>
    <col min="773" max="773" width="5.7109375" style="541" customWidth="1"/>
    <col min="774" max="774" width="0" style="541" hidden="1" customWidth="1"/>
    <col min="775" max="775" width="9.5703125" style="541" customWidth="1"/>
    <col min="776" max="776" width="14" style="541" customWidth="1"/>
    <col min="777" max="777" width="16.28515625" style="541" customWidth="1"/>
    <col min="778" max="778" width="15.85546875" style="541" customWidth="1"/>
    <col min="779" max="779" width="11.7109375" style="541" customWidth="1"/>
    <col min="780" max="780" width="8.28515625" style="541" customWidth="1"/>
    <col min="781" max="781" width="16.5703125" style="541" customWidth="1"/>
    <col min="782" max="1024" width="11.42578125" style="541"/>
    <col min="1025" max="1025" width="22.7109375" style="541" customWidth="1"/>
    <col min="1026" max="1026" width="15.42578125" style="541" customWidth="1"/>
    <col min="1027" max="1027" width="7.28515625" style="541" customWidth="1"/>
    <col min="1028" max="1028" width="11.42578125" style="541"/>
    <col min="1029" max="1029" width="5.7109375" style="541" customWidth="1"/>
    <col min="1030" max="1030" width="0" style="541" hidden="1" customWidth="1"/>
    <col min="1031" max="1031" width="9.5703125" style="541" customWidth="1"/>
    <col min="1032" max="1032" width="14" style="541" customWidth="1"/>
    <col min="1033" max="1033" width="16.28515625" style="541" customWidth="1"/>
    <col min="1034" max="1034" width="15.85546875" style="541" customWidth="1"/>
    <col min="1035" max="1035" width="11.7109375" style="541" customWidth="1"/>
    <col min="1036" max="1036" width="8.28515625" style="541" customWidth="1"/>
    <col min="1037" max="1037" width="16.5703125" style="541" customWidth="1"/>
    <col min="1038" max="1280" width="11.42578125" style="541"/>
    <col min="1281" max="1281" width="22.7109375" style="541" customWidth="1"/>
    <col min="1282" max="1282" width="15.42578125" style="541" customWidth="1"/>
    <col min="1283" max="1283" width="7.28515625" style="541" customWidth="1"/>
    <col min="1284" max="1284" width="11.42578125" style="541"/>
    <col min="1285" max="1285" width="5.7109375" style="541" customWidth="1"/>
    <col min="1286" max="1286" width="0" style="541" hidden="1" customWidth="1"/>
    <col min="1287" max="1287" width="9.5703125" style="541" customWidth="1"/>
    <col min="1288" max="1288" width="14" style="541" customWidth="1"/>
    <col min="1289" max="1289" width="16.28515625" style="541" customWidth="1"/>
    <col min="1290" max="1290" width="15.85546875" style="541" customWidth="1"/>
    <col min="1291" max="1291" width="11.7109375" style="541" customWidth="1"/>
    <col min="1292" max="1292" width="8.28515625" style="541" customWidth="1"/>
    <col min="1293" max="1293" width="16.5703125" style="541" customWidth="1"/>
    <col min="1294" max="1536" width="11.42578125" style="541"/>
    <col min="1537" max="1537" width="22.7109375" style="541" customWidth="1"/>
    <col min="1538" max="1538" width="15.42578125" style="541" customWidth="1"/>
    <col min="1539" max="1539" width="7.28515625" style="541" customWidth="1"/>
    <col min="1540" max="1540" width="11.42578125" style="541"/>
    <col min="1541" max="1541" width="5.7109375" style="541" customWidth="1"/>
    <col min="1542" max="1542" width="0" style="541" hidden="1" customWidth="1"/>
    <col min="1543" max="1543" width="9.5703125" style="541" customWidth="1"/>
    <col min="1544" max="1544" width="14" style="541" customWidth="1"/>
    <col min="1545" max="1545" width="16.28515625" style="541" customWidth="1"/>
    <col min="1546" max="1546" width="15.85546875" style="541" customWidth="1"/>
    <col min="1547" max="1547" width="11.7109375" style="541" customWidth="1"/>
    <col min="1548" max="1548" width="8.28515625" style="541" customWidth="1"/>
    <col min="1549" max="1549" width="16.5703125" style="541" customWidth="1"/>
    <col min="1550" max="1792" width="11.42578125" style="541"/>
    <col min="1793" max="1793" width="22.7109375" style="541" customWidth="1"/>
    <col min="1794" max="1794" width="15.42578125" style="541" customWidth="1"/>
    <col min="1795" max="1795" width="7.28515625" style="541" customWidth="1"/>
    <col min="1796" max="1796" width="11.42578125" style="541"/>
    <col min="1797" max="1797" width="5.7109375" style="541" customWidth="1"/>
    <col min="1798" max="1798" width="0" style="541" hidden="1" customWidth="1"/>
    <col min="1799" max="1799" width="9.5703125" style="541" customWidth="1"/>
    <col min="1800" max="1800" width="14" style="541" customWidth="1"/>
    <col min="1801" max="1801" width="16.28515625" style="541" customWidth="1"/>
    <col min="1802" max="1802" width="15.85546875" style="541" customWidth="1"/>
    <col min="1803" max="1803" width="11.7109375" style="541" customWidth="1"/>
    <col min="1804" max="1804" width="8.28515625" style="541" customWidth="1"/>
    <col min="1805" max="1805" width="16.5703125" style="541" customWidth="1"/>
    <col min="1806" max="2048" width="11.42578125" style="541"/>
    <col min="2049" max="2049" width="22.7109375" style="541" customWidth="1"/>
    <col min="2050" max="2050" width="15.42578125" style="541" customWidth="1"/>
    <col min="2051" max="2051" width="7.28515625" style="541" customWidth="1"/>
    <col min="2052" max="2052" width="11.42578125" style="541"/>
    <col min="2053" max="2053" width="5.7109375" style="541" customWidth="1"/>
    <col min="2054" max="2054" width="0" style="541" hidden="1" customWidth="1"/>
    <col min="2055" max="2055" width="9.5703125" style="541" customWidth="1"/>
    <col min="2056" max="2056" width="14" style="541" customWidth="1"/>
    <col min="2057" max="2057" width="16.28515625" style="541" customWidth="1"/>
    <col min="2058" max="2058" width="15.85546875" style="541" customWidth="1"/>
    <col min="2059" max="2059" width="11.7109375" style="541" customWidth="1"/>
    <col min="2060" max="2060" width="8.28515625" style="541" customWidth="1"/>
    <col min="2061" max="2061" width="16.5703125" style="541" customWidth="1"/>
    <col min="2062" max="2304" width="11.42578125" style="541"/>
    <col min="2305" max="2305" width="22.7109375" style="541" customWidth="1"/>
    <col min="2306" max="2306" width="15.42578125" style="541" customWidth="1"/>
    <col min="2307" max="2307" width="7.28515625" style="541" customWidth="1"/>
    <col min="2308" max="2308" width="11.42578125" style="541"/>
    <col min="2309" max="2309" width="5.7109375" style="541" customWidth="1"/>
    <col min="2310" max="2310" width="0" style="541" hidden="1" customWidth="1"/>
    <col min="2311" max="2311" width="9.5703125" style="541" customWidth="1"/>
    <col min="2312" max="2312" width="14" style="541" customWidth="1"/>
    <col min="2313" max="2313" width="16.28515625" style="541" customWidth="1"/>
    <col min="2314" max="2314" width="15.85546875" style="541" customWidth="1"/>
    <col min="2315" max="2315" width="11.7109375" style="541" customWidth="1"/>
    <col min="2316" max="2316" width="8.28515625" style="541" customWidth="1"/>
    <col min="2317" max="2317" width="16.5703125" style="541" customWidth="1"/>
    <col min="2318" max="2560" width="11.42578125" style="541"/>
    <col min="2561" max="2561" width="22.7109375" style="541" customWidth="1"/>
    <col min="2562" max="2562" width="15.42578125" style="541" customWidth="1"/>
    <col min="2563" max="2563" width="7.28515625" style="541" customWidth="1"/>
    <col min="2564" max="2564" width="11.42578125" style="541"/>
    <col min="2565" max="2565" width="5.7109375" style="541" customWidth="1"/>
    <col min="2566" max="2566" width="0" style="541" hidden="1" customWidth="1"/>
    <col min="2567" max="2567" width="9.5703125" style="541" customWidth="1"/>
    <col min="2568" max="2568" width="14" style="541" customWidth="1"/>
    <col min="2569" max="2569" width="16.28515625" style="541" customWidth="1"/>
    <col min="2570" max="2570" width="15.85546875" style="541" customWidth="1"/>
    <col min="2571" max="2571" width="11.7109375" style="541" customWidth="1"/>
    <col min="2572" max="2572" width="8.28515625" style="541" customWidth="1"/>
    <col min="2573" max="2573" width="16.5703125" style="541" customWidth="1"/>
    <col min="2574" max="2816" width="11.42578125" style="541"/>
    <col min="2817" max="2817" width="22.7109375" style="541" customWidth="1"/>
    <col min="2818" max="2818" width="15.42578125" style="541" customWidth="1"/>
    <col min="2819" max="2819" width="7.28515625" style="541" customWidth="1"/>
    <col min="2820" max="2820" width="11.42578125" style="541"/>
    <col min="2821" max="2821" width="5.7109375" style="541" customWidth="1"/>
    <col min="2822" max="2822" width="0" style="541" hidden="1" customWidth="1"/>
    <col min="2823" max="2823" width="9.5703125" style="541" customWidth="1"/>
    <col min="2824" max="2824" width="14" style="541" customWidth="1"/>
    <col min="2825" max="2825" width="16.28515625" style="541" customWidth="1"/>
    <col min="2826" max="2826" width="15.85546875" style="541" customWidth="1"/>
    <col min="2827" max="2827" width="11.7109375" style="541" customWidth="1"/>
    <col min="2828" max="2828" width="8.28515625" style="541" customWidth="1"/>
    <col min="2829" max="2829" width="16.5703125" style="541" customWidth="1"/>
    <col min="2830" max="3072" width="11.42578125" style="541"/>
    <col min="3073" max="3073" width="22.7109375" style="541" customWidth="1"/>
    <col min="3074" max="3074" width="15.42578125" style="541" customWidth="1"/>
    <col min="3075" max="3075" width="7.28515625" style="541" customWidth="1"/>
    <col min="3076" max="3076" width="11.42578125" style="541"/>
    <col min="3077" max="3077" width="5.7109375" style="541" customWidth="1"/>
    <col min="3078" max="3078" width="0" style="541" hidden="1" customWidth="1"/>
    <col min="3079" max="3079" width="9.5703125" style="541" customWidth="1"/>
    <col min="3080" max="3080" width="14" style="541" customWidth="1"/>
    <col min="3081" max="3081" width="16.28515625" style="541" customWidth="1"/>
    <col min="3082" max="3082" width="15.85546875" style="541" customWidth="1"/>
    <col min="3083" max="3083" width="11.7109375" style="541" customWidth="1"/>
    <col min="3084" max="3084" width="8.28515625" style="541" customWidth="1"/>
    <col min="3085" max="3085" width="16.5703125" style="541" customWidth="1"/>
    <col min="3086" max="3328" width="11.42578125" style="541"/>
    <col min="3329" max="3329" width="22.7109375" style="541" customWidth="1"/>
    <col min="3330" max="3330" width="15.42578125" style="541" customWidth="1"/>
    <col min="3331" max="3331" width="7.28515625" style="541" customWidth="1"/>
    <col min="3332" max="3332" width="11.42578125" style="541"/>
    <col min="3333" max="3333" width="5.7109375" style="541" customWidth="1"/>
    <col min="3334" max="3334" width="0" style="541" hidden="1" customWidth="1"/>
    <col min="3335" max="3335" width="9.5703125" style="541" customWidth="1"/>
    <col min="3336" max="3336" width="14" style="541" customWidth="1"/>
    <col min="3337" max="3337" width="16.28515625" style="541" customWidth="1"/>
    <col min="3338" max="3338" width="15.85546875" style="541" customWidth="1"/>
    <col min="3339" max="3339" width="11.7109375" style="541" customWidth="1"/>
    <col min="3340" max="3340" width="8.28515625" style="541" customWidth="1"/>
    <col min="3341" max="3341" width="16.5703125" style="541" customWidth="1"/>
    <col min="3342" max="3584" width="11.42578125" style="541"/>
    <col min="3585" max="3585" width="22.7109375" style="541" customWidth="1"/>
    <col min="3586" max="3586" width="15.42578125" style="541" customWidth="1"/>
    <col min="3587" max="3587" width="7.28515625" style="541" customWidth="1"/>
    <col min="3588" max="3588" width="11.42578125" style="541"/>
    <col min="3589" max="3589" width="5.7109375" style="541" customWidth="1"/>
    <col min="3590" max="3590" width="0" style="541" hidden="1" customWidth="1"/>
    <col min="3591" max="3591" width="9.5703125" style="541" customWidth="1"/>
    <col min="3592" max="3592" width="14" style="541" customWidth="1"/>
    <col min="3593" max="3593" width="16.28515625" style="541" customWidth="1"/>
    <col min="3594" max="3594" width="15.85546875" style="541" customWidth="1"/>
    <col min="3595" max="3595" width="11.7109375" style="541" customWidth="1"/>
    <col min="3596" max="3596" width="8.28515625" style="541" customWidth="1"/>
    <col min="3597" max="3597" width="16.5703125" style="541" customWidth="1"/>
    <col min="3598" max="3840" width="11.42578125" style="541"/>
    <col min="3841" max="3841" width="22.7109375" style="541" customWidth="1"/>
    <col min="3842" max="3842" width="15.42578125" style="541" customWidth="1"/>
    <col min="3843" max="3843" width="7.28515625" style="541" customWidth="1"/>
    <col min="3844" max="3844" width="11.42578125" style="541"/>
    <col min="3845" max="3845" width="5.7109375" style="541" customWidth="1"/>
    <col min="3846" max="3846" width="0" style="541" hidden="1" customWidth="1"/>
    <col min="3847" max="3847" width="9.5703125" style="541" customWidth="1"/>
    <col min="3848" max="3848" width="14" style="541" customWidth="1"/>
    <col min="3849" max="3849" width="16.28515625" style="541" customWidth="1"/>
    <col min="3850" max="3850" width="15.85546875" style="541" customWidth="1"/>
    <col min="3851" max="3851" width="11.7109375" style="541" customWidth="1"/>
    <col min="3852" max="3852" width="8.28515625" style="541" customWidth="1"/>
    <col min="3853" max="3853" width="16.5703125" style="541" customWidth="1"/>
    <col min="3854" max="4096" width="11.42578125" style="541"/>
    <col min="4097" max="4097" width="22.7109375" style="541" customWidth="1"/>
    <col min="4098" max="4098" width="15.42578125" style="541" customWidth="1"/>
    <col min="4099" max="4099" width="7.28515625" style="541" customWidth="1"/>
    <col min="4100" max="4100" width="11.42578125" style="541"/>
    <col min="4101" max="4101" width="5.7109375" style="541" customWidth="1"/>
    <col min="4102" max="4102" width="0" style="541" hidden="1" customWidth="1"/>
    <col min="4103" max="4103" width="9.5703125" style="541" customWidth="1"/>
    <col min="4104" max="4104" width="14" style="541" customWidth="1"/>
    <col min="4105" max="4105" width="16.28515625" style="541" customWidth="1"/>
    <col min="4106" max="4106" width="15.85546875" style="541" customWidth="1"/>
    <col min="4107" max="4107" width="11.7109375" style="541" customWidth="1"/>
    <col min="4108" max="4108" width="8.28515625" style="541" customWidth="1"/>
    <col min="4109" max="4109" width="16.5703125" style="541" customWidth="1"/>
    <col min="4110" max="4352" width="11.42578125" style="541"/>
    <col min="4353" max="4353" width="22.7109375" style="541" customWidth="1"/>
    <col min="4354" max="4354" width="15.42578125" style="541" customWidth="1"/>
    <col min="4355" max="4355" width="7.28515625" style="541" customWidth="1"/>
    <col min="4356" max="4356" width="11.42578125" style="541"/>
    <col min="4357" max="4357" width="5.7109375" style="541" customWidth="1"/>
    <col min="4358" max="4358" width="0" style="541" hidden="1" customWidth="1"/>
    <col min="4359" max="4359" width="9.5703125" style="541" customWidth="1"/>
    <col min="4360" max="4360" width="14" style="541" customWidth="1"/>
    <col min="4361" max="4361" width="16.28515625" style="541" customWidth="1"/>
    <col min="4362" max="4362" width="15.85546875" style="541" customWidth="1"/>
    <col min="4363" max="4363" width="11.7109375" style="541" customWidth="1"/>
    <col min="4364" max="4364" width="8.28515625" style="541" customWidth="1"/>
    <col min="4365" max="4365" width="16.5703125" style="541" customWidth="1"/>
    <col min="4366" max="4608" width="11.42578125" style="541"/>
    <col min="4609" max="4609" width="22.7109375" style="541" customWidth="1"/>
    <col min="4610" max="4610" width="15.42578125" style="541" customWidth="1"/>
    <col min="4611" max="4611" width="7.28515625" style="541" customWidth="1"/>
    <col min="4612" max="4612" width="11.42578125" style="541"/>
    <col min="4613" max="4613" width="5.7109375" style="541" customWidth="1"/>
    <col min="4614" max="4614" width="0" style="541" hidden="1" customWidth="1"/>
    <col min="4615" max="4615" width="9.5703125" style="541" customWidth="1"/>
    <col min="4616" max="4616" width="14" style="541" customWidth="1"/>
    <col min="4617" max="4617" width="16.28515625" style="541" customWidth="1"/>
    <col min="4618" max="4618" width="15.85546875" style="541" customWidth="1"/>
    <col min="4619" max="4619" width="11.7109375" style="541" customWidth="1"/>
    <col min="4620" max="4620" width="8.28515625" style="541" customWidth="1"/>
    <col min="4621" max="4621" width="16.5703125" style="541" customWidth="1"/>
    <col min="4622" max="4864" width="11.42578125" style="541"/>
    <col min="4865" max="4865" width="22.7109375" style="541" customWidth="1"/>
    <col min="4866" max="4866" width="15.42578125" style="541" customWidth="1"/>
    <col min="4867" max="4867" width="7.28515625" style="541" customWidth="1"/>
    <col min="4868" max="4868" width="11.42578125" style="541"/>
    <col min="4869" max="4869" width="5.7109375" style="541" customWidth="1"/>
    <col min="4870" max="4870" width="0" style="541" hidden="1" customWidth="1"/>
    <col min="4871" max="4871" width="9.5703125" style="541" customWidth="1"/>
    <col min="4872" max="4872" width="14" style="541" customWidth="1"/>
    <col min="4873" max="4873" width="16.28515625" style="541" customWidth="1"/>
    <col min="4874" max="4874" width="15.85546875" style="541" customWidth="1"/>
    <col min="4875" max="4875" width="11.7109375" style="541" customWidth="1"/>
    <col min="4876" max="4876" width="8.28515625" style="541" customWidth="1"/>
    <col min="4877" max="4877" width="16.5703125" style="541" customWidth="1"/>
    <col min="4878" max="5120" width="11.42578125" style="541"/>
    <col min="5121" max="5121" width="22.7109375" style="541" customWidth="1"/>
    <col min="5122" max="5122" width="15.42578125" style="541" customWidth="1"/>
    <col min="5123" max="5123" width="7.28515625" style="541" customWidth="1"/>
    <col min="5124" max="5124" width="11.42578125" style="541"/>
    <col min="5125" max="5125" width="5.7109375" style="541" customWidth="1"/>
    <col min="5126" max="5126" width="0" style="541" hidden="1" customWidth="1"/>
    <col min="5127" max="5127" width="9.5703125" style="541" customWidth="1"/>
    <col min="5128" max="5128" width="14" style="541" customWidth="1"/>
    <col min="5129" max="5129" width="16.28515625" style="541" customWidth="1"/>
    <col min="5130" max="5130" width="15.85546875" style="541" customWidth="1"/>
    <col min="5131" max="5131" width="11.7109375" style="541" customWidth="1"/>
    <col min="5132" max="5132" width="8.28515625" style="541" customWidth="1"/>
    <col min="5133" max="5133" width="16.5703125" style="541" customWidth="1"/>
    <col min="5134" max="5376" width="11.42578125" style="541"/>
    <col min="5377" max="5377" width="22.7109375" style="541" customWidth="1"/>
    <col min="5378" max="5378" width="15.42578125" style="541" customWidth="1"/>
    <col min="5379" max="5379" width="7.28515625" style="541" customWidth="1"/>
    <col min="5380" max="5380" width="11.42578125" style="541"/>
    <col min="5381" max="5381" width="5.7109375" style="541" customWidth="1"/>
    <col min="5382" max="5382" width="0" style="541" hidden="1" customWidth="1"/>
    <col min="5383" max="5383" width="9.5703125" style="541" customWidth="1"/>
    <col min="5384" max="5384" width="14" style="541" customWidth="1"/>
    <col min="5385" max="5385" width="16.28515625" style="541" customWidth="1"/>
    <col min="5386" max="5386" width="15.85546875" style="541" customWidth="1"/>
    <col min="5387" max="5387" width="11.7109375" style="541" customWidth="1"/>
    <col min="5388" max="5388" width="8.28515625" style="541" customWidth="1"/>
    <col min="5389" max="5389" width="16.5703125" style="541" customWidth="1"/>
    <col min="5390" max="5632" width="11.42578125" style="541"/>
    <col min="5633" max="5633" width="22.7109375" style="541" customWidth="1"/>
    <col min="5634" max="5634" width="15.42578125" style="541" customWidth="1"/>
    <col min="5635" max="5635" width="7.28515625" style="541" customWidth="1"/>
    <col min="5636" max="5636" width="11.42578125" style="541"/>
    <col min="5637" max="5637" width="5.7109375" style="541" customWidth="1"/>
    <col min="5638" max="5638" width="0" style="541" hidden="1" customWidth="1"/>
    <col min="5639" max="5639" width="9.5703125" style="541" customWidth="1"/>
    <col min="5640" max="5640" width="14" style="541" customWidth="1"/>
    <col min="5641" max="5641" width="16.28515625" style="541" customWidth="1"/>
    <col min="5642" max="5642" width="15.85546875" style="541" customWidth="1"/>
    <col min="5643" max="5643" width="11.7109375" style="541" customWidth="1"/>
    <col min="5644" max="5644" width="8.28515625" style="541" customWidth="1"/>
    <col min="5645" max="5645" width="16.5703125" style="541" customWidth="1"/>
    <col min="5646" max="5888" width="11.42578125" style="541"/>
    <col min="5889" max="5889" width="22.7109375" style="541" customWidth="1"/>
    <col min="5890" max="5890" width="15.42578125" style="541" customWidth="1"/>
    <col min="5891" max="5891" width="7.28515625" style="541" customWidth="1"/>
    <col min="5892" max="5892" width="11.42578125" style="541"/>
    <col min="5893" max="5893" width="5.7109375" style="541" customWidth="1"/>
    <col min="5894" max="5894" width="0" style="541" hidden="1" customWidth="1"/>
    <col min="5895" max="5895" width="9.5703125" style="541" customWidth="1"/>
    <col min="5896" max="5896" width="14" style="541" customWidth="1"/>
    <col min="5897" max="5897" width="16.28515625" style="541" customWidth="1"/>
    <col min="5898" max="5898" width="15.85546875" style="541" customWidth="1"/>
    <col min="5899" max="5899" width="11.7109375" style="541" customWidth="1"/>
    <col min="5900" max="5900" width="8.28515625" style="541" customWidth="1"/>
    <col min="5901" max="5901" width="16.5703125" style="541" customWidth="1"/>
    <col min="5902" max="6144" width="11.42578125" style="541"/>
    <col min="6145" max="6145" width="22.7109375" style="541" customWidth="1"/>
    <col min="6146" max="6146" width="15.42578125" style="541" customWidth="1"/>
    <col min="6147" max="6147" width="7.28515625" style="541" customWidth="1"/>
    <col min="6148" max="6148" width="11.42578125" style="541"/>
    <col min="6149" max="6149" width="5.7109375" style="541" customWidth="1"/>
    <col min="6150" max="6150" width="0" style="541" hidden="1" customWidth="1"/>
    <col min="6151" max="6151" width="9.5703125" style="541" customWidth="1"/>
    <col min="6152" max="6152" width="14" style="541" customWidth="1"/>
    <col min="6153" max="6153" width="16.28515625" style="541" customWidth="1"/>
    <col min="6154" max="6154" width="15.85546875" style="541" customWidth="1"/>
    <col min="6155" max="6155" width="11.7109375" style="541" customWidth="1"/>
    <col min="6156" max="6156" width="8.28515625" style="541" customWidth="1"/>
    <col min="6157" max="6157" width="16.5703125" style="541" customWidth="1"/>
    <col min="6158" max="6400" width="11.42578125" style="541"/>
    <col min="6401" max="6401" width="22.7109375" style="541" customWidth="1"/>
    <col min="6402" max="6402" width="15.42578125" style="541" customWidth="1"/>
    <col min="6403" max="6403" width="7.28515625" style="541" customWidth="1"/>
    <col min="6404" max="6404" width="11.42578125" style="541"/>
    <col min="6405" max="6405" width="5.7109375" style="541" customWidth="1"/>
    <col min="6406" max="6406" width="0" style="541" hidden="1" customWidth="1"/>
    <col min="6407" max="6407" width="9.5703125" style="541" customWidth="1"/>
    <col min="6408" max="6408" width="14" style="541" customWidth="1"/>
    <col min="6409" max="6409" width="16.28515625" style="541" customWidth="1"/>
    <col min="6410" max="6410" width="15.85546875" style="541" customWidth="1"/>
    <col min="6411" max="6411" width="11.7109375" style="541" customWidth="1"/>
    <col min="6412" max="6412" width="8.28515625" style="541" customWidth="1"/>
    <col min="6413" max="6413" width="16.5703125" style="541" customWidth="1"/>
    <col min="6414" max="6656" width="11.42578125" style="541"/>
    <col min="6657" max="6657" width="22.7109375" style="541" customWidth="1"/>
    <col min="6658" max="6658" width="15.42578125" style="541" customWidth="1"/>
    <col min="6659" max="6659" width="7.28515625" style="541" customWidth="1"/>
    <col min="6660" max="6660" width="11.42578125" style="541"/>
    <col min="6661" max="6661" width="5.7109375" style="541" customWidth="1"/>
    <col min="6662" max="6662" width="0" style="541" hidden="1" customWidth="1"/>
    <col min="6663" max="6663" width="9.5703125" style="541" customWidth="1"/>
    <col min="6664" max="6664" width="14" style="541" customWidth="1"/>
    <col min="6665" max="6665" width="16.28515625" style="541" customWidth="1"/>
    <col min="6666" max="6666" width="15.85546875" style="541" customWidth="1"/>
    <col min="6667" max="6667" width="11.7109375" style="541" customWidth="1"/>
    <col min="6668" max="6668" width="8.28515625" style="541" customWidth="1"/>
    <col min="6669" max="6669" width="16.5703125" style="541" customWidth="1"/>
    <col min="6670" max="6912" width="11.42578125" style="541"/>
    <col min="6913" max="6913" width="22.7109375" style="541" customWidth="1"/>
    <col min="6914" max="6914" width="15.42578125" style="541" customWidth="1"/>
    <col min="6915" max="6915" width="7.28515625" style="541" customWidth="1"/>
    <col min="6916" max="6916" width="11.42578125" style="541"/>
    <col min="6917" max="6917" width="5.7109375" style="541" customWidth="1"/>
    <col min="6918" max="6918" width="0" style="541" hidden="1" customWidth="1"/>
    <col min="6919" max="6919" width="9.5703125" style="541" customWidth="1"/>
    <col min="6920" max="6920" width="14" style="541" customWidth="1"/>
    <col min="6921" max="6921" width="16.28515625" style="541" customWidth="1"/>
    <col min="6922" max="6922" width="15.85546875" style="541" customWidth="1"/>
    <col min="6923" max="6923" width="11.7109375" style="541" customWidth="1"/>
    <col min="6924" max="6924" width="8.28515625" style="541" customWidth="1"/>
    <col min="6925" max="6925" width="16.5703125" style="541" customWidth="1"/>
    <col min="6926" max="7168" width="11.42578125" style="541"/>
    <col min="7169" max="7169" width="22.7109375" style="541" customWidth="1"/>
    <col min="7170" max="7170" width="15.42578125" style="541" customWidth="1"/>
    <col min="7171" max="7171" width="7.28515625" style="541" customWidth="1"/>
    <col min="7172" max="7172" width="11.42578125" style="541"/>
    <col min="7173" max="7173" width="5.7109375" style="541" customWidth="1"/>
    <col min="7174" max="7174" width="0" style="541" hidden="1" customWidth="1"/>
    <col min="7175" max="7175" width="9.5703125" style="541" customWidth="1"/>
    <col min="7176" max="7176" width="14" style="541" customWidth="1"/>
    <col min="7177" max="7177" width="16.28515625" style="541" customWidth="1"/>
    <col min="7178" max="7178" width="15.85546875" style="541" customWidth="1"/>
    <col min="7179" max="7179" width="11.7109375" style="541" customWidth="1"/>
    <col min="7180" max="7180" width="8.28515625" style="541" customWidth="1"/>
    <col min="7181" max="7181" width="16.5703125" style="541" customWidth="1"/>
    <col min="7182" max="7424" width="11.42578125" style="541"/>
    <col min="7425" max="7425" width="22.7109375" style="541" customWidth="1"/>
    <col min="7426" max="7426" width="15.42578125" style="541" customWidth="1"/>
    <col min="7427" max="7427" width="7.28515625" style="541" customWidth="1"/>
    <col min="7428" max="7428" width="11.42578125" style="541"/>
    <col min="7429" max="7429" width="5.7109375" style="541" customWidth="1"/>
    <col min="7430" max="7430" width="0" style="541" hidden="1" customWidth="1"/>
    <col min="7431" max="7431" width="9.5703125" style="541" customWidth="1"/>
    <col min="7432" max="7432" width="14" style="541" customWidth="1"/>
    <col min="7433" max="7433" width="16.28515625" style="541" customWidth="1"/>
    <col min="7434" max="7434" width="15.85546875" style="541" customWidth="1"/>
    <col min="7435" max="7435" width="11.7109375" style="541" customWidth="1"/>
    <col min="7436" max="7436" width="8.28515625" style="541" customWidth="1"/>
    <col min="7437" max="7437" width="16.5703125" style="541" customWidth="1"/>
    <col min="7438" max="7680" width="11.42578125" style="541"/>
    <col min="7681" max="7681" width="22.7109375" style="541" customWidth="1"/>
    <col min="7682" max="7682" width="15.42578125" style="541" customWidth="1"/>
    <col min="7683" max="7683" width="7.28515625" style="541" customWidth="1"/>
    <col min="7684" max="7684" width="11.42578125" style="541"/>
    <col min="7685" max="7685" width="5.7109375" style="541" customWidth="1"/>
    <col min="7686" max="7686" width="0" style="541" hidden="1" customWidth="1"/>
    <col min="7687" max="7687" width="9.5703125" style="541" customWidth="1"/>
    <col min="7688" max="7688" width="14" style="541" customWidth="1"/>
    <col min="7689" max="7689" width="16.28515625" style="541" customWidth="1"/>
    <col min="7690" max="7690" width="15.85546875" style="541" customWidth="1"/>
    <col min="7691" max="7691" width="11.7109375" style="541" customWidth="1"/>
    <col min="7692" max="7692" width="8.28515625" style="541" customWidth="1"/>
    <col min="7693" max="7693" width="16.5703125" style="541" customWidth="1"/>
    <col min="7694" max="7936" width="11.42578125" style="541"/>
    <col min="7937" max="7937" width="22.7109375" style="541" customWidth="1"/>
    <col min="7938" max="7938" width="15.42578125" style="541" customWidth="1"/>
    <col min="7939" max="7939" width="7.28515625" style="541" customWidth="1"/>
    <col min="7940" max="7940" width="11.42578125" style="541"/>
    <col min="7941" max="7941" width="5.7109375" style="541" customWidth="1"/>
    <col min="7942" max="7942" width="0" style="541" hidden="1" customWidth="1"/>
    <col min="7943" max="7943" width="9.5703125" style="541" customWidth="1"/>
    <col min="7944" max="7944" width="14" style="541" customWidth="1"/>
    <col min="7945" max="7945" width="16.28515625" style="541" customWidth="1"/>
    <col min="7946" max="7946" width="15.85546875" style="541" customWidth="1"/>
    <col min="7947" max="7947" width="11.7109375" style="541" customWidth="1"/>
    <col min="7948" max="7948" width="8.28515625" style="541" customWidth="1"/>
    <col min="7949" max="7949" width="16.5703125" style="541" customWidth="1"/>
    <col min="7950" max="8192" width="11.42578125" style="541"/>
    <col min="8193" max="8193" width="22.7109375" style="541" customWidth="1"/>
    <col min="8194" max="8194" width="15.42578125" style="541" customWidth="1"/>
    <col min="8195" max="8195" width="7.28515625" style="541" customWidth="1"/>
    <col min="8196" max="8196" width="11.42578125" style="541"/>
    <col min="8197" max="8197" width="5.7109375" style="541" customWidth="1"/>
    <col min="8198" max="8198" width="0" style="541" hidden="1" customWidth="1"/>
    <col min="8199" max="8199" width="9.5703125" style="541" customWidth="1"/>
    <col min="8200" max="8200" width="14" style="541" customWidth="1"/>
    <col min="8201" max="8201" width="16.28515625" style="541" customWidth="1"/>
    <col min="8202" max="8202" width="15.85546875" style="541" customWidth="1"/>
    <col min="8203" max="8203" width="11.7109375" style="541" customWidth="1"/>
    <col min="8204" max="8204" width="8.28515625" style="541" customWidth="1"/>
    <col min="8205" max="8205" width="16.5703125" style="541" customWidth="1"/>
    <col min="8206" max="8448" width="11.42578125" style="541"/>
    <col min="8449" max="8449" width="22.7109375" style="541" customWidth="1"/>
    <col min="8450" max="8450" width="15.42578125" style="541" customWidth="1"/>
    <col min="8451" max="8451" width="7.28515625" style="541" customWidth="1"/>
    <col min="8452" max="8452" width="11.42578125" style="541"/>
    <col min="8453" max="8453" width="5.7109375" style="541" customWidth="1"/>
    <col min="8454" max="8454" width="0" style="541" hidden="1" customWidth="1"/>
    <col min="8455" max="8455" width="9.5703125" style="541" customWidth="1"/>
    <col min="8456" max="8456" width="14" style="541" customWidth="1"/>
    <col min="8457" max="8457" width="16.28515625" style="541" customWidth="1"/>
    <col min="8458" max="8458" width="15.85546875" style="541" customWidth="1"/>
    <col min="8459" max="8459" width="11.7109375" style="541" customWidth="1"/>
    <col min="8460" max="8460" width="8.28515625" style="541" customWidth="1"/>
    <col min="8461" max="8461" width="16.5703125" style="541" customWidth="1"/>
    <col min="8462" max="8704" width="11.42578125" style="541"/>
    <col min="8705" max="8705" width="22.7109375" style="541" customWidth="1"/>
    <col min="8706" max="8706" width="15.42578125" style="541" customWidth="1"/>
    <col min="8707" max="8707" width="7.28515625" style="541" customWidth="1"/>
    <col min="8708" max="8708" width="11.42578125" style="541"/>
    <col min="8709" max="8709" width="5.7109375" style="541" customWidth="1"/>
    <col min="8710" max="8710" width="0" style="541" hidden="1" customWidth="1"/>
    <col min="8711" max="8711" width="9.5703125" style="541" customWidth="1"/>
    <col min="8712" max="8712" width="14" style="541" customWidth="1"/>
    <col min="8713" max="8713" width="16.28515625" style="541" customWidth="1"/>
    <col min="8714" max="8714" width="15.85546875" style="541" customWidth="1"/>
    <col min="8715" max="8715" width="11.7109375" style="541" customWidth="1"/>
    <col min="8716" max="8716" width="8.28515625" style="541" customWidth="1"/>
    <col min="8717" max="8717" width="16.5703125" style="541" customWidth="1"/>
    <col min="8718" max="8960" width="11.42578125" style="541"/>
    <col min="8961" max="8961" width="22.7109375" style="541" customWidth="1"/>
    <col min="8962" max="8962" width="15.42578125" style="541" customWidth="1"/>
    <col min="8963" max="8963" width="7.28515625" style="541" customWidth="1"/>
    <col min="8964" max="8964" width="11.42578125" style="541"/>
    <col min="8965" max="8965" width="5.7109375" style="541" customWidth="1"/>
    <col min="8966" max="8966" width="0" style="541" hidden="1" customWidth="1"/>
    <col min="8967" max="8967" width="9.5703125" style="541" customWidth="1"/>
    <col min="8968" max="8968" width="14" style="541" customWidth="1"/>
    <col min="8969" max="8969" width="16.28515625" style="541" customWidth="1"/>
    <col min="8970" max="8970" width="15.85546875" style="541" customWidth="1"/>
    <col min="8971" max="8971" width="11.7109375" style="541" customWidth="1"/>
    <col min="8972" max="8972" width="8.28515625" style="541" customWidth="1"/>
    <col min="8973" max="8973" width="16.5703125" style="541" customWidth="1"/>
    <col min="8974" max="9216" width="11.42578125" style="541"/>
    <col min="9217" max="9217" width="22.7109375" style="541" customWidth="1"/>
    <col min="9218" max="9218" width="15.42578125" style="541" customWidth="1"/>
    <col min="9219" max="9219" width="7.28515625" style="541" customWidth="1"/>
    <col min="9220" max="9220" width="11.42578125" style="541"/>
    <col min="9221" max="9221" width="5.7109375" style="541" customWidth="1"/>
    <col min="9222" max="9222" width="0" style="541" hidden="1" customWidth="1"/>
    <col min="9223" max="9223" width="9.5703125" style="541" customWidth="1"/>
    <col min="9224" max="9224" width="14" style="541" customWidth="1"/>
    <col min="9225" max="9225" width="16.28515625" style="541" customWidth="1"/>
    <col min="9226" max="9226" width="15.85546875" style="541" customWidth="1"/>
    <col min="9227" max="9227" width="11.7109375" style="541" customWidth="1"/>
    <col min="9228" max="9228" width="8.28515625" style="541" customWidth="1"/>
    <col min="9229" max="9229" width="16.5703125" style="541" customWidth="1"/>
    <col min="9230" max="9472" width="11.42578125" style="541"/>
    <col min="9473" max="9473" width="22.7109375" style="541" customWidth="1"/>
    <col min="9474" max="9474" width="15.42578125" style="541" customWidth="1"/>
    <col min="9475" max="9475" width="7.28515625" style="541" customWidth="1"/>
    <col min="9476" max="9476" width="11.42578125" style="541"/>
    <col min="9477" max="9477" width="5.7109375" style="541" customWidth="1"/>
    <col min="9478" max="9478" width="0" style="541" hidden="1" customWidth="1"/>
    <col min="9479" max="9479" width="9.5703125" style="541" customWidth="1"/>
    <col min="9480" max="9480" width="14" style="541" customWidth="1"/>
    <col min="9481" max="9481" width="16.28515625" style="541" customWidth="1"/>
    <col min="9482" max="9482" width="15.85546875" style="541" customWidth="1"/>
    <col min="9483" max="9483" width="11.7109375" style="541" customWidth="1"/>
    <col min="9484" max="9484" width="8.28515625" style="541" customWidth="1"/>
    <col min="9485" max="9485" width="16.5703125" style="541" customWidth="1"/>
    <col min="9486" max="9728" width="11.42578125" style="541"/>
    <col min="9729" max="9729" width="22.7109375" style="541" customWidth="1"/>
    <col min="9730" max="9730" width="15.42578125" style="541" customWidth="1"/>
    <col min="9731" max="9731" width="7.28515625" style="541" customWidth="1"/>
    <col min="9732" max="9732" width="11.42578125" style="541"/>
    <col min="9733" max="9733" width="5.7109375" style="541" customWidth="1"/>
    <col min="9734" max="9734" width="0" style="541" hidden="1" customWidth="1"/>
    <col min="9735" max="9735" width="9.5703125" style="541" customWidth="1"/>
    <col min="9736" max="9736" width="14" style="541" customWidth="1"/>
    <col min="9737" max="9737" width="16.28515625" style="541" customWidth="1"/>
    <col min="9738" max="9738" width="15.85546875" style="541" customWidth="1"/>
    <col min="9739" max="9739" width="11.7109375" style="541" customWidth="1"/>
    <col min="9740" max="9740" width="8.28515625" style="541" customWidth="1"/>
    <col min="9741" max="9741" width="16.5703125" style="541" customWidth="1"/>
    <col min="9742" max="9984" width="11.42578125" style="541"/>
    <col min="9985" max="9985" width="22.7109375" style="541" customWidth="1"/>
    <col min="9986" max="9986" width="15.42578125" style="541" customWidth="1"/>
    <col min="9987" max="9987" width="7.28515625" style="541" customWidth="1"/>
    <col min="9988" max="9988" width="11.42578125" style="541"/>
    <col min="9989" max="9989" width="5.7109375" style="541" customWidth="1"/>
    <col min="9990" max="9990" width="0" style="541" hidden="1" customWidth="1"/>
    <col min="9991" max="9991" width="9.5703125" style="541" customWidth="1"/>
    <col min="9992" max="9992" width="14" style="541" customWidth="1"/>
    <col min="9993" max="9993" width="16.28515625" style="541" customWidth="1"/>
    <col min="9994" max="9994" width="15.85546875" style="541" customWidth="1"/>
    <col min="9995" max="9995" width="11.7109375" style="541" customWidth="1"/>
    <col min="9996" max="9996" width="8.28515625" style="541" customWidth="1"/>
    <col min="9997" max="9997" width="16.5703125" style="541" customWidth="1"/>
    <col min="9998" max="10240" width="11.42578125" style="541"/>
    <col min="10241" max="10241" width="22.7109375" style="541" customWidth="1"/>
    <col min="10242" max="10242" width="15.42578125" style="541" customWidth="1"/>
    <col min="10243" max="10243" width="7.28515625" style="541" customWidth="1"/>
    <col min="10244" max="10244" width="11.42578125" style="541"/>
    <col min="10245" max="10245" width="5.7109375" style="541" customWidth="1"/>
    <col min="10246" max="10246" width="0" style="541" hidden="1" customWidth="1"/>
    <col min="10247" max="10247" width="9.5703125" style="541" customWidth="1"/>
    <col min="10248" max="10248" width="14" style="541" customWidth="1"/>
    <col min="10249" max="10249" width="16.28515625" style="541" customWidth="1"/>
    <col min="10250" max="10250" width="15.85546875" style="541" customWidth="1"/>
    <col min="10251" max="10251" width="11.7109375" style="541" customWidth="1"/>
    <col min="10252" max="10252" width="8.28515625" style="541" customWidth="1"/>
    <col min="10253" max="10253" width="16.5703125" style="541" customWidth="1"/>
    <col min="10254" max="10496" width="11.42578125" style="541"/>
    <col min="10497" max="10497" width="22.7109375" style="541" customWidth="1"/>
    <col min="10498" max="10498" width="15.42578125" style="541" customWidth="1"/>
    <col min="10499" max="10499" width="7.28515625" style="541" customWidth="1"/>
    <col min="10500" max="10500" width="11.42578125" style="541"/>
    <col min="10501" max="10501" width="5.7109375" style="541" customWidth="1"/>
    <col min="10502" max="10502" width="0" style="541" hidden="1" customWidth="1"/>
    <col min="10503" max="10503" width="9.5703125" style="541" customWidth="1"/>
    <col min="10504" max="10504" width="14" style="541" customWidth="1"/>
    <col min="10505" max="10505" width="16.28515625" style="541" customWidth="1"/>
    <col min="10506" max="10506" width="15.85546875" style="541" customWidth="1"/>
    <col min="10507" max="10507" width="11.7109375" style="541" customWidth="1"/>
    <col min="10508" max="10508" width="8.28515625" style="541" customWidth="1"/>
    <col min="10509" max="10509" width="16.5703125" style="541" customWidth="1"/>
    <col min="10510" max="10752" width="11.42578125" style="541"/>
    <col min="10753" max="10753" width="22.7109375" style="541" customWidth="1"/>
    <col min="10754" max="10754" width="15.42578125" style="541" customWidth="1"/>
    <col min="10755" max="10755" width="7.28515625" style="541" customWidth="1"/>
    <col min="10756" max="10756" width="11.42578125" style="541"/>
    <col min="10757" max="10757" width="5.7109375" style="541" customWidth="1"/>
    <col min="10758" max="10758" width="0" style="541" hidden="1" customWidth="1"/>
    <col min="10759" max="10759" width="9.5703125" style="541" customWidth="1"/>
    <col min="10760" max="10760" width="14" style="541" customWidth="1"/>
    <col min="10761" max="10761" width="16.28515625" style="541" customWidth="1"/>
    <col min="10762" max="10762" width="15.85546875" style="541" customWidth="1"/>
    <col min="10763" max="10763" width="11.7109375" style="541" customWidth="1"/>
    <col min="10764" max="10764" width="8.28515625" style="541" customWidth="1"/>
    <col min="10765" max="10765" width="16.5703125" style="541" customWidth="1"/>
    <col min="10766" max="11008" width="11.42578125" style="541"/>
    <col min="11009" max="11009" width="22.7109375" style="541" customWidth="1"/>
    <col min="11010" max="11010" width="15.42578125" style="541" customWidth="1"/>
    <col min="11011" max="11011" width="7.28515625" style="541" customWidth="1"/>
    <col min="11012" max="11012" width="11.42578125" style="541"/>
    <col min="11013" max="11013" width="5.7109375" style="541" customWidth="1"/>
    <col min="11014" max="11014" width="0" style="541" hidden="1" customWidth="1"/>
    <col min="11015" max="11015" width="9.5703125" style="541" customWidth="1"/>
    <col min="11016" max="11016" width="14" style="541" customWidth="1"/>
    <col min="11017" max="11017" width="16.28515625" style="541" customWidth="1"/>
    <col min="11018" max="11018" width="15.85546875" style="541" customWidth="1"/>
    <col min="11019" max="11019" width="11.7109375" style="541" customWidth="1"/>
    <col min="11020" max="11020" width="8.28515625" style="541" customWidth="1"/>
    <col min="11021" max="11021" width="16.5703125" style="541" customWidth="1"/>
    <col min="11022" max="11264" width="11.42578125" style="541"/>
    <col min="11265" max="11265" width="22.7109375" style="541" customWidth="1"/>
    <col min="11266" max="11266" width="15.42578125" style="541" customWidth="1"/>
    <col min="11267" max="11267" width="7.28515625" style="541" customWidth="1"/>
    <col min="11268" max="11268" width="11.42578125" style="541"/>
    <col min="11269" max="11269" width="5.7109375" style="541" customWidth="1"/>
    <col min="11270" max="11270" width="0" style="541" hidden="1" customWidth="1"/>
    <col min="11271" max="11271" width="9.5703125" style="541" customWidth="1"/>
    <col min="11272" max="11272" width="14" style="541" customWidth="1"/>
    <col min="11273" max="11273" width="16.28515625" style="541" customWidth="1"/>
    <col min="11274" max="11274" width="15.85546875" style="541" customWidth="1"/>
    <col min="11275" max="11275" width="11.7109375" style="541" customWidth="1"/>
    <col min="11276" max="11276" width="8.28515625" style="541" customWidth="1"/>
    <col min="11277" max="11277" width="16.5703125" style="541" customWidth="1"/>
    <col min="11278" max="11520" width="11.42578125" style="541"/>
    <col min="11521" max="11521" width="22.7109375" style="541" customWidth="1"/>
    <col min="11522" max="11522" width="15.42578125" style="541" customWidth="1"/>
    <col min="11523" max="11523" width="7.28515625" style="541" customWidth="1"/>
    <col min="11524" max="11524" width="11.42578125" style="541"/>
    <col min="11525" max="11525" width="5.7109375" style="541" customWidth="1"/>
    <col min="11526" max="11526" width="0" style="541" hidden="1" customWidth="1"/>
    <col min="11527" max="11527" width="9.5703125" style="541" customWidth="1"/>
    <col min="11528" max="11528" width="14" style="541" customWidth="1"/>
    <col min="11529" max="11529" width="16.28515625" style="541" customWidth="1"/>
    <col min="11530" max="11530" width="15.85546875" style="541" customWidth="1"/>
    <col min="11531" max="11531" width="11.7109375" style="541" customWidth="1"/>
    <col min="11532" max="11532" width="8.28515625" style="541" customWidth="1"/>
    <col min="11533" max="11533" width="16.5703125" style="541" customWidth="1"/>
    <col min="11534" max="11776" width="11.42578125" style="541"/>
    <col min="11777" max="11777" width="22.7109375" style="541" customWidth="1"/>
    <col min="11778" max="11778" width="15.42578125" style="541" customWidth="1"/>
    <col min="11779" max="11779" width="7.28515625" style="541" customWidth="1"/>
    <col min="11780" max="11780" width="11.42578125" style="541"/>
    <col min="11781" max="11781" width="5.7109375" style="541" customWidth="1"/>
    <col min="11782" max="11782" width="0" style="541" hidden="1" customWidth="1"/>
    <col min="11783" max="11783" width="9.5703125" style="541" customWidth="1"/>
    <col min="11784" max="11784" width="14" style="541" customWidth="1"/>
    <col min="11785" max="11785" width="16.28515625" style="541" customWidth="1"/>
    <col min="11786" max="11786" width="15.85546875" style="541" customWidth="1"/>
    <col min="11787" max="11787" width="11.7109375" style="541" customWidth="1"/>
    <col min="11788" max="11788" width="8.28515625" style="541" customWidth="1"/>
    <col min="11789" max="11789" width="16.5703125" style="541" customWidth="1"/>
    <col min="11790" max="12032" width="11.42578125" style="541"/>
    <col min="12033" max="12033" width="22.7109375" style="541" customWidth="1"/>
    <col min="12034" max="12034" width="15.42578125" style="541" customWidth="1"/>
    <col min="12035" max="12035" width="7.28515625" style="541" customWidth="1"/>
    <col min="12036" max="12036" width="11.42578125" style="541"/>
    <col min="12037" max="12037" width="5.7109375" style="541" customWidth="1"/>
    <col min="12038" max="12038" width="0" style="541" hidden="1" customWidth="1"/>
    <col min="12039" max="12039" width="9.5703125" style="541" customWidth="1"/>
    <col min="12040" max="12040" width="14" style="541" customWidth="1"/>
    <col min="12041" max="12041" width="16.28515625" style="541" customWidth="1"/>
    <col min="12042" max="12042" width="15.85546875" style="541" customWidth="1"/>
    <col min="12043" max="12043" width="11.7109375" style="541" customWidth="1"/>
    <col min="12044" max="12044" width="8.28515625" style="541" customWidth="1"/>
    <col min="12045" max="12045" width="16.5703125" style="541" customWidth="1"/>
    <col min="12046" max="12288" width="11.42578125" style="541"/>
    <col min="12289" max="12289" width="22.7109375" style="541" customWidth="1"/>
    <col min="12290" max="12290" width="15.42578125" style="541" customWidth="1"/>
    <col min="12291" max="12291" width="7.28515625" style="541" customWidth="1"/>
    <col min="12292" max="12292" width="11.42578125" style="541"/>
    <col min="12293" max="12293" width="5.7109375" style="541" customWidth="1"/>
    <col min="12294" max="12294" width="0" style="541" hidden="1" customWidth="1"/>
    <col min="12295" max="12295" width="9.5703125" style="541" customWidth="1"/>
    <col min="12296" max="12296" width="14" style="541" customWidth="1"/>
    <col min="12297" max="12297" width="16.28515625" style="541" customWidth="1"/>
    <col min="12298" max="12298" width="15.85546875" style="541" customWidth="1"/>
    <col min="12299" max="12299" width="11.7109375" style="541" customWidth="1"/>
    <col min="12300" max="12300" width="8.28515625" style="541" customWidth="1"/>
    <col min="12301" max="12301" width="16.5703125" style="541" customWidth="1"/>
    <col min="12302" max="12544" width="11.42578125" style="541"/>
    <col min="12545" max="12545" width="22.7109375" style="541" customWidth="1"/>
    <col min="12546" max="12546" width="15.42578125" style="541" customWidth="1"/>
    <col min="12547" max="12547" width="7.28515625" style="541" customWidth="1"/>
    <col min="12548" max="12548" width="11.42578125" style="541"/>
    <col min="12549" max="12549" width="5.7109375" style="541" customWidth="1"/>
    <col min="12550" max="12550" width="0" style="541" hidden="1" customWidth="1"/>
    <col min="12551" max="12551" width="9.5703125" style="541" customWidth="1"/>
    <col min="12552" max="12552" width="14" style="541" customWidth="1"/>
    <col min="12553" max="12553" width="16.28515625" style="541" customWidth="1"/>
    <col min="12554" max="12554" width="15.85546875" style="541" customWidth="1"/>
    <col min="12555" max="12555" width="11.7109375" style="541" customWidth="1"/>
    <col min="12556" max="12556" width="8.28515625" style="541" customWidth="1"/>
    <col min="12557" max="12557" width="16.5703125" style="541" customWidth="1"/>
    <col min="12558" max="12800" width="11.42578125" style="541"/>
    <col min="12801" max="12801" width="22.7109375" style="541" customWidth="1"/>
    <col min="12802" max="12802" width="15.42578125" style="541" customWidth="1"/>
    <col min="12803" max="12803" width="7.28515625" style="541" customWidth="1"/>
    <col min="12804" max="12804" width="11.42578125" style="541"/>
    <col min="12805" max="12805" width="5.7109375" style="541" customWidth="1"/>
    <col min="12806" max="12806" width="0" style="541" hidden="1" customWidth="1"/>
    <col min="12807" max="12807" width="9.5703125" style="541" customWidth="1"/>
    <col min="12808" max="12808" width="14" style="541" customWidth="1"/>
    <col min="12809" max="12809" width="16.28515625" style="541" customWidth="1"/>
    <col min="12810" max="12810" width="15.85546875" style="541" customWidth="1"/>
    <col min="12811" max="12811" width="11.7109375" style="541" customWidth="1"/>
    <col min="12812" max="12812" width="8.28515625" style="541" customWidth="1"/>
    <col min="12813" max="12813" width="16.5703125" style="541" customWidth="1"/>
    <col min="12814" max="13056" width="11.42578125" style="541"/>
    <col min="13057" max="13057" width="22.7109375" style="541" customWidth="1"/>
    <col min="13058" max="13058" width="15.42578125" style="541" customWidth="1"/>
    <col min="13059" max="13059" width="7.28515625" style="541" customWidth="1"/>
    <col min="13060" max="13060" width="11.42578125" style="541"/>
    <col min="13061" max="13061" width="5.7109375" style="541" customWidth="1"/>
    <col min="13062" max="13062" width="0" style="541" hidden="1" customWidth="1"/>
    <col min="13063" max="13063" width="9.5703125" style="541" customWidth="1"/>
    <col min="13064" max="13064" width="14" style="541" customWidth="1"/>
    <col min="13065" max="13065" width="16.28515625" style="541" customWidth="1"/>
    <col min="13066" max="13066" width="15.85546875" style="541" customWidth="1"/>
    <col min="13067" max="13067" width="11.7109375" style="541" customWidth="1"/>
    <col min="13068" max="13068" width="8.28515625" style="541" customWidth="1"/>
    <col min="13069" max="13069" width="16.5703125" style="541" customWidth="1"/>
    <col min="13070" max="13312" width="11.42578125" style="541"/>
    <col min="13313" max="13313" width="22.7109375" style="541" customWidth="1"/>
    <col min="13314" max="13314" width="15.42578125" style="541" customWidth="1"/>
    <col min="13315" max="13315" width="7.28515625" style="541" customWidth="1"/>
    <col min="13316" max="13316" width="11.42578125" style="541"/>
    <col min="13317" max="13317" width="5.7109375" style="541" customWidth="1"/>
    <col min="13318" max="13318" width="0" style="541" hidden="1" customWidth="1"/>
    <col min="13319" max="13319" width="9.5703125" style="541" customWidth="1"/>
    <col min="13320" max="13320" width="14" style="541" customWidth="1"/>
    <col min="13321" max="13321" width="16.28515625" style="541" customWidth="1"/>
    <col min="13322" max="13322" width="15.85546875" style="541" customWidth="1"/>
    <col min="13323" max="13323" width="11.7109375" style="541" customWidth="1"/>
    <col min="13324" max="13324" width="8.28515625" style="541" customWidth="1"/>
    <col min="13325" max="13325" width="16.5703125" style="541" customWidth="1"/>
    <col min="13326" max="13568" width="11.42578125" style="541"/>
    <col min="13569" max="13569" width="22.7109375" style="541" customWidth="1"/>
    <col min="13570" max="13570" width="15.42578125" style="541" customWidth="1"/>
    <col min="13571" max="13571" width="7.28515625" style="541" customWidth="1"/>
    <col min="13572" max="13572" width="11.42578125" style="541"/>
    <col min="13573" max="13573" width="5.7109375" style="541" customWidth="1"/>
    <col min="13574" max="13574" width="0" style="541" hidden="1" customWidth="1"/>
    <col min="13575" max="13575" width="9.5703125" style="541" customWidth="1"/>
    <col min="13576" max="13576" width="14" style="541" customWidth="1"/>
    <col min="13577" max="13577" width="16.28515625" style="541" customWidth="1"/>
    <col min="13578" max="13578" width="15.85546875" style="541" customWidth="1"/>
    <col min="13579" max="13579" width="11.7109375" style="541" customWidth="1"/>
    <col min="13580" max="13580" width="8.28515625" style="541" customWidth="1"/>
    <col min="13581" max="13581" width="16.5703125" style="541" customWidth="1"/>
    <col min="13582" max="13824" width="11.42578125" style="541"/>
    <col min="13825" max="13825" width="22.7109375" style="541" customWidth="1"/>
    <col min="13826" max="13826" width="15.42578125" style="541" customWidth="1"/>
    <col min="13827" max="13827" width="7.28515625" style="541" customWidth="1"/>
    <col min="13828" max="13828" width="11.42578125" style="541"/>
    <col min="13829" max="13829" width="5.7109375" style="541" customWidth="1"/>
    <col min="13830" max="13830" width="0" style="541" hidden="1" customWidth="1"/>
    <col min="13831" max="13831" width="9.5703125" style="541" customWidth="1"/>
    <col min="13832" max="13832" width="14" style="541" customWidth="1"/>
    <col min="13833" max="13833" width="16.28515625" style="541" customWidth="1"/>
    <col min="13834" max="13834" width="15.85546875" style="541" customWidth="1"/>
    <col min="13835" max="13835" width="11.7109375" style="541" customWidth="1"/>
    <col min="13836" max="13836" width="8.28515625" style="541" customWidth="1"/>
    <col min="13837" max="13837" width="16.5703125" style="541" customWidth="1"/>
    <col min="13838" max="14080" width="11.42578125" style="541"/>
    <col min="14081" max="14081" width="22.7109375" style="541" customWidth="1"/>
    <col min="14082" max="14082" width="15.42578125" style="541" customWidth="1"/>
    <col min="14083" max="14083" width="7.28515625" style="541" customWidth="1"/>
    <col min="14084" max="14084" width="11.42578125" style="541"/>
    <col min="14085" max="14085" width="5.7109375" style="541" customWidth="1"/>
    <col min="14086" max="14086" width="0" style="541" hidden="1" customWidth="1"/>
    <col min="14087" max="14087" width="9.5703125" style="541" customWidth="1"/>
    <col min="14088" max="14088" width="14" style="541" customWidth="1"/>
    <col min="14089" max="14089" width="16.28515625" style="541" customWidth="1"/>
    <col min="14090" max="14090" width="15.85546875" style="541" customWidth="1"/>
    <col min="14091" max="14091" width="11.7109375" style="541" customWidth="1"/>
    <col min="14092" max="14092" width="8.28515625" style="541" customWidth="1"/>
    <col min="14093" max="14093" width="16.5703125" style="541" customWidth="1"/>
    <col min="14094" max="14336" width="11.42578125" style="541"/>
    <col min="14337" max="14337" width="22.7109375" style="541" customWidth="1"/>
    <col min="14338" max="14338" width="15.42578125" style="541" customWidth="1"/>
    <col min="14339" max="14339" width="7.28515625" style="541" customWidth="1"/>
    <col min="14340" max="14340" width="11.42578125" style="541"/>
    <col min="14341" max="14341" width="5.7109375" style="541" customWidth="1"/>
    <col min="14342" max="14342" width="0" style="541" hidden="1" customWidth="1"/>
    <col min="14343" max="14343" width="9.5703125" style="541" customWidth="1"/>
    <col min="14344" max="14344" width="14" style="541" customWidth="1"/>
    <col min="14345" max="14345" width="16.28515625" style="541" customWidth="1"/>
    <col min="14346" max="14346" width="15.85546875" style="541" customWidth="1"/>
    <col min="14347" max="14347" width="11.7109375" style="541" customWidth="1"/>
    <col min="14348" max="14348" width="8.28515625" style="541" customWidth="1"/>
    <col min="14349" max="14349" width="16.5703125" style="541" customWidth="1"/>
    <col min="14350" max="14592" width="11.42578125" style="541"/>
    <col min="14593" max="14593" width="22.7109375" style="541" customWidth="1"/>
    <col min="14594" max="14594" width="15.42578125" style="541" customWidth="1"/>
    <col min="14595" max="14595" width="7.28515625" style="541" customWidth="1"/>
    <col min="14596" max="14596" width="11.42578125" style="541"/>
    <col min="14597" max="14597" width="5.7109375" style="541" customWidth="1"/>
    <col min="14598" max="14598" width="0" style="541" hidden="1" customWidth="1"/>
    <col min="14599" max="14599" width="9.5703125" style="541" customWidth="1"/>
    <col min="14600" max="14600" width="14" style="541" customWidth="1"/>
    <col min="14601" max="14601" width="16.28515625" style="541" customWidth="1"/>
    <col min="14602" max="14602" width="15.85546875" style="541" customWidth="1"/>
    <col min="14603" max="14603" width="11.7109375" style="541" customWidth="1"/>
    <col min="14604" max="14604" width="8.28515625" style="541" customWidth="1"/>
    <col min="14605" max="14605" width="16.5703125" style="541" customWidth="1"/>
    <col min="14606" max="14848" width="11.42578125" style="541"/>
    <col min="14849" max="14849" width="22.7109375" style="541" customWidth="1"/>
    <col min="14850" max="14850" width="15.42578125" style="541" customWidth="1"/>
    <col min="14851" max="14851" width="7.28515625" style="541" customWidth="1"/>
    <col min="14852" max="14852" width="11.42578125" style="541"/>
    <col min="14853" max="14853" width="5.7109375" style="541" customWidth="1"/>
    <col min="14854" max="14854" width="0" style="541" hidden="1" customWidth="1"/>
    <col min="14855" max="14855" width="9.5703125" style="541" customWidth="1"/>
    <col min="14856" max="14856" width="14" style="541" customWidth="1"/>
    <col min="14857" max="14857" width="16.28515625" style="541" customWidth="1"/>
    <col min="14858" max="14858" width="15.85546875" style="541" customWidth="1"/>
    <col min="14859" max="14859" width="11.7109375" style="541" customWidth="1"/>
    <col min="14860" max="14860" width="8.28515625" style="541" customWidth="1"/>
    <col min="14861" max="14861" width="16.5703125" style="541" customWidth="1"/>
    <col min="14862" max="15104" width="11.42578125" style="541"/>
    <col min="15105" max="15105" width="22.7109375" style="541" customWidth="1"/>
    <col min="15106" max="15106" width="15.42578125" style="541" customWidth="1"/>
    <col min="15107" max="15107" width="7.28515625" style="541" customWidth="1"/>
    <col min="15108" max="15108" width="11.42578125" style="541"/>
    <col min="15109" max="15109" width="5.7109375" style="541" customWidth="1"/>
    <col min="15110" max="15110" width="0" style="541" hidden="1" customWidth="1"/>
    <col min="15111" max="15111" width="9.5703125" style="541" customWidth="1"/>
    <col min="15112" max="15112" width="14" style="541" customWidth="1"/>
    <col min="15113" max="15113" width="16.28515625" style="541" customWidth="1"/>
    <col min="15114" max="15114" width="15.85546875" style="541" customWidth="1"/>
    <col min="15115" max="15115" width="11.7109375" style="541" customWidth="1"/>
    <col min="15116" max="15116" width="8.28515625" style="541" customWidth="1"/>
    <col min="15117" max="15117" width="16.5703125" style="541" customWidth="1"/>
    <col min="15118" max="15360" width="11.42578125" style="541"/>
    <col min="15361" max="15361" width="22.7109375" style="541" customWidth="1"/>
    <col min="15362" max="15362" width="15.42578125" style="541" customWidth="1"/>
    <col min="15363" max="15363" width="7.28515625" style="541" customWidth="1"/>
    <col min="15364" max="15364" width="11.42578125" style="541"/>
    <col min="15365" max="15365" width="5.7109375" style="541" customWidth="1"/>
    <col min="15366" max="15366" width="0" style="541" hidden="1" customWidth="1"/>
    <col min="15367" max="15367" width="9.5703125" style="541" customWidth="1"/>
    <col min="15368" max="15368" width="14" style="541" customWidth="1"/>
    <col min="15369" max="15369" width="16.28515625" style="541" customWidth="1"/>
    <col min="15370" max="15370" width="15.85546875" style="541" customWidth="1"/>
    <col min="15371" max="15371" width="11.7109375" style="541" customWidth="1"/>
    <col min="15372" max="15372" width="8.28515625" style="541" customWidth="1"/>
    <col min="15373" max="15373" width="16.5703125" style="541" customWidth="1"/>
    <col min="15374" max="15616" width="11.42578125" style="541"/>
    <col min="15617" max="15617" width="22.7109375" style="541" customWidth="1"/>
    <col min="15618" max="15618" width="15.42578125" style="541" customWidth="1"/>
    <col min="15619" max="15619" width="7.28515625" style="541" customWidth="1"/>
    <col min="15620" max="15620" width="11.42578125" style="541"/>
    <col min="15621" max="15621" width="5.7109375" style="541" customWidth="1"/>
    <col min="15622" max="15622" width="0" style="541" hidden="1" customWidth="1"/>
    <col min="15623" max="15623" width="9.5703125" style="541" customWidth="1"/>
    <col min="15624" max="15624" width="14" style="541" customWidth="1"/>
    <col min="15625" max="15625" width="16.28515625" style="541" customWidth="1"/>
    <col min="15626" max="15626" width="15.85546875" style="541" customWidth="1"/>
    <col min="15627" max="15627" width="11.7109375" style="541" customWidth="1"/>
    <col min="15628" max="15628" width="8.28515625" style="541" customWidth="1"/>
    <col min="15629" max="15629" width="16.5703125" style="541" customWidth="1"/>
    <col min="15630" max="15872" width="11.42578125" style="541"/>
    <col min="15873" max="15873" width="22.7109375" style="541" customWidth="1"/>
    <col min="15874" max="15874" width="15.42578125" style="541" customWidth="1"/>
    <col min="15875" max="15875" width="7.28515625" style="541" customWidth="1"/>
    <col min="15876" max="15876" width="11.42578125" style="541"/>
    <col min="15877" max="15877" width="5.7109375" style="541" customWidth="1"/>
    <col min="15878" max="15878" width="0" style="541" hidden="1" customWidth="1"/>
    <col min="15879" max="15879" width="9.5703125" style="541" customWidth="1"/>
    <col min="15880" max="15880" width="14" style="541" customWidth="1"/>
    <col min="15881" max="15881" width="16.28515625" style="541" customWidth="1"/>
    <col min="15882" max="15882" width="15.85546875" style="541" customWidth="1"/>
    <col min="15883" max="15883" width="11.7109375" style="541" customWidth="1"/>
    <col min="15884" max="15884" width="8.28515625" style="541" customWidth="1"/>
    <col min="15885" max="15885" width="16.5703125" style="541" customWidth="1"/>
    <col min="15886" max="16128" width="11.42578125" style="541"/>
    <col min="16129" max="16129" width="22.7109375" style="541" customWidth="1"/>
    <col min="16130" max="16130" width="15.42578125" style="541" customWidth="1"/>
    <col min="16131" max="16131" width="7.28515625" style="541" customWidth="1"/>
    <col min="16132" max="16132" width="11.42578125" style="541"/>
    <col min="16133" max="16133" width="5.7109375" style="541" customWidth="1"/>
    <col min="16134" max="16134" width="0" style="541" hidden="1" customWidth="1"/>
    <col min="16135" max="16135" width="9.5703125" style="541" customWidth="1"/>
    <col min="16136" max="16136" width="14" style="541" customWidth="1"/>
    <col min="16137" max="16137" width="16.28515625" style="541" customWidth="1"/>
    <col min="16138" max="16138" width="15.85546875" style="541" customWidth="1"/>
    <col min="16139" max="16139" width="11.7109375" style="541" customWidth="1"/>
    <col min="16140" max="16140" width="8.28515625" style="541" customWidth="1"/>
    <col min="16141" max="16141" width="16.5703125" style="541" customWidth="1"/>
    <col min="16142" max="16384" width="11.42578125" style="541"/>
  </cols>
  <sheetData>
    <row r="1" spans="1:13" s="498" customFormat="1">
      <c r="A1" s="782"/>
      <c r="B1" s="785"/>
      <c r="C1" s="786"/>
      <c r="D1" s="786"/>
      <c r="E1" s="786"/>
      <c r="F1" s="786"/>
      <c r="G1" s="786"/>
      <c r="H1" s="786"/>
      <c r="I1" s="787"/>
      <c r="J1" s="748" t="s">
        <v>1017</v>
      </c>
      <c r="K1" s="755" t="s">
        <v>2304</v>
      </c>
      <c r="L1" s="756"/>
      <c r="M1" s="757"/>
    </row>
    <row r="2" spans="1:13" s="498" customFormat="1">
      <c r="A2" s="783"/>
      <c r="B2" s="761" t="s">
        <v>1018</v>
      </c>
      <c r="C2" s="762"/>
      <c r="D2" s="762"/>
      <c r="E2" s="762"/>
      <c r="F2" s="762"/>
      <c r="G2" s="762"/>
      <c r="H2" s="762"/>
      <c r="I2" s="763"/>
      <c r="J2" s="749"/>
      <c r="K2" s="758"/>
      <c r="L2" s="759"/>
      <c r="M2" s="760"/>
    </row>
    <row r="3" spans="1:13" s="498" customFormat="1">
      <c r="A3" s="783"/>
      <c r="B3" s="764" t="s">
        <v>2305</v>
      </c>
      <c r="C3" s="765"/>
      <c r="D3" s="765"/>
      <c r="E3" s="765"/>
      <c r="F3" s="765"/>
      <c r="G3" s="765"/>
      <c r="H3" s="765"/>
      <c r="I3" s="766"/>
      <c r="J3" s="753" t="s">
        <v>1019</v>
      </c>
      <c r="K3" s="768">
        <v>1</v>
      </c>
      <c r="L3" s="769"/>
      <c r="M3" s="770"/>
    </row>
    <row r="4" spans="1:13" s="498" customFormat="1">
      <c r="A4" s="783"/>
      <c r="B4" s="764" t="s">
        <v>2306</v>
      </c>
      <c r="C4" s="765"/>
      <c r="D4" s="765"/>
      <c r="E4" s="765"/>
      <c r="F4" s="765"/>
      <c r="G4" s="765"/>
      <c r="H4" s="765"/>
      <c r="I4" s="766"/>
      <c r="J4" s="767"/>
      <c r="K4" s="771"/>
      <c r="L4" s="772"/>
      <c r="M4" s="773"/>
    </row>
    <row r="5" spans="1:13" s="498" customFormat="1">
      <c r="A5" s="783"/>
      <c r="B5" s="750" t="s">
        <v>2307</v>
      </c>
      <c r="C5" s="751"/>
      <c r="D5" s="751"/>
      <c r="E5" s="751"/>
      <c r="F5" s="751"/>
      <c r="G5" s="751"/>
      <c r="H5" s="751"/>
      <c r="I5" s="752"/>
      <c r="J5" s="753" t="s">
        <v>1020</v>
      </c>
      <c r="K5" s="774"/>
      <c r="L5" s="774" t="s">
        <v>1021</v>
      </c>
      <c r="M5" s="776"/>
    </row>
    <row r="6" spans="1:13" s="498" customFormat="1" ht="13.5" customHeight="1" thickBot="1">
      <c r="A6" s="784"/>
      <c r="B6" s="788"/>
      <c r="C6" s="789"/>
      <c r="D6" s="789"/>
      <c r="E6" s="789"/>
      <c r="F6" s="789"/>
      <c r="G6" s="789"/>
      <c r="H6" s="789"/>
      <c r="I6" s="790"/>
      <c r="J6" s="754"/>
      <c r="K6" s="775"/>
      <c r="L6" s="775"/>
      <c r="M6" s="777"/>
    </row>
    <row r="7" spans="1:13" s="503" customFormat="1" ht="9" thickBot="1">
      <c r="A7" s="499"/>
      <c r="B7" s="500"/>
      <c r="C7" s="500"/>
      <c r="D7" s="500"/>
      <c r="E7" s="500"/>
      <c r="F7" s="500"/>
      <c r="G7" s="500"/>
      <c r="H7" s="500"/>
      <c r="I7" s="500"/>
      <c r="J7" s="500"/>
      <c r="K7" s="501"/>
      <c r="L7" s="501"/>
      <c r="M7" s="502"/>
    </row>
    <row r="8" spans="1:13" s="498" customFormat="1" ht="21.95" customHeight="1">
      <c r="A8" s="504"/>
      <c r="B8" s="505"/>
      <c r="C8" s="505"/>
      <c r="D8" s="505"/>
      <c r="E8" s="505"/>
      <c r="F8" s="505"/>
      <c r="G8" s="506"/>
      <c r="H8" s="505"/>
      <c r="I8" s="505"/>
      <c r="J8" s="507" t="s">
        <v>1022</v>
      </c>
      <c r="K8" s="508"/>
      <c r="L8" s="508"/>
      <c r="M8" s="509"/>
    </row>
    <row r="9" spans="1:13" s="516" customFormat="1" ht="11.25">
      <c r="A9" s="510"/>
      <c r="B9" s="511"/>
      <c r="C9" s="511"/>
      <c r="D9" s="511"/>
      <c r="E9" s="511"/>
      <c r="F9" s="511"/>
      <c r="G9" s="512"/>
      <c r="H9" s="511"/>
      <c r="I9" s="511"/>
      <c r="J9" s="513"/>
      <c r="K9" s="514" t="s">
        <v>2308</v>
      </c>
      <c r="L9" s="514" t="s">
        <v>2309</v>
      </c>
      <c r="M9" s="515" t="s">
        <v>2310</v>
      </c>
    </row>
    <row r="10" spans="1:13" s="498" customFormat="1" ht="27.75" customHeight="1">
      <c r="A10" s="779" t="s">
        <v>2311</v>
      </c>
      <c r="B10" s="780"/>
      <c r="C10" s="780"/>
      <c r="D10" s="780"/>
      <c r="E10" s="517" t="s">
        <v>2312</v>
      </c>
      <c r="F10" s="518"/>
      <c r="H10" s="781" t="s">
        <v>2313</v>
      </c>
      <c r="I10" s="781"/>
      <c r="J10" s="519" t="s">
        <v>2312</v>
      </c>
      <c r="K10" s="520"/>
      <c r="L10" s="520"/>
      <c r="M10" s="521"/>
    </row>
    <row r="11" spans="1:13" s="498" customFormat="1" ht="24" customHeight="1">
      <c r="A11" s="522" t="s">
        <v>1023</v>
      </c>
      <c r="B11" s="523"/>
      <c r="C11" s="778"/>
      <c r="D11" s="778"/>
      <c r="E11" s="524"/>
      <c r="F11" s="524"/>
      <c r="G11" s="525"/>
      <c r="I11" s="526" t="s">
        <v>1024</v>
      </c>
      <c r="J11" s="523"/>
      <c r="K11" s="527"/>
      <c r="L11" s="527"/>
      <c r="M11" s="528"/>
    </row>
    <row r="12" spans="1:13" s="498" customFormat="1" ht="13.5" thickBot="1">
      <c r="A12" s="529"/>
      <c r="B12" s="530"/>
      <c r="C12" s="531"/>
      <c r="D12" s="531"/>
      <c r="E12" s="531"/>
      <c r="F12" s="531"/>
      <c r="G12" s="530"/>
      <c r="H12" s="531"/>
      <c r="I12" s="530"/>
      <c r="J12" s="531"/>
      <c r="K12" s="737"/>
      <c r="L12" s="737"/>
      <c r="M12" s="738"/>
    </row>
    <row r="13" spans="1:13" s="498" customFormat="1">
      <c r="A13" s="532"/>
      <c r="B13" s="533"/>
      <c r="C13" s="533"/>
      <c r="D13" s="533"/>
      <c r="E13" s="533"/>
      <c r="F13" s="533"/>
      <c r="G13" s="533"/>
      <c r="H13" s="533"/>
      <c r="I13" s="533"/>
      <c r="J13" s="533"/>
      <c r="K13" s="533"/>
      <c r="L13" s="533"/>
      <c r="M13" s="534"/>
    </row>
    <row r="14" spans="1:13">
      <c r="A14" s="535" t="s">
        <v>1025</v>
      </c>
      <c r="B14" s="536"/>
      <c r="C14" s="537" t="s">
        <v>1021</v>
      </c>
      <c r="D14" s="538"/>
      <c r="E14" s="498"/>
      <c r="F14" s="498"/>
      <c r="G14" s="539"/>
      <c r="H14" s="539"/>
      <c r="I14" s="539"/>
      <c r="J14" s="539"/>
      <c r="K14" s="539"/>
      <c r="L14" s="539"/>
      <c r="M14" s="540"/>
    </row>
    <row r="15" spans="1:13" ht="19.5" customHeight="1">
      <c r="A15" s="542" t="s">
        <v>2314</v>
      </c>
      <c r="B15" s="543"/>
      <c r="C15" s="544"/>
      <c r="D15" s="544"/>
      <c r="E15" s="544"/>
      <c r="F15" s="544"/>
      <c r="G15" s="544"/>
      <c r="H15" s="544"/>
      <c r="I15" s="544"/>
      <c r="J15" s="544"/>
      <c r="K15" s="544"/>
      <c r="L15" s="544"/>
      <c r="M15" s="540"/>
    </row>
    <row r="16" spans="1:13" ht="18" customHeight="1">
      <c r="A16" s="542"/>
      <c r="B16" s="545"/>
      <c r="C16" s="546"/>
      <c r="D16" s="544"/>
      <c r="E16" s="544"/>
      <c r="F16" s="544"/>
      <c r="G16" s="544"/>
      <c r="H16" s="544"/>
      <c r="I16" s="544"/>
      <c r="J16" s="544"/>
      <c r="K16" s="544"/>
      <c r="L16" s="544"/>
      <c r="M16" s="540"/>
    </row>
    <row r="17" spans="1:13" ht="6" customHeight="1">
      <c r="A17" s="542"/>
      <c r="B17" s="547"/>
      <c r="C17" s="548"/>
      <c r="D17" s="548"/>
      <c r="E17" s="548"/>
      <c r="F17" s="548"/>
      <c r="G17" s="548"/>
      <c r="H17" s="548"/>
      <c r="I17" s="548"/>
      <c r="J17" s="548"/>
      <c r="K17" s="548"/>
      <c r="L17" s="548"/>
      <c r="M17" s="549"/>
    </row>
    <row r="18" spans="1:13" ht="18" customHeight="1">
      <c r="A18" s="542" t="s">
        <v>2315</v>
      </c>
      <c r="B18" s="545"/>
      <c r="C18" s="544"/>
      <c r="D18" s="544"/>
      <c r="E18" s="544"/>
      <c r="F18" s="544"/>
      <c r="G18" s="544"/>
      <c r="H18" s="550"/>
      <c r="I18" s="537" t="s">
        <v>2316</v>
      </c>
      <c r="J18" s="544"/>
      <c r="K18" s="544"/>
      <c r="L18" s="544"/>
      <c r="M18" s="551"/>
    </row>
    <row r="19" spans="1:13" ht="4.5" customHeight="1">
      <c r="A19" s="542"/>
      <c r="B19" s="547"/>
      <c r="C19" s="548"/>
      <c r="D19" s="548"/>
      <c r="E19" s="548"/>
      <c r="F19" s="548"/>
      <c r="G19" s="548"/>
      <c r="H19" s="548"/>
      <c r="I19" s="548"/>
      <c r="J19" s="548"/>
      <c r="K19" s="548"/>
      <c r="L19" s="548"/>
      <c r="M19" s="549"/>
    </row>
    <row r="20" spans="1:13" ht="18.75" customHeight="1">
      <c r="A20" s="542" t="s">
        <v>2317</v>
      </c>
      <c r="B20" s="545"/>
      <c r="C20" s="527"/>
      <c r="D20" s="527"/>
      <c r="E20" s="527"/>
      <c r="F20" s="527"/>
      <c r="G20" s="527"/>
      <c r="H20" s="527"/>
      <c r="I20" s="527"/>
      <c r="J20" s="527"/>
      <c r="K20" s="527"/>
      <c r="L20" s="527"/>
      <c r="M20" s="552"/>
    </row>
    <row r="21" spans="1:13" ht="3.75" customHeight="1">
      <c r="A21" s="542"/>
      <c r="B21" s="547"/>
      <c r="C21" s="524"/>
      <c r="D21" s="524"/>
      <c r="E21" s="524"/>
      <c r="F21" s="524"/>
      <c r="G21" s="524"/>
      <c r="H21" s="524"/>
      <c r="I21" s="524"/>
      <c r="J21" s="524"/>
      <c r="K21" s="524"/>
      <c r="L21" s="524"/>
      <c r="M21" s="528"/>
    </row>
    <row r="22" spans="1:13" ht="18" customHeight="1">
      <c r="A22" s="542" t="s">
        <v>2318</v>
      </c>
      <c r="B22" s="545"/>
      <c r="C22" s="527"/>
      <c r="D22" s="527"/>
      <c r="E22" s="527"/>
      <c r="F22" s="527"/>
      <c r="G22" s="527"/>
      <c r="H22" s="527"/>
      <c r="I22" s="527"/>
      <c r="J22" s="553" t="s">
        <v>2319</v>
      </c>
      <c r="K22" s="554"/>
      <c r="L22" s="553" t="s">
        <v>1021</v>
      </c>
      <c r="M22" s="555"/>
    </row>
    <row r="23" spans="1:13" ht="3.75" customHeight="1">
      <c r="A23" s="542"/>
      <c r="B23" s="547"/>
      <c r="C23" s="524"/>
      <c r="D23" s="524"/>
      <c r="E23" s="524"/>
      <c r="F23" s="524"/>
      <c r="G23" s="524"/>
      <c r="H23" s="524"/>
      <c r="I23" s="524"/>
      <c r="J23" s="524"/>
      <c r="K23" s="524"/>
      <c r="L23" s="524"/>
      <c r="M23" s="528"/>
    </row>
    <row r="24" spans="1:13" ht="19.5" customHeight="1">
      <c r="A24" s="542" t="s">
        <v>2320</v>
      </c>
      <c r="B24" s="547"/>
      <c r="C24" s="524"/>
      <c r="D24" s="524"/>
      <c r="E24" s="556"/>
      <c r="F24" s="556"/>
      <c r="G24" s="550"/>
      <c r="H24" s="527"/>
      <c r="I24" s="527"/>
      <c r="J24" s="498"/>
      <c r="K24" s="524"/>
      <c r="L24" s="524"/>
      <c r="M24" s="528"/>
    </row>
    <row r="25" spans="1:13" s="562" customFormat="1" ht="11.25">
      <c r="A25" s="557"/>
      <c r="B25" s="558"/>
      <c r="C25" s="559"/>
      <c r="D25" s="559"/>
      <c r="E25" s="739" t="s">
        <v>2308</v>
      </c>
      <c r="F25" s="739"/>
      <c r="G25" s="739"/>
      <c r="H25" s="559" t="s">
        <v>2309</v>
      </c>
      <c r="I25" s="559" t="s">
        <v>2310</v>
      </c>
      <c r="J25" s="560"/>
      <c r="K25" s="559"/>
      <c r="L25" s="559"/>
      <c r="M25" s="561"/>
    </row>
    <row r="26" spans="1:13" ht="12.75" customHeight="1">
      <c r="A26" s="563"/>
      <c r="B26" s="539"/>
      <c r="C26" s="539"/>
      <c r="D26" s="539"/>
      <c r="E26" s="539"/>
      <c r="F26" s="539"/>
      <c r="G26" s="539"/>
      <c r="H26" s="539"/>
      <c r="I26" s="539"/>
      <c r="J26" s="539"/>
      <c r="K26" s="539"/>
      <c r="L26" s="539"/>
      <c r="M26" s="540"/>
    </row>
    <row r="27" spans="1:13" ht="15">
      <c r="A27" s="740" t="s">
        <v>1026</v>
      </c>
      <c r="B27" s="741"/>
      <c r="C27" s="741"/>
      <c r="D27" s="741"/>
      <c r="E27" s="741"/>
      <c r="F27" s="741"/>
      <c r="G27" s="741"/>
      <c r="H27" s="741"/>
      <c r="I27" s="741"/>
      <c r="J27" s="741"/>
      <c r="K27" s="741"/>
      <c r="L27" s="741"/>
      <c r="M27" s="742"/>
    </row>
    <row r="28" spans="1:13" ht="13.5" thickBot="1">
      <c r="A28" s="564"/>
      <c r="B28" s="565"/>
      <c r="C28" s="565"/>
      <c r="D28" s="565"/>
      <c r="E28" s="565"/>
      <c r="F28" s="565"/>
      <c r="G28" s="565"/>
      <c r="H28" s="565"/>
      <c r="I28" s="565"/>
      <c r="J28" s="565"/>
      <c r="K28" s="565"/>
      <c r="L28" s="565"/>
      <c r="M28" s="566"/>
    </row>
    <row r="29" spans="1:13" ht="25.5">
      <c r="A29" s="567" t="s">
        <v>1027</v>
      </c>
      <c r="B29" s="743" t="s">
        <v>1028</v>
      </c>
      <c r="C29" s="744"/>
      <c r="D29" s="744"/>
      <c r="E29" s="744"/>
      <c r="F29" s="744"/>
      <c r="G29" s="744"/>
      <c r="H29" s="744"/>
      <c r="I29" s="745"/>
      <c r="J29" s="568" t="s">
        <v>2321</v>
      </c>
      <c r="K29" s="746" t="s">
        <v>1029</v>
      </c>
      <c r="L29" s="747"/>
      <c r="M29" s="567" t="s">
        <v>1030</v>
      </c>
    </row>
    <row r="30" spans="1:13" ht="13.5" thickBot="1">
      <c r="A30" s="569"/>
      <c r="B30" s="570"/>
      <c r="C30" s="571"/>
      <c r="D30" s="571"/>
      <c r="E30" s="571"/>
      <c r="F30" s="571"/>
      <c r="G30" s="571"/>
      <c r="H30" s="571"/>
      <c r="I30" s="571"/>
      <c r="J30" s="572"/>
      <c r="K30" s="730"/>
      <c r="L30" s="731"/>
      <c r="M30" s="573"/>
    </row>
    <row r="31" spans="1:13">
      <c r="A31" s="564"/>
      <c r="B31" s="565"/>
      <c r="C31" s="565"/>
      <c r="D31" s="565"/>
      <c r="E31" s="565"/>
      <c r="F31" s="565"/>
      <c r="G31" s="565"/>
      <c r="H31" s="565"/>
      <c r="I31" s="565"/>
      <c r="J31" s="565"/>
      <c r="K31" s="565"/>
      <c r="L31" s="565"/>
      <c r="M31" s="566"/>
    </row>
    <row r="32" spans="1:13">
      <c r="A32" s="574" t="s">
        <v>1031</v>
      </c>
      <c r="B32" s="575"/>
      <c r="C32" s="575"/>
      <c r="D32" s="575"/>
      <c r="E32" s="575"/>
      <c r="F32" s="575"/>
      <c r="G32" s="575"/>
      <c r="H32" s="575"/>
      <c r="I32" s="575"/>
      <c r="J32" s="575"/>
      <c r="K32" s="575"/>
      <c r="L32" s="575"/>
      <c r="M32" s="576"/>
    </row>
    <row r="33" spans="1:13" s="579" customFormat="1" ht="3.75" customHeight="1" thickBot="1">
      <c r="A33" s="577"/>
      <c r="B33" s="565"/>
      <c r="C33" s="565"/>
      <c r="D33" s="565"/>
      <c r="E33" s="565"/>
      <c r="F33" s="565"/>
      <c r="G33" s="565"/>
      <c r="H33" s="578"/>
      <c r="I33" s="578"/>
      <c r="J33" s="565"/>
      <c r="K33" s="565"/>
      <c r="L33" s="565"/>
      <c r="M33" s="566"/>
    </row>
    <row r="34" spans="1:13" s="582" customFormat="1" ht="12">
      <c r="A34" s="708" t="s">
        <v>1028</v>
      </c>
      <c r="B34" s="709"/>
      <c r="C34" s="709"/>
      <c r="D34" s="709"/>
      <c r="E34" s="709"/>
      <c r="F34" s="709"/>
      <c r="G34" s="728"/>
      <c r="H34" s="732" t="s">
        <v>1032</v>
      </c>
      <c r="I34" s="733"/>
      <c r="J34" s="580" t="s">
        <v>1033</v>
      </c>
      <c r="K34" s="729" t="s">
        <v>1034</v>
      </c>
      <c r="L34" s="728"/>
      <c r="M34" s="581" t="s">
        <v>1035</v>
      </c>
    </row>
    <row r="35" spans="1:13" s="582" customFormat="1" ht="12">
      <c r="A35" s="734"/>
      <c r="B35" s="735"/>
      <c r="C35" s="735"/>
      <c r="D35" s="735"/>
      <c r="E35" s="735"/>
      <c r="F35" s="735"/>
      <c r="G35" s="713"/>
      <c r="H35" s="736"/>
      <c r="I35" s="714"/>
      <c r="J35" s="583"/>
      <c r="K35" s="712"/>
      <c r="L35" s="713"/>
      <c r="M35" s="584"/>
    </row>
    <row r="36" spans="1:13" s="582" customFormat="1" thickBot="1">
      <c r="A36" s="725"/>
      <c r="B36" s="726"/>
      <c r="C36" s="726"/>
      <c r="D36" s="726"/>
      <c r="E36" s="726"/>
      <c r="F36" s="726"/>
      <c r="G36" s="707"/>
      <c r="H36" s="727"/>
      <c r="I36" s="715"/>
      <c r="J36" s="585"/>
      <c r="K36" s="706"/>
      <c r="L36" s="707"/>
      <c r="M36" s="586"/>
    </row>
    <row r="37" spans="1:13" s="582" customFormat="1" thickBot="1">
      <c r="A37" s="701" t="s">
        <v>1037</v>
      </c>
      <c r="B37" s="702"/>
      <c r="C37" s="702"/>
      <c r="D37" s="702"/>
      <c r="E37" s="702"/>
      <c r="F37" s="702"/>
      <c r="G37" s="702"/>
      <c r="H37" s="702"/>
      <c r="I37" s="702"/>
      <c r="J37" s="702"/>
      <c r="K37" s="702"/>
      <c r="L37" s="703"/>
      <c r="M37" s="587">
        <v>0</v>
      </c>
    </row>
    <row r="38" spans="1:13" s="582" customFormat="1" ht="12">
      <c r="A38" s="588"/>
      <c r="B38" s="589"/>
      <c r="C38" s="589"/>
      <c r="D38" s="589"/>
      <c r="E38" s="589"/>
      <c r="F38" s="589"/>
      <c r="G38" s="589"/>
      <c r="H38" s="589"/>
      <c r="I38" s="589"/>
      <c r="J38" s="589"/>
      <c r="K38" s="589"/>
      <c r="L38" s="589"/>
      <c r="M38" s="590"/>
    </row>
    <row r="39" spans="1:13">
      <c r="A39" s="591" t="s">
        <v>1038</v>
      </c>
      <c r="B39" s="592"/>
      <c r="C39" s="592"/>
      <c r="D39" s="592"/>
      <c r="E39" s="592"/>
      <c r="F39" s="592"/>
      <c r="G39" s="592"/>
      <c r="H39" s="592"/>
      <c r="I39" s="592"/>
      <c r="J39" s="592"/>
      <c r="K39" s="592"/>
      <c r="L39" s="592"/>
      <c r="M39" s="593"/>
    </row>
    <row r="40" spans="1:13" s="582" customFormat="1" ht="3.75" customHeight="1" thickBot="1">
      <c r="A40" s="594"/>
      <c r="B40" s="595"/>
      <c r="C40" s="595"/>
      <c r="D40" s="595"/>
      <c r="E40" s="595"/>
      <c r="F40" s="595"/>
      <c r="G40" s="595"/>
      <c r="H40" s="595"/>
      <c r="I40" s="589"/>
      <c r="J40" s="589"/>
      <c r="K40" s="589"/>
      <c r="L40" s="589"/>
      <c r="M40" s="590"/>
    </row>
    <row r="41" spans="1:13" s="582" customFormat="1" ht="12">
      <c r="A41" s="708" t="s">
        <v>1028</v>
      </c>
      <c r="B41" s="709"/>
      <c r="C41" s="709"/>
      <c r="D41" s="709"/>
      <c r="E41" s="709"/>
      <c r="F41" s="709"/>
      <c r="G41" s="709"/>
      <c r="H41" s="728"/>
      <c r="I41" s="596" t="s">
        <v>1029</v>
      </c>
      <c r="J41" s="580" t="s">
        <v>1030</v>
      </c>
      <c r="K41" s="729" t="s">
        <v>1039</v>
      </c>
      <c r="L41" s="728"/>
      <c r="M41" s="581" t="s">
        <v>1035</v>
      </c>
    </row>
    <row r="42" spans="1:13" s="582" customFormat="1" ht="12">
      <c r="A42" s="695"/>
      <c r="B42" s="696"/>
      <c r="C42" s="696"/>
      <c r="D42" s="696"/>
      <c r="E42" s="696"/>
      <c r="F42" s="696"/>
      <c r="G42" s="696"/>
      <c r="H42" s="714"/>
      <c r="I42" s="597"/>
      <c r="J42" s="583"/>
      <c r="K42" s="712"/>
      <c r="L42" s="713"/>
      <c r="M42" s="584"/>
    </row>
    <row r="43" spans="1:13" s="582" customFormat="1" thickBot="1">
      <c r="A43" s="704"/>
      <c r="B43" s="705"/>
      <c r="C43" s="705"/>
      <c r="D43" s="705"/>
      <c r="E43" s="705"/>
      <c r="F43" s="705"/>
      <c r="G43" s="705"/>
      <c r="H43" s="715"/>
      <c r="I43" s="598"/>
      <c r="J43" s="599"/>
      <c r="K43" s="706"/>
      <c r="L43" s="707"/>
      <c r="M43" s="600"/>
    </row>
    <row r="44" spans="1:13" s="582" customFormat="1" thickBot="1">
      <c r="A44" s="701" t="s">
        <v>1037</v>
      </c>
      <c r="B44" s="702"/>
      <c r="C44" s="702"/>
      <c r="D44" s="702"/>
      <c r="E44" s="702"/>
      <c r="F44" s="702"/>
      <c r="G44" s="702"/>
      <c r="H44" s="702"/>
      <c r="I44" s="702"/>
      <c r="J44" s="702"/>
      <c r="K44" s="702"/>
      <c r="L44" s="703"/>
      <c r="M44" s="587">
        <v>0</v>
      </c>
    </row>
    <row r="45" spans="1:13" s="582" customFormat="1" ht="12">
      <c r="A45" s="601"/>
      <c r="B45" s="589"/>
      <c r="C45" s="589"/>
      <c r="D45" s="589"/>
      <c r="E45" s="589"/>
      <c r="F45" s="589"/>
      <c r="G45" s="589"/>
      <c r="H45" s="589"/>
      <c r="I45" s="589"/>
      <c r="J45" s="589"/>
      <c r="K45" s="589"/>
      <c r="L45" s="589"/>
      <c r="M45" s="590"/>
    </row>
    <row r="46" spans="1:13" s="582" customFormat="1">
      <c r="A46" s="591" t="s">
        <v>1040</v>
      </c>
      <c r="B46" s="597"/>
      <c r="C46" s="597"/>
      <c r="D46" s="597"/>
      <c r="E46" s="597"/>
      <c r="F46" s="597"/>
      <c r="G46" s="597"/>
      <c r="H46" s="597"/>
      <c r="I46" s="597"/>
      <c r="J46" s="597"/>
      <c r="K46" s="597"/>
      <c r="L46" s="597"/>
      <c r="M46" s="602"/>
    </row>
    <row r="47" spans="1:13" s="582" customFormat="1" ht="3.75" customHeight="1" thickBot="1">
      <c r="A47" s="601"/>
      <c r="B47" s="589"/>
      <c r="C47" s="589"/>
      <c r="D47" s="589"/>
      <c r="E47" s="589"/>
      <c r="F47" s="589"/>
      <c r="G47" s="589"/>
      <c r="H47" s="589"/>
      <c r="I47" s="589"/>
      <c r="J47" s="589"/>
      <c r="K47" s="589"/>
      <c r="L47" s="589"/>
      <c r="M47" s="590"/>
    </row>
    <row r="48" spans="1:13" s="582" customFormat="1" ht="36" customHeight="1">
      <c r="A48" s="716" t="s">
        <v>1041</v>
      </c>
      <c r="B48" s="717"/>
      <c r="C48" s="717"/>
      <c r="D48" s="717"/>
      <c r="E48" s="718"/>
      <c r="F48" s="603"/>
      <c r="G48" s="604" t="s">
        <v>1029</v>
      </c>
      <c r="H48" s="605" t="s">
        <v>1042</v>
      </c>
      <c r="I48" s="606" t="s">
        <v>2339</v>
      </c>
      <c r="J48" s="605" t="s">
        <v>2340</v>
      </c>
      <c r="K48" s="719" t="s">
        <v>1045</v>
      </c>
      <c r="L48" s="718"/>
      <c r="M48" s="607" t="s">
        <v>1035</v>
      </c>
    </row>
    <row r="49" spans="1:13" s="582" customFormat="1" ht="12">
      <c r="A49" s="608"/>
      <c r="B49" s="609"/>
      <c r="C49" s="609"/>
      <c r="D49" s="609"/>
      <c r="E49" s="609"/>
      <c r="F49" s="609"/>
      <c r="G49" s="610"/>
      <c r="H49" s="583"/>
      <c r="I49" s="597"/>
      <c r="J49" s="583"/>
      <c r="K49" s="712"/>
      <c r="L49" s="713"/>
      <c r="M49" s="584"/>
    </row>
    <row r="50" spans="1:13" s="582" customFormat="1" thickBot="1">
      <c r="A50" s="611"/>
      <c r="B50" s="612"/>
      <c r="C50" s="612"/>
      <c r="D50" s="612"/>
      <c r="E50" s="612"/>
      <c r="F50" s="612"/>
      <c r="G50" s="613"/>
      <c r="H50" s="585"/>
      <c r="I50" s="595"/>
      <c r="J50" s="585"/>
      <c r="K50" s="706"/>
      <c r="L50" s="707"/>
      <c r="M50" s="586"/>
    </row>
    <row r="51" spans="1:13" s="582" customFormat="1" thickBot="1">
      <c r="A51" s="720" t="s">
        <v>1037</v>
      </c>
      <c r="B51" s="721"/>
      <c r="C51" s="721"/>
      <c r="D51" s="721"/>
      <c r="E51" s="721"/>
      <c r="F51" s="721"/>
      <c r="G51" s="721"/>
      <c r="H51" s="721"/>
      <c r="I51" s="721"/>
      <c r="J51" s="721"/>
      <c r="K51" s="721"/>
      <c r="L51" s="722"/>
      <c r="M51" s="614">
        <v>0</v>
      </c>
    </row>
    <row r="52" spans="1:13" s="582" customFormat="1" ht="12">
      <c r="A52" s="601"/>
      <c r="B52" s="589"/>
      <c r="C52" s="589"/>
      <c r="D52" s="589"/>
      <c r="E52" s="589"/>
      <c r="F52" s="589"/>
      <c r="G52" s="589"/>
      <c r="H52" s="589"/>
      <c r="I52" s="589"/>
      <c r="J52" s="589"/>
      <c r="K52" s="589"/>
      <c r="L52" s="589"/>
      <c r="M52" s="590"/>
    </row>
    <row r="53" spans="1:13">
      <c r="A53" s="591" t="s">
        <v>1046</v>
      </c>
      <c r="B53" s="592"/>
      <c r="C53" s="592"/>
      <c r="D53" s="592"/>
      <c r="E53" s="592"/>
      <c r="F53" s="592"/>
      <c r="G53" s="592"/>
      <c r="H53" s="592"/>
      <c r="I53" s="592"/>
      <c r="J53" s="592"/>
      <c r="K53" s="592"/>
      <c r="L53" s="592"/>
      <c r="M53" s="593"/>
    </row>
    <row r="54" spans="1:13" s="582" customFormat="1" ht="3.75" customHeight="1" thickBot="1">
      <c r="A54" s="601"/>
      <c r="B54" s="589"/>
      <c r="C54" s="589"/>
      <c r="D54" s="589"/>
      <c r="E54" s="589"/>
      <c r="F54" s="589"/>
      <c r="G54" s="589"/>
      <c r="H54" s="589"/>
      <c r="I54" s="589"/>
      <c r="J54" s="589"/>
      <c r="K54" s="589"/>
      <c r="L54" s="589"/>
      <c r="M54" s="590"/>
    </row>
    <row r="55" spans="1:13" s="582" customFormat="1" ht="25.5" customHeight="1">
      <c r="A55" s="716" t="s">
        <v>1028</v>
      </c>
      <c r="B55" s="717"/>
      <c r="C55" s="717"/>
      <c r="D55" s="717"/>
      <c r="E55" s="717"/>
      <c r="F55" s="717"/>
      <c r="G55" s="718"/>
      <c r="H55" s="604" t="s">
        <v>1048</v>
      </c>
      <c r="I55" s="606" t="s">
        <v>1049</v>
      </c>
      <c r="J55" s="605" t="s">
        <v>1050</v>
      </c>
      <c r="K55" s="723" t="s">
        <v>1034</v>
      </c>
      <c r="L55" s="724"/>
      <c r="M55" s="615" t="s">
        <v>1035</v>
      </c>
    </row>
    <row r="56" spans="1:13" s="582" customFormat="1" ht="12">
      <c r="A56" s="695"/>
      <c r="B56" s="696"/>
      <c r="C56" s="696"/>
      <c r="D56" s="696"/>
      <c r="E56" s="696"/>
      <c r="F56" s="696"/>
      <c r="G56" s="696"/>
      <c r="H56" s="583"/>
      <c r="I56" s="597"/>
      <c r="J56" s="583"/>
      <c r="K56" s="712"/>
      <c r="L56" s="713"/>
      <c r="M56" s="584"/>
    </row>
    <row r="57" spans="1:13" s="582" customFormat="1" thickBot="1">
      <c r="A57" s="704"/>
      <c r="B57" s="705"/>
      <c r="C57" s="705"/>
      <c r="D57" s="705"/>
      <c r="E57" s="705"/>
      <c r="F57" s="705"/>
      <c r="G57" s="705"/>
      <c r="H57" s="585"/>
      <c r="I57" s="595"/>
      <c r="J57" s="585"/>
      <c r="K57" s="706"/>
      <c r="L57" s="707"/>
      <c r="M57" s="586"/>
    </row>
    <row r="58" spans="1:13" s="582" customFormat="1" thickBot="1">
      <c r="A58" s="701" t="s">
        <v>1037</v>
      </c>
      <c r="B58" s="702"/>
      <c r="C58" s="702"/>
      <c r="D58" s="702"/>
      <c r="E58" s="702"/>
      <c r="F58" s="702"/>
      <c r="G58" s="702"/>
      <c r="H58" s="702"/>
      <c r="I58" s="702"/>
      <c r="J58" s="702"/>
      <c r="K58" s="702"/>
      <c r="L58" s="703"/>
      <c r="M58" s="587">
        <v>0</v>
      </c>
    </row>
    <row r="59" spans="1:13" s="582" customFormat="1" ht="8.25" customHeight="1" thickBot="1">
      <c r="A59" s="601"/>
      <c r="B59" s="589"/>
      <c r="C59" s="589"/>
      <c r="D59" s="589"/>
      <c r="E59" s="589"/>
      <c r="F59" s="589"/>
      <c r="G59" s="589"/>
      <c r="H59" s="589"/>
      <c r="I59" s="589"/>
      <c r="J59" s="589"/>
      <c r="K59" s="589"/>
      <c r="L59" s="589"/>
      <c r="M59" s="590"/>
    </row>
    <row r="60" spans="1:13" s="582" customFormat="1" thickBot="1">
      <c r="A60" s="701" t="s">
        <v>1051</v>
      </c>
      <c r="B60" s="702"/>
      <c r="C60" s="702"/>
      <c r="D60" s="702"/>
      <c r="E60" s="702"/>
      <c r="F60" s="702"/>
      <c r="G60" s="702"/>
      <c r="H60" s="702"/>
      <c r="I60" s="702"/>
      <c r="J60" s="702"/>
      <c r="K60" s="702"/>
      <c r="L60" s="703"/>
      <c r="M60" s="587">
        <v>0</v>
      </c>
    </row>
    <row r="61" spans="1:13" s="582" customFormat="1" ht="9" customHeight="1">
      <c r="A61" s="601"/>
      <c r="B61" s="589"/>
      <c r="C61" s="589"/>
      <c r="D61" s="589"/>
      <c r="E61" s="589"/>
      <c r="F61" s="589"/>
      <c r="G61" s="589"/>
      <c r="H61" s="589"/>
      <c r="I61" s="589"/>
      <c r="J61" s="589"/>
      <c r="K61" s="589"/>
      <c r="L61" s="589"/>
      <c r="M61" s="590"/>
    </row>
    <row r="62" spans="1:13">
      <c r="A62" s="591" t="s">
        <v>1052</v>
      </c>
      <c r="B62" s="592"/>
      <c r="C62" s="592"/>
      <c r="D62" s="592"/>
      <c r="E62" s="592"/>
      <c r="F62" s="592"/>
      <c r="G62" s="592"/>
      <c r="H62" s="592"/>
      <c r="I62" s="592"/>
      <c r="J62" s="592"/>
      <c r="K62" s="592"/>
      <c r="L62" s="592"/>
      <c r="M62" s="593"/>
    </row>
    <row r="63" spans="1:13" s="582" customFormat="1" ht="3.75" customHeight="1" thickBot="1">
      <c r="A63" s="601"/>
      <c r="B63" s="589"/>
      <c r="C63" s="589"/>
      <c r="D63" s="589"/>
      <c r="E63" s="589"/>
      <c r="F63" s="589"/>
      <c r="G63" s="589"/>
      <c r="H63" s="589"/>
      <c r="I63" s="589"/>
      <c r="J63" s="589"/>
      <c r="K63" s="589"/>
      <c r="L63" s="589"/>
      <c r="M63" s="590"/>
    </row>
    <row r="64" spans="1:13" s="582" customFormat="1" ht="12">
      <c r="A64" s="708" t="s">
        <v>1028</v>
      </c>
      <c r="B64" s="709"/>
      <c r="C64" s="709"/>
      <c r="D64" s="709"/>
      <c r="E64" s="709"/>
      <c r="F64" s="709"/>
      <c r="G64" s="709"/>
      <c r="H64" s="616"/>
      <c r="I64" s="617"/>
      <c r="J64" s="618" t="s">
        <v>1054</v>
      </c>
      <c r="K64" s="710" t="s">
        <v>1055</v>
      </c>
      <c r="L64" s="711"/>
      <c r="M64" s="619"/>
    </row>
    <row r="65" spans="1:13" s="582" customFormat="1" ht="12">
      <c r="A65" s="695" t="s">
        <v>2341</v>
      </c>
      <c r="B65" s="696"/>
      <c r="C65" s="696"/>
      <c r="D65" s="696"/>
      <c r="E65" s="696"/>
      <c r="F65" s="696"/>
      <c r="G65" s="696"/>
      <c r="H65" s="620"/>
      <c r="I65" s="621"/>
      <c r="J65" s="622"/>
      <c r="K65" s="697"/>
      <c r="L65" s="698"/>
      <c r="M65" s="623"/>
    </row>
    <row r="66" spans="1:13" s="582" customFormat="1" ht="12">
      <c r="A66" s="624" t="s">
        <v>1057</v>
      </c>
      <c r="B66" s="625"/>
      <c r="C66" s="625"/>
      <c r="D66" s="625"/>
      <c r="E66" s="625"/>
      <c r="F66" s="625"/>
      <c r="G66" s="625"/>
      <c r="H66" s="620"/>
      <c r="I66" s="621"/>
      <c r="J66" s="622"/>
      <c r="K66" s="697"/>
      <c r="L66" s="698"/>
      <c r="M66" s="623"/>
    </row>
    <row r="67" spans="1:13" s="582" customFormat="1" thickBot="1">
      <c r="A67" s="611" t="s">
        <v>1058</v>
      </c>
      <c r="B67" s="612"/>
      <c r="C67" s="612"/>
      <c r="D67" s="612"/>
      <c r="E67" s="612"/>
      <c r="F67" s="612"/>
      <c r="G67" s="612"/>
      <c r="H67" s="626"/>
      <c r="I67" s="627"/>
      <c r="J67" s="622"/>
      <c r="K67" s="699"/>
      <c r="L67" s="700"/>
      <c r="M67" s="623"/>
    </row>
    <row r="68" spans="1:13" s="582" customFormat="1" thickBot="1">
      <c r="A68" s="701" t="s">
        <v>1037</v>
      </c>
      <c r="B68" s="702"/>
      <c r="C68" s="702"/>
      <c r="D68" s="702"/>
      <c r="E68" s="702"/>
      <c r="F68" s="702"/>
      <c r="G68" s="702"/>
      <c r="H68" s="702"/>
      <c r="I68" s="702"/>
      <c r="J68" s="702"/>
      <c r="K68" s="702"/>
      <c r="L68" s="703"/>
      <c r="M68" s="587">
        <v>0</v>
      </c>
    </row>
    <row r="69" spans="1:13" s="582" customFormat="1" ht="7.5" customHeight="1" thickBot="1">
      <c r="A69" s="601"/>
      <c r="B69" s="589"/>
      <c r="C69" s="589"/>
      <c r="D69" s="589"/>
      <c r="E69" s="589"/>
      <c r="F69" s="589"/>
      <c r="G69" s="589"/>
      <c r="H69" s="589"/>
      <c r="I69" s="589"/>
      <c r="J69" s="589"/>
      <c r="K69" s="589"/>
      <c r="L69" s="589"/>
      <c r="M69" s="590"/>
    </row>
    <row r="70" spans="1:13" s="582" customFormat="1" thickBot="1">
      <c r="A70" s="701" t="s">
        <v>2342</v>
      </c>
      <c r="B70" s="702"/>
      <c r="C70" s="702"/>
      <c r="D70" s="702"/>
      <c r="E70" s="702"/>
      <c r="F70" s="702"/>
      <c r="G70" s="702"/>
      <c r="H70" s="702"/>
      <c r="I70" s="702"/>
      <c r="J70" s="702"/>
      <c r="K70" s="702"/>
      <c r="L70" s="703"/>
      <c r="M70" s="587">
        <f>ROUND(M60+M68,0)</f>
        <v>0</v>
      </c>
    </row>
    <row r="71" spans="1:13">
      <c r="A71" s="532"/>
      <c r="B71" s="533"/>
      <c r="C71" s="533"/>
      <c r="D71" s="533"/>
      <c r="E71" s="533"/>
      <c r="F71" s="533"/>
      <c r="G71" s="533"/>
      <c r="H71" s="533"/>
      <c r="I71" s="533"/>
      <c r="J71" s="533"/>
      <c r="K71" s="533"/>
      <c r="L71" s="533"/>
      <c r="M71" s="534"/>
    </row>
    <row r="72" spans="1:13">
      <c r="A72" s="563"/>
      <c r="B72" s="498"/>
      <c r="C72" s="498"/>
      <c r="D72" s="498"/>
      <c r="E72" s="498"/>
      <c r="F72" s="498"/>
      <c r="G72" s="498"/>
      <c r="H72" s="498"/>
      <c r="I72" s="498"/>
      <c r="J72" s="498"/>
      <c r="K72" s="498"/>
      <c r="L72" s="498"/>
      <c r="M72" s="540"/>
    </row>
    <row r="73" spans="1:13">
      <c r="A73" s="563"/>
      <c r="B73" s="498"/>
      <c r="C73" s="498"/>
      <c r="D73" s="498"/>
      <c r="E73" s="498"/>
      <c r="F73" s="498"/>
      <c r="G73" s="498"/>
      <c r="H73" s="498"/>
      <c r="I73" s="498"/>
      <c r="J73" s="498"/>
      <c r="K73" s="498"/>
      <c r="L73" s="498"/>
      <c r="M73" s="540"/>
    </row>
    <row r="74" spans="1:13">
      <c r="A74" s="563"/>
      <c r="B74" s="498"/>
      <c r="C74" s="498"/>
      <c r="D74" s="498"/>
      <c r="E74" s="498"/>
      <c r="F74" s="498"/>
      <c r="G74" s="498"/>
      <c r="H74" s="498"/>
      <c r="I74" s="498"/>
      <c r="J74" s="498"/>
      <c r="K74" s="498"/>
      <c r="L74" s="498"/>
      <c r="M74" s="540"/>
    </row>
    <row r="75" spans="1:13" s="582" customFormat="1" ht="12">
      <c r="A75" s="628"/>
      <c r="B75" s="629"/>
      <c r="C75" s="629"/>
      <c r="D75" s="630" t="s">
        <v>1060</v>
      </c>
      <c r="E75" s="630"/>
      <c r="F75" s="630"/>
      <c r="G75" s="630"/>
      <c r="H75" s="630"/>
      <c r="I75" s="630"/>
      <c r="J75" s="629"/>
      <c r="K75" s="629"/>
      <c r="L75" s="629"/>
      <c r="M75" s="631"/>
    </row>
    <row r="76" spans="1:13" s="582" customFormat="1" ht="12">
      <c r="A76" s="628"/>
      <c r="B76" s="629"/>
      <c r="C76" s="629"/>
      <c r="D76" s="629" t="s">
        <v>1061</v>
      </c>
      <c r="E76" s="629"/>
      <c r="F76" s="629"/>
      <c r="G76" s="629"/>
      <c r="H76" s="629"/>
      <c r="I76" s="629"/>
      <c r="J76" s="629"/>
      <c r="K76" s="629"/>
      <c r="L76" s="629"/>
      <c r="M76" s="631"/>
    </row>
    <row r="77" spans="1:13">
      <c r="A77" s="563"/>
      <c r="B77" s="498"/>
      <c r="C77" s="498"/>
      <c r="D77" s="498" t="s">
        <v>1062</v>
      </c>
      <c r="E77" s="498"/>
      <c r="F77" s="498"/>
      <c r="G77" s="498"/>
      <c r="H77" s="498"/>
      <c r="I77" s="498"/>
      <c r="J77" s="498"/>
      <c r="K77" s="498"/>
      <c r="L77" s="498"/>
      <c r="M77" s="540"/>
    </row>
    <row r="78" spans="1:13">
      <c r="A78" s="563"/>
      <c r="B78" s="498"/>
      <c r="C78" s="498"/>
      <c r="D78" s="498" t="s">
        <v>1063</v>
      </c>
      <c r="E78" s="498"/>
      <c r="F78" s="498"/>
      <c r="G78" s="498"/>
      <c r="H78" s="498"/>
      <c r="I78" s="498"/>
      <c r="J78" s="498"/>
      <c r="K78" s="498"/>
      <c r="L78" s="498"/>
      <c r="M78" s="540"/>
    </row>
    <row r="79" spans="1:13" ht="13.5" thickBot="1">
      <c r="A79" s="563"/>
      <c r="B79" s="498"/>
      <c r="C79" s="498"/>
      <c r="D79" s="498"/>
      <c r="E79" s="498" t="s">
        <v>1064</v>
      </c>
      <c r="F79" s="498"/>
      <c r="G79" s="498"/>
      <c r="H79" s="498"/>
      <c r="I79" s="498"/>
      <c r="J79" s="498"/>
      <c r="K79" s="498"/>
      <c r="L79" s="498"/>
      <c r="M79" s="540"/>
    </row>
    <row r="80" spans="1:13">
      <c r="A80" s="632" t="s">
        <v>2322</v>
      </c>
      <c r="B80" s="633"/>
      <c r="C80" s="633"/>
      <c r="D80" s="633"/>
      <c r="E80" s="633"/>
      <c r="F80" s="633"/>
      <c r="G80" s="633"/>
      <c r="H80" s="633"/>
      <c r="I80" s="633"/>
      <c r="J80" s="633"/>
      <c r="K80" s="633"/>
      <c r="L80" s="633"/>
      <c r="M80" s="634"/>
    </row>
    <row r="81" spans="1:13">
      <c r="A81" s="635"/>
      <c r="B81" s="636"/>
      <c r="C81" s="636"/>
      <c r="D81" s="636"/>
      <c r="E81" s="636"/>
      <c r="F81" s="636"/>
      <c r="G81" s="636"/>
      <c r="H81" s="636"/>
      <c r="I81" s="636"/>
      <c r="J81" s="636"/>
      <c r="K81" s="636"/>
      <c r="L81" s="636"/>
      <c r="M81" s="637"/>
    </row>
    <row r="82" spans="1:13">
      <c r="A82" s="635"/>
      <c r="B82" s="636"/>
      <c r="C82" s="636"/>
      <c r="D82" s="636"/>
      <c r="E82" s="636"/>
      <c r="F82" s="636"/>
      <c r="G82" s="636"/>
      <c r="H82" s="636"/>
      <c r="I82" s="636"/>
      <c r="J82" s="636"/>
      <c r="K82" s="636"/>
      <c r="L82" s="636"/>
      <c r="M82" s="637"/>
    </row>
    <row r="83" spans="1:13">
      <c r="A83" s="635"/>
      <c r="B83" s="636"/>
      <c r="C83" s="636"/>
      <c r="D83" s="636"/>
      <c r="E83" s="636"/>
      <c r="F83" s="636"/>
      <c r="G83" s="636"/>
      <c r="H83" s="636"/>
      <c r="I83" s="636"/>
      <c r="J83" s="636"/>
      <c r="K83" s="636"/>
      <c r="L83" s="636"/>
      <c r="M83" s="637"/>
    </row>
    <row r="84" spans="1:13" ht="13.5" thickBot="1">
      <c r="A84" s="638"/>
      <c r="B84" s="639"/>
      <c r="C84" s="639"/>
      <c r="D84" s="639"/>
      <c r="E84" s="639"/>
      <c r="F84" s="639"/>
      <c r="G84" s="639"/>
      <c r="H84" s="639"/>
      <c r="I84" s="639"/>
      <c r="J84" s="639"/>
      <c r="K84" s="639"/>
      <c r="L84" s="639"/>
      <c r="M84" s="640"/>
    </row>
    <row r="85" spans="1:13">
      <c r="A85" s="641"/>
      <c r="B85" s="642"/>
      <c r="C85" s="642"/>
      <c r="D85" s="642"/>
      <c r="E85" s="642"/>
      <c r="F85" s="642"/>
      <c r="G85" s="642"/>
      <c r="H85" s="642"/>
      <c r="I85" s="642"/>
      <c r="J85" s="642"/>
      <c r="K85" s="642"/>
      <c r="L85" s="642"/>
      <c r="M85" s="643"/>
    </row>
    <row r="86" spans="1:13">
      <c r="A86" s="522" t="s">
        <v>2323</v>
      </c>
      <c r="B86" s="524"/>
      <c r="C86" s="524"/>
      <c r="D86" s="524"/>
      <c r="E86" s="524"/>
      <c r="F86" s="524"/>
      <c r="G86" s="524"/>
      <c r="H86" s="524"/>
      <c r="I86" s="524"/>
      <c r="J86" s="524"/>
      <c r="K86" s="524"/>
      <c r="L86" s="524"/>
      <c r="M86" s="528"/>
    </row>
    <row r="87" spans="1:13" ht="17.25" customHeight="1">
      <c r="A87" s="685" t="s">
        <v>2324</v>
      </c>
      <c r="B87" s="686"/>
      <c r="C87" s="686"/>
      <c r="D87" s="686"/>
      <c r="E87" s="686"/>
      <c r="F87" s="686"/>
      <c r="G87" s="686"/>
      <c r="H87" s="686"/>
      <c r="I87" s="686"/>
      <c r="J87" s="686"/>
      <c r="K87" s="686"/>
      <c r="L87" s="686"/>
      <c r="M87" s="687"/>
    </row>
    <row r="88" spans="1:13" ht="17.25" customHeight="1">
      <c r="A88" s="685"/>
      <c r="B88" s="686"/>
      <c r="C88" s="686"/>
      <c r="D88" s="686"/>
      <c r="E88" s="686"/>
      <c r="F88" s="686"/>
      <c r="G88" s="686"/>
      <c r="H88" s="686"/>
      <c r="I88" s="686"/>
      <c r="J88" s="686"/>
      <c r="K88" s="686"/>
      <c r="L88" s="686"/>
      <c r="M88" s="687"/>
    </row>
    <row r="89" spans="1:13" ht="18.75" customHeight="1">
      <c r="A89" s="688" t="s">
        <v>2325</v>
      </c>
      <c r="B89" s="689"/>
      <c r="C89" s="689"/>
      <c r="D89" s="689"/>
      <c r="E89" s="689"/>
      <c r="F89" s="689"/>
      <c r="G89" s="689"/>
      <c r="H89" s="689"/>
      <c r="I89" s="689"/>
      <c r="J89" s="689"/>
      <c r="K89" s="689"/>
      <c r="L89" s="689"/>
      <c r="M89" s="690"/>
    </row>
    <row r="90" spans="1:13" ht="21.75" customHeight="1">
      <c r="A90" s="688"/>
      <c r="B90" s="689"/>
      <c r="C90" s="689"/>
      <c r="D90" s="689"/>
      <c r="E90" s="689"/>
      <c r="F90" s="689"/>
      <c r="G90" s="689"/>
      <c r="H90" s="689"/>
      <c r="I90" s="689"/>
      <c r="J90" s="689"/>
      <c r="K90" s="689"/>
      <c r="L90" s="689"/>
      <c r="M90" s="690"/>
    </row>
    <row r="91" spans="1:13">
      <c r="A91" s="644"/>
      <c r="B91" s="645"/>
      <c r="C91" s="645"/>
      <c r="D91" s="645"/>
      <c r="E91" s="645"/>
      <c r="F91" s="645"/>
      <c r="G91" s="645"/>
      <c r="H91" s="645"/>
      <c r="I91" s="645"/>
      <c r="J91" s="645"/>
      <c r="K91" s="645"/>
      <c r="L91" s="645"/>
      <c r="M91" s="646"/>
    </row>
    <row r="92" spans="1:13">
      <c r="A92" s="644"/>
      <c r="B92" s="645"/>
      <c r="C92" s="645"/>
      <c r="D92" s="645"/>
      <c r="E92" s="645"/>
      <c r="F92" s="645"/>
      <c r="G92" s="645"/>
      <c r="H92" s="645"/>
      <c r="I92" s="645"/>
      <c r="J92" s="645"/>
      <c r="K92" s="645"/>
      <c r="L92" s="645"/>
      <c r="M92" s="646"/>
    </row>
    <row r="93" spans="1:13">
      <c r="A93" s="644"/>
      <c r="B93" s="645"/>
      <c r="C93" s="645"/>
      <c r="D93" s="645"/>
      <c r="E93" s="645"/>
      <c r="F93" s="645"/>
      <c r="G93" s="645"/>
      <c r="H93" s="645"/>
      <c r="I93" s="645"/>
      <c r="J93" s="645"/>
      <c r="K93" s="645"/>
      <c r="L93" s="645"/>
      <c r="M93" s="646"/>
    </row>
    <row r="94" spans="1:13">
      <c r="A94" s="522"/>
      <c r="B94" s="524"/>
      <c r="C94" s="524"/>
      <c r="D94" s="524"/>
      <c r="E94" s="524"/>
      <c r="F94" s="524"/>
      <c r="G94" s="524"/>
      <c r="H94" s="524"/>
      <c r="I94" s="524"/>
      <c r="J94" s="524"/>
      <c r="K94" s="524"/>
      <c r="L94" s="524"/>
      <c r="M94" s="528"/>
    </row>
    <row r="95" spans="1:13" s="582" customFormat="1" ht="12">
      <c r="A95" s="628"/>
      <c r="B95" s="629"/>
      <c r="C95" s="629"/>
      <c r="D95" s="629" t="s">
        <v>1060</v>
      </c>
      <c r="E95" s="630"/>
      <c r="F95" s="629"/>
      <c r="G95" s="629"/>
      <c r="H95" s="629"/>
      <c r="I95" s="629"/>
      <c r="J95" s="629"/>
      <c r="K95" s="629"/>
      <c r="L95" s="629"/>
      <c r="M95" s="631"/>
    </row>
    <row r="96" spans="1:13" s="582" customFormat="1" ht="12">
      <c r="A96" s="628"/>
      <c r="B96" s="629"/>
      <c r="C96" s="629"/>
      <c r="D96" s="647" t="s">
        <v>1061</v>
      </c>
      <c r="E96" s="629"/>
      <c r="F96" s="629"/>
      <c r="G96" s="647"/>
      <c r="H96" s="647"/>
      <c r="I96" s="647"/>
      <c r="J96" s="629"/>
      <c r="K96" s="629"/>
      <c r="L96" s="629"/>
      <c r="M96" s="631"/>
    </row>
    <row r="97" spans="1:13">
      <c r="A97" s="563"/>
      <c r="B97" s="498"/>
      <c r="C97" s="498"/>
      <c r="D97" s="648" t="s">
        <v>1065</v>
      </c>
      <c r="E97" s="498"/>
      <c r="F97" s="498"/>
      <c r="G97" s="648"/>
      <c r="H97" s="648"/>
      <c r="I97" s="648"/>
      <c r="J97" s="498"/>
      <c r="K97" s="498"/>
      <c r="L97" s="498"/>
      <c r="M97" s="540"/>
    </row>
    <row r="98" spans="1:13">
      <c r="A98" s="649"/>
      <c r="B98" s="524"/>
      <c r="C98" s="524"/>
      <c r="D98" s="498" t="s">
        <v>1063</v>
      </c>
      <c r="E98" s="498"/>
      <c r="F98" s="498"/>
      <c r="G98" s="498"/>
      <c r="H98" s="498"/>
      <c r="I98" s="498"/>
      <c r="J98" s="524"/>
      <c r="K98" s="524"/>
      <c r="L98" s="524"/>
      <c r="M98" s="528"/>
    </row>
    <row r="99" spans="1:13" ht="13.5" customHeight="1">
      <c r="A99" s="649"/>
      <c r="B99" s="524"/>
      <c r="C99" s="524"/>
      <c r="D99" s="524"/>
      <c r="E99" s="498"/>
      <c r="F99" s="498"/>
      <c r="G99" s="498"/>
      <c r="H99" s="498"/>
      <c r="I99" s="498"/>
      <c r="J99" s="524"/>
      <c r="K99" s="524"/>
      <c r="L99" s="524"/>
      <c r="M99" s="528"/>
    </row>
    <row r="100" spans="1:13">
      <c r="A100" s="650" t="s">
        <v>2326</v>
      </c>
      <c r="B100" s="651"/>
      <c r="C100" s="651"/>
      <c r="D100" s="498"/>
      <c r="E100" s="498"/>
      <c r="F100" s="498"/>
      <c r="G100" s="498"/>
      <c r="H100" s="498"/>
      <c r="I100" s="691"/>
      <c r="J100" s="691"/>
      <c r="K100" s="691"/>
      <c r="L100" s="691"/>
      <c r="M100" s="692"/>
    </row>
    <row r="101" spans="1:13" ht="13.5" thickBot="1">
      <c r="A101" s="652" t="s">
        <v>2327</v>
      </c>
      <c r="B101" s="653"/>
      <c r="C101" s="653"/>
      <c r="D101" s="654"/>
      <c r="E101" s="654"/>
      <c r="F101" s="654"/>
      <c r="G101" s="654"/>
      <c r="H101" s="654"/>
      <c r="I101" s="693"/>
      <c r="J101" s="693"/>
      <c r="K101" s="693"/>
      <c r="L101" s="693"/>
      <c r="M101" s="694"/>
    </row>
  </sheetData>
  <mergeCells count="65">
    <mergeCell ref="C11:D11"/>
    <mergeCell ref="A10:D10"/>
    <mergeCell ref="H10:I10"/>
    <mergeCell ref="A1:A6"/>
    <mergeCell ref="B1:I1"/>
    <mergeCell ref="B4:I4"/>
    <mergeCell ref="B6:I6"/>
    <mergeCell ref="J1:J2"/>
    <mergeCell ref="B5:I5"/>
    <mergeCell ref="J5:J6"/>
    <mergeCell ref="K1:M2"/>
    <mergeCell ref="B2:I2"/>
    <mergeCell ref="B3:I3"/>
    <mergeCell ref="J3:J4"/>
    <mergeCell ref="K3:M4"/>
    <mergeCell ref="K5:K6"/>
    <mergeCell ref="L5:L6"/>
    <mergeCell ref="M5:M6"/>
    <mergeCell ref="K12:M12"/>
    <mergeCell ref="E25:G25"/>
    <mergeCell ref="A27:M27"/>
    <mergeCell ref="B29:I29"/>
    <mergeCell ref="K29:L29"/>
    <mergeCell ref="K30:L30"/>
    <mergeCell ref="A34:G34"/>
    <mergeCell ref="H34:I34"/>
    <mergeCell ref="K34:L34"/>
    <mergeCell ref="A35:G35"/>
    <mergeCell ref="H35:I35"/>
    <mergeCell ref="K35:L35"/>
    <mergeCell ref="A36:G36"/>
    <mergeCell ref="H36:I36"/>
    <mergeCell ref="K36:L36"/>
    <mergeCell ref="A37:L37"/>
    <mergeCell ref="A41:H41"/>
    <mergeCell ref="K41:L41"/>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57:G57"/>
    <mergeCell ref="K57:L57"/>
    <mergeCell ref="A58:L58"/>
    <mergeCell ref="A60:L60"/>
    <mergeCell ref="A64:G64"/>
    <mergeCell ref="K64:L64"/>
    <mergeCell ref="A87:M88"/>
    <mergeCell ref="A89:M90"/>
    <mergeCell ref="I100:M101"/>
    <mergeCell ref="A65:G65"/>
    <mergeCell ref="K65:L65"/>
    <mergeCell ref="K66:L66"/>
    <mergeCell ref="K67:L67"/>
    <mergeCell ref="A68:L68"/>
    <mergeCell ref="A70:L70"/>
  </mergeCells>
  <printOptions horizontalCentered="1"/>
  <pageMargins left="0.39370078740157483" right="0.39370078740157483" top="0.19685039370078741" bottom="0.19685039370078741" header="0" footer="0"/>
  <pageSetup scale="51"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P119"/>
  <sheetViews>
    <sheetView topLeftCell="A58" zoomScale="78" zoomScaleNormal="78" workbookViewId="0">
      <selection activeCell="K37" sqref="K37"/>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1"/>
      <c r="C1" s="876"/>
      <c r="D1" s="877"/>
      <c r="E1" s="877"/>
      <c r="F1" s="877"/>
      <c r="G1" s="877"/>
      <c r="H1" s="877"/>
      <c r="I1" s="877"/>
      <c r="J1" s="878"/>
      <c r="K1" s="879" t="s">
        <v>1017</v>
      </c>
      <c r="L1" s="881" t="s">
        <v>2304</v>
      </c>
      <c r="M1" s="882"/>
      <c r="N1" s="883"/>
    </row>
    <row r="2" spans="2:14">
      <c r="B2" s="862"/>
      <c r="C2" s="873" t="s">
        <v>1018</v>
      </c>
      <c r="D2" s="874"/>
      <c r="E2" s="874"/>
      <c r="F2" s="874"/>
      <c r="G2" s="874"/>
      <c r="H2" s="874"/>
      <c r="I2" s="874"/>
      <c r="J2" s="875"/>
      <c r="K2" s="880"/>
      <c r="L2" s="884"/>
      <c r="M2" s="885"/>
      <c r="N2" s="886"/>
    </row>
    <row r="3" spans="2:14">
      <c r="B3" s="862"/>
      <c r="C3" s="873" t="s">
        <v>2305</v>
      </c>
      <c r="D3" s="874"/>
      <c r="E3" s="874"/>
      <c r="F3" s="874"/>
      <c r="G3" s="874"/>
      <c r="H3" s="874"/>
      <c r="I3" s="874"/>
      <c r="J3" s="875"/>
      <c r="K3" s="864" t="s">
        <v>1019</v>
      </c>
      <c r="L3" s="889">
        <v>1</v>
      </c>
      <c r="M3" s="890"/>
      <c r="N3" s="891"/>
    </row>
    <row r="4" spans="2:14">
      <c r="B4" s="862"/>
      <c r="C4" s="873" t="s">
        <v>2306</v>
      </c>
      <c r="D4" s="874"/>
      <c r="E4" s="874"/>
      <c r="F4" s="874"/>
      <c r="G4" s="874"/>
      <c r="H4" s="874"/>
      <c r="I4" s="874"/>
      <c r="J4" s="875"/>
      <c r="K4" s="887"/>
      <c r="L4" s="892"/>
      <c r="M4" s="893"/>
      <c r="N4" s="894"/>
    </row>
    <row r="5" spans="2:14">
      <c r="B5" s="862"/>
      <c r="C5" s="873" t="s">
        <v>2307</v>
      </c>
      <c r="D5" s="874"/>
      <c r="E5" s="874"/>
      <c r="F5" s="874"/>
      <c r="G5" s="874"/>
      <c r="H5" s="874"/>
      <c r="I5" s="874"/>
      <c r="J5" s="875"/>
      <c r="K5" s="864" t="s">
        <v>1020</v>
      </c>
      <c r="L5" s="866"/>
      <c r="M5" s="866" t="s">
        <v>1021</v>
      </c>
      <c r="N5" s="868"/>
    </row>
    <row r="6" spans="2:14" ht="15.75" thickBot="1">
      <c r="B6" s="863"/>
      <c r="C6" s="870"/>
      <c r="D6" s="871"/>
      <c r="E6" s="871"/>
      <c r="F6" s="871"/>
      <c r="G6" s="871"/>
      <c r="H6" s="871"/>
      <c r="I6" s="871"/>
      <c r="J6" s="872"/>
      <c r="K6" s="865"/>
      <c r="L6" s="867"/>
      <c r="M6" s="867"/>
      <c r="N6" s="869"/>
    </row>
    <row r="7" spans="2:14" ht="15.75" thickBot="1">
      <c r="B7" s="354"/>
      <c r="C7" s="355"/>
      <c r="D7" s="355"/>
      <c r="E7" s="355"/>
      <c r="F7" s="355"/>
      <c r="G7" s="355"/>
      <c r="H7" s="355"/>
      <c r="I7" s="355"/>
      <c r="J7" s="355"/>
      <c r="K7" s="355"/>
      <c r="L7" s="356"/>
      <c r="M7" s="356"/>
      <c r="N7" s="357"/>
    </row>
    <row r="8" spans="2:14" ht="17.2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5.25">
      <c r="B10" s="895" t="s">
        <v>2311</v>
      </c>
      <c r="C10" s="896"/>
      <c r="D10" s="896"/>
      <c r="E10" s="896"/>
      <c r="F10" s="367" t="s">
        <v>2312</v>
      </c>
      <c r="G10" s="85"/>
      <c r="H10" s="368"/>
      <c r="I10" s="897" t="s">
        <v>2313</v>
      </c>
      <c r="J10" s="897"/>
      <c r="K10" s="369" t="s">
        <v>2312</v>
      </c>
      <c r="L10" s="365"/>
      <c r="M10" s="365"/>
      <c r="N10" s="366"/>
    </row>
    <row r="11" spans="2:14">
      <c r="B11" s="370" t="s">
        <v>1023</v>
      </c>
      <c r="C11" s="371"/>
      <c r="D11" s="888"/>
      <c r="E11" s="888"/>
      <c r="F11" s="372"/>
      <c r="G11" s="373"/>
      <c r="H11" s="371"/>
      <c r="I11" s="368"/>
      <c r="J11" s="374" t="s">
        <v>1024</v>
      </c>
      <c r="K11" s="375"/>
      <c r="L11" s="372"/>
      <c r="M11" s="372"/>
      <c r="N11" s="376"/>
    </row>
    <row r="12" spans="2:14" ht="15.75" thickBot="1">
      <c r="B12" s="377"/>
      <c r="C12" s="378"/>
      <c r="D12" s="379"/>
      <c r="E12" s="379"/>
      <c r="F12" s="379"/>
      <c r="G12" s="379"/>
      <c r="H12" s="378"/>
      <c r="I12" s="379"/>
      <c r="J12" s="378"/>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35"/>
      <c r="E25" s="335"/>
      <c r="F25" s="898" t="s">
        <v>2328</v>
      </c>
      <c r="G25" s="899"/>
      <c r="H25" s="899"/>
      <c r="I25" s="335" t="s">
        <v>2309</v>
      </c>
      <c r="J25" s="335" t="s">
        <v>2310</v>
      </c>
      <c r="K25" s="273"/>
      <c r="L25" s="335"/>
      <c r="M25" s="335"/>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182" t="s">
        <v>1067</v>
      </c>
      <c r="C31" s="87" t="s">
        <v>1304</v>
      </c>
      <c r="D31" s="88"/>
      <c r="E31" s="88"/>
      <c r="F31" s="88"/>
      <c r="G31" s="88"/>
      <c r="H31" s="88"/>
      <c r="I31" s="88"/>
      <c r="J31" s="89"/>
      <c r="K31" s="317"/>
      <c r="L31" s="315" t="s">
        <v>1068</v>
      </c>
      <c r="M31" s="212"/>
      <c r="N31" s="90"/>
    </row>
    <row r="32" spans="1:14" ht="5.25" customHeight="1">
      <c r="B32" s="18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798" t="s">
        <v>1028</v>
      </c>
      <c r="C35" s="799"/>
      <c r="D35" s="799"/>
      <c r="E35" s="799"/>
      <c r="F35" s="799"/>
      <c r="G35" s="799"/>
      <c r="H35" s="800"/>
      <c r="I35" s="801" t="s">
        <v>1032</v>
      </c>
      <c r="J35" s="802"/>
      <c r="K35" s="75" t="s">
        <v>1033</v>
      </c>
      <c r="L35" s="803" t="s">
        <v>1034</v>
      </c>
      <c r="M35" s="800"/>
      <c r="N35" s="76" t="s">
        <v>1035</v>
      </c>
    </row>
    <row r="36" spans="1:16">
      <c r="A36" t="s">
        <v>129</v>
      </c>
      <c r="B36" s="830" t="str">
        <f>VLOOKUP(A36,EQUIPOS!A6:D154,3,FALSE)</f>
        <v xml:space="preserve">Buldozer, Potencia al volante de 140 HP, motor de 2200 RPM, longitud de hoja 4,80m. </v>
      </c>
      <c r="C36" s="831"/>
      <c r="D36" s="831"/>
      <c r="E36" s="831"/>
      <c r="F36" s="831"/>
      <c r="G36" s="831"/>
      <c r="H36" s="832"/>
      <c r="I36" s="276"/>
      <c r="J36" s="277"/>
      <c r="K36" s="278">
        <f>VLOOKUP(A36,EQUIPOS!A6:D161,4,FALSE)</f>
        <v>167702.18023737866</v>
      </c>
      <c r="L36" s="279"/>
      <c r="M36" s="280">
        <v>0.15</v>
      </c>
      <c r="N36" s="281">
        <f>K36/M36</f>
        <v>1118014.5349158577</v>
      </c>
    </row>
    <row r="37" spans="1:16" ht="15.75">
      <c r="A37" t="s">
        <v>150</v>
      </c>
      <c r="B37" s="830" t="str">
        <f>VLOOKUP(A37,EQUIPOS!A7:D154,3,FALSE)</f>
        <v>Cargador : Potencia en el volante 125 hp, Clasificación de RPM del motor 2300.</v>
      </c>
      <c r="C37" s="831"/>
      <c r="D37" s="831"/>
      <c r="E37" s="831"/>
      <c r="F37" s="831"/>
      <c r="G37" s="831"/>
      <c r="H37" s="832"/>
      <c r="I37" s="276"/>
      <c r="J37" s="277"/>
      <c r="K37" s="656">
        <f>VLOOKUP(A37,EQUIPOS!A7:D162,4,FALSE)</f>
        <v>197512.78430676489</v>
      </c>
      <c r="L37" s="279"/>
      <c r="M37" s="280">
        <v>0.15</v>
      </c>
      <c r="N37" s="281">
        <f>K37/M37</f>
        <v>1316751.8953784327</v>
      </c>
    </row>
    <row r="38" spans="1:16">
      <c r="A38" t="s">
        <v>273</v>
      </c>
      <c r="B38" s="830" t="str">
        <f>VLOOKUP(A38,EQUIPOS!A8:D154,3,FALSE)</f>
        <v>Motosierra, 93.6 cm3 - 7.1 HP, 45-90 cm - 7.9 kg</v>
      </c>
      <c r="C38" s="831"/>
      <c r="D38" s="831"/>
      <c r="E38" s="831"/>
      <c r="F38" s="831"/>
      <c r="G38" s="831"/>
      <c r="H38" s="832"/>
      <c r="I38" s="276"/>
      <c r="J38" s="277"/>
      <c r="K38" s="278">
        <f>VLOOKUP(A38,EQUIPOS!A8:D163,4,FALSE)</f>
        <v>4600</v>
      </c>
      <c r="L38" s="279"/>
      <c r="M38" s="280">
        <v>0.15</v>
      </c>
      <c r="N38" s="282">
        <f>K38/M38</f>
        <v>30666.666666666668</v>
      </c>
    </row>
    <row r="39" spans="1:16">
      <c r="B39" s="830"/>
      <c r="C39" s="831"/>
      <c r="D39" s="831"/>
      <c r="E39" s="831"/>
      <c r="F39" s="831"/>
      <c r="G39" s="831"/>
      <c r="H39" s="832"/>
      <c r="I39" s="833"/>
      <c r="J39" s="814"/>
      <c r="K39" s="283"/>
      <c r="L39" s="834"/>
      <c r="M39" s="835"/>
      <c r="N39" s="284"/>
    </row>
    <row r="40" spans="1:16">
      <c r="B40" s="830"/>
      <c r="C40" s="831"/>
      <c r="D40" s="831"/>
      <c r="E40" s="836"/>
      <c r="F40" s="831"/>
      <c r="G40" s="831"/>
      <c r="H40" s="832"/>
      <c r="I40" s="42"/>
      <c r="J40" s="43"/>
      <c r="K40" s="283"/>
      <c r="L40" s="285"/>
      <c r="M40" s="286"/>
      <c r="N40" s="287"/>
    </row>
    <row r="41" spans="1:16">
      <c r="B41" s="837"/>
      <c r="C41" s="838"/>
      <c r="D41" s="838"/>
      <c r="E41" s="44"/>
      <c r="F41" s="45"/>
      <c r="G41" s="45"/>
      <c r="H41" s="46"/>
      <c r="I41" s="42"/>
      <c r="J41" s="43"/>
      <c r="K41" s="288"/>
      <c r="L41" s="285"/>
      <c r="M41" s="286"/>
      <c r="N41" s="353"/>
    </row>
    <row r="42" spans="1:16" ht="15.75" thickBot="1">
      <c r="B42" s="830" t="s">
        <v>1036</v>
      </c>
      <c r="C42" s="831"/>
      <c r="D42" s="831"/>
      <c r="E42" s="831"/>
      <c r="F42" s="831"/>
      <c r="G42" s="831"/>
      <c r="H42" s="832"/>
      <c r="I42" s="839"/>
      <c r="J42" s="840"/>
      <c r="K42" s="47"/>
      <c r="L42" s="841">
        <v>0.05</v>
      </c>
      <c r="M42" s="842"/>
      <c r="N42" s="111">
        <f>N76*L42</f>
        <v>8511.2008676833339</v>
      </c>
    </row>
    <row r="43" spans="1:16" ht="15.75" thickBot="1">
      <c r="B43" s="817" t="s">
        <v>1037</v>
      </c>
      <c r="C43" s="818"/>
      <c r="D43" s="818"/>
      <c r="E43" s="818"/>
      <c r="F43" s="818"/>
      <c r="G43" s="818"/>
      <c r="H43" s="818"/>
      <c r="I43" s="818"/>
      <c r="J43" s="818"/>
      <c r="K43" s="818"/>
      <c r="L43" s="818"/>
      <c r="M43" s="819"/>
      <c r="N43" s="105">
        <f>SUM(N36:N42)</f>
        <v>2473944.2978286399</v>
      </c>
      <c r="O43">
        <v>2414645.3946026894</v>
      </c>
      <c r="P43" s="109">
        <f>+N43-O43</f>
        <v>59298.903225950431</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08" t="s">
        <v>1028</v>
      </c>
      <c r="C47" s="809"/>
      <c r="D47" s="809"/>
      <c r="E47" s="809"/>
      <c r="F47" s="809"/>
      <c r="G47" s="809"/>
      <c r="H47" s="809"/>
      <c r="I47" s="810"/>
      <c r="J47" s="324" t="s">
        <v>1029</v>
      </c>
      <c r="K47" s="91" t="s">
        <v>1030</v>
      </c>
      <c r="L47" s="811" t="s">
        <v>1039</v>
      </c>
      <c r="M47" s="810"/>
      <c r="N47" s="92" t="s">
        <v>1035</v>
      </c>
    </row>
    <row r="48" spans="1:16">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791" t="s">
        <v>1041</v>
      </c>
      <c r="C58" s="792"/>
      <c r="D58" s="792"/>
      <c r="E58" s="792"/>
      <c r="F58" s="792"/>
      <c r="G58" s="793"/>
      <c r="H58" s="79" t="s">
        <v>1029</v>
      </c>
      <c r="I58" s="80" t="s">
        <v>1042</v>
      </c>
      <c r="J58" s="81" t="s">
        <v>1043</v>
      </c>
      <c r="K58" s="79" t="s">
        <v>1044</v>
      </c>
      <c r="L58" s="820" t="s">
        <v>1045</v>
      </c>
      <c r="M58" s="793"/>
      <c r="N58" s="82" t="s">
        <v>1035</v>
      </c>
    </row>
    <row r="59" spans="1:14">
      <c r="A59" t="s">
        <v>1305</v>
      </c>
      <c r="B59" s="52" t="str">
        <f>VLOOKUP(A59,TRANSPORTE!A5:D94,3,FALSE)</f>
        <v>Transporte de material desmontado</v>
      </c>
      <c r="C59" s="326"/>
      <c r="D59" s="326"/>
      <c r="E59" s="326"/>
      <c r="F59" s="326"/>
      <c r="G59" s="326"/>
      <c r="H59" s="320" t="str">
        <f>VLOOKUP(A59,TRANSPORTE!A6:D120,2,FALSE)</f>
        <v>tkm</v>
      </c>
      <c r="I59" s="288">
        <v>35</v>
      </c>
      <c r="J59" s="295">
        <v>1</v>
      </c>
      <c r="K59" s="288">
        <f>I59*J59</f>
        <v>35</v>
      </c>
      <c r="L59" s="821">
        <v>983.54</v>
      </c>
      <c r="M59" s="822"/>
      <c r="N59" s="296">
        <f>K59*L59</f>
        <v>34423.9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54"/>
      <c r="J64" s="54"/>
      <c r="K64" s="54"/>
      <c r="L64" s="806"/>
      <c r="M64" s="807"/>
      <c r="N64" s="305"/>
    </row>
    <row r="65" spans="1:15" ht="15.75" thickBot="1">
      <c r="B65" s="823" t="s">
        <v>1037</v>
      </c>
      <c r="C65" s="824"/>
      <c r="D65" s="824"/>
      <c r="E65" s="824"/>
      <c r="F65" s="824"/>
      <c r="G65" s="824"/>
      <c r="H65" s="824"/>
      <c r="I65" s="824"/>
      <c r="J65" s="824"/>
      <c r="K65" s="824"/>
      <c r="L65" s="824"/>
      <c r="M65" s="825"/>
      <c r="N65" s="310">
        <f>N59+N60+N61+N62+N63</f>
        <v>34423.9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1.2</v>
      </c>
      <c r="N70" s="305">
        <f>K70/M70</f>
        <v>170224.01735366668</v>
      </c>
      <c r="O70" s="112"/>
    </row>
    <row r="71" spans="1:15">
      <c r="B71" s="55"/>
      <c r="C71" s="53"/>
      <c r="D71" s="53"/>
      <c r="E71" s="53"/>
      <c r="F71" s="53"/>
      <c r="G71" s="53"/>
      <c r="H71" s="53"/>
      <c r="I71" s="288"/>
      <c r="J71" s="306"/>
      <c r="K71" s="307"/>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54"/>
      <c r="J75" s="54"/>
      <c r="K75" s="54"/>
      <c r="L75" s="806"/>
      <c r="M75" s="807"/>
      <c r="N75" s="305"/>
    </row>
    <row r="76" spans="1:15" ht="15.75" thickBot="1">
      <c r="B76" s="817" t="s">
        <v>1037</v>
      </c>
      <c r="C76" s="818"/>
      <c r="D76" s="818"/>
      <c r="E76" s="818"/>
      <c r="F76" s="818"/>
      <c r="G76" s="818"/>
      <c r="H76" s="818"/>
      <c r="I76" s="824"/>
      <c r="J76" s="824"/>
      <c r="K76" s="824"/>
      <c r="L76" s="824"/>
      <c r="M76" s="825"/>
      <c r="N76" s="310">
        <f>N70+N71+N72+N73+N74</f>
        <v>170224.01735366668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2678592.2151823062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535718.44303646125</v>
      </c>
      <c r="M83" s="852"/>
      <c r="N83" s="57"/>
    </row>
    <row r="84" spans="1:14">
      <c r="B84" s="95" t="s">
        <v>1057</v>
      </c>
      <c r="C84" s="96"/>
      <c r="D84" s="96"/>
      <c r="E84" s="96"/>
      <c r="F84" s="96"/>
      <c r="G84" s="96"/>
      <c r="H84" s="96"/>
      <c r="I84" s="93"/>
      <c r="J84" s="94"/>
      <c r="K84" s="313">
        <v>0.05</v>
      </c>
      <c r="L84" s="851">
        <f>N78*K84</f>
        <v>133929.61075911531</v>
      </c>
      <c r="M84" s="852"/>
      <c r="N84" s="57"/>
    </row>
    <row r="85" spans="1:14" ht="15.75" thickBot="1">
      <c r="B85" s="97" t="s">
        <v>1058</v>
      </c>
      <c r="C85" s="98"/>
      <c r="D85" s="98"/>
      <c r="E85" s="98"/>
      <c r="F85" s="98"/>
      <c r="G85" s="98"/>
      <c r="H85" s="98"/>
      <c r="I85" s="99"/>
      <c r="J85" s="100"/>
      <c r="K85" s="314">
        <v>0.05</v>
      </c>
      <c r="L85" s="853">
        <f>N78*K85</f>
        <v>133929.61075911531</v>
      </c>
      <c r="M85" s="854"/>
      <c r="N85" s="57"/>
    </row>
    <row r="86" spans="1:14" ht="15.75" thickBot="1">
      <c r="B86" s="817" t="s">
        <v>1037</v>
      </c>
      <c r="C86" s="818"/>
      <c r="D86" s="818"/>
      <c r="E86" s="818"/>
      <c r="F86" s="818"/>
      <c r="G86" s="818"/>
      <c r="H86" s="818"/>
      <c r="I86" s="818"/>
      <c r="J86" s="818"/>
      <c r="K86" s="818"/>
      <c r="L86" s="818"/>
      <c r="M86" s="819"/>
      <c r="N86" s="58">
        <f>L83+L84+L85</f>
        <v>803577.66455469187</v>
      </c>
    </row>
    <row r="87" spans="1:14" ht="15.75" thickBot="1">
      <c r="B87" s="39"/>
      <c r="C87" s="40"/>
      <c r="D87" s="40"/>
      <c r="E87" s="40"/>
      <c r="F87" s="40"/>
      <c r="G87" s="40"/>
      <c r="H87" s="40"/>
      <c r="I87" s="40"/>
      <c r="J87" s="40"/>
      <c r="K87" s="40"/>
      <c r="L87" s="40"/>
      <c r="M87" s="40"/>
      <c r="N87" s="41"/>
    </row>
    <row r="88" spans="1:14" ht="15.75" thickBot="1">
      <c r="A88" t="s">
        <v>2121</v>
      </c>
      <c r="B88" s="817" t="s">
        <v>1059</v>
      </c>
      <c r="C88" s="818"/>
      <c r="D88" s="818"/>
      <c r="E88" s="818"/>
      <c r="F88" s="818"/>
      <c r="G88" s="818"/>
      <c r="H88" s="818"/>
      <c r="I88" s="818"/>
      <c r="J88" s="818"/>
      <c r="K88" s="818"/>
      <c r="L88" s="818"/>
      <c r="M88" s="819"/>
      <c r="N88" s="196">
        <f>N78+N86</f>
        <v>3482169.8797369981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24"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7">
    <mergeCell ref="L29:M29"/>
    <mergeCell ref="D11:E11"/>
    <mergeCell ref="C29:I29"/>
    <mergeCell ref="L3:N4"/>
    <mergeCell ref="C4:J4"/>
    <mergeCell ref="B10:E10"/>
    <mergeCell ref="I10:J10"/>
    <mergeCell ref="F25:H25"/>
    <mergeCell ref="L12:N12"/>
    <mergeCell ref="B27:N27"/>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B83:H83"/>
    <mergeCell ref="L83:M83"/>
    <mergeCell ref="L84:M84"/>
    <mergeCell ref="L85:M85"/>
    <mergeCell ref="B86:M86"/>
    <mergeCell ref="B69:H69"/>
    <mergeCell ref="L69:M69"/>
    <mergeCell ref="B76:M76"/>
    <mergeCell ref="B78:M78"/>
    <mergeCell ref="B82:H82"/>
    <mergeCell ref="L82:M8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topLeftCell="A25"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1"/>
      <c r="C1" s="876"/>
      <c r="D1" s="877"/>
      <c r="E1" s="877"/>
      <c r="F1" s="877"/>
      <c r="G1" s="877"/>
      <c r="H1" s="877"/>
      <c r="I1" s="877"/>
      <c r="J1" s="878"/>
      <c r="K1" s="879" t="s">
        <v>1017</v>
      </c>
      <c r="L1" s="881" t="s">
        <v>2304</v>
      </c>
      <c r="M1" s="882"/>
      <c r="N1" s="883"/>
    </row>
    <row r="2" spans="2:14">
      <c r="B2" s="862"/>
      <c r="C2" s="873" t="s">
        <v>1018</v>
      </c>
      <c r="D2" s="874"/>
      <c r="E2" s="874"/>
      <c r="F2" s="874"/>
      <c r="G2" s="874"/>
      <c r="H2" s="874"/>
      <c r="I2" s="874"/>
      <c r="J2" s="875"/>
      <c r="K2" s="880"/>
      <c r="L2" s="884"/>
      <c r="M2" s="885"/>
      <c r="N2" s="886"/>
    </row>
    <row r="3" spans="2:14">
      <c r="B3" s="862"/>
      <c r="C3" s="873" t="s">
        <v>2305</v>
      </c>
      <c r="D3" s="874"/>
      <c r="E3" s="874"/>
      <c r="F3" s="874"/>
      <c r="G3" s="874"/>
      <c r="H3" s="874"/>
      <c r="I3" s="874"/>
      <c r="J3" s="875"/>
      <c r="K3" s="864" t="s">
        <v>1019</v>
      </c>
      <c r="L3" s="889">
        <v>1</v>
      </c>
      <c r="M3" s="890"/>
      <c r="N3" s="891"/>
    </row>
    <row r="4" spans="2:14">
      <c r="B4" s="862"/>
      <c r="C4" s="873" t="s">
        <v>2306</v>
      </c>
      <c r="D4" s="874"/>
      <c r="E4" s="874"/>
      <c r="F4" s="874"/>
      <c r="G4" s="874"/>
      <c r="H4" s="874"/>
      <c r="I4" s="874"/>
      <c r="J4" s="875"/>
      <c r="K4" s="887"/>
      <c r="L4" s="892"/>
      <c r="M4" s="893"/>
      <c r="N4" s="894"/>
    </row>
    <row r="5" spans="2:14">
      <c r="B5" s="862"/>
      <c r="C5" s="873" t="s">
        <v>2307</v>
      </c>
      <c r="D5" s="874"/>
      <c r="E5" s="874"/>
      <c r="F5" s="874"/>
      <c r="G5" s="874"/>
      <c r="H5" s="874"/>
      <c r="I5" s="874"/>
      <c r="J5" s="875"/>
      <c r="K5" s="864" t="s">
        <v>1020</v>
      </c>
      <c r="L5" s="866"/>
      <c r="M5" s="866" t="s">
        <v>1021</v>
      </c>
      <c r="N5" s="868"/>
    </row>
    <row r="6" spans="2:14" ht="15.75" thickBot="1">
      <c r="B6" s="863"/>
      <c r="C6" s="870"/>
      <c r="D6" s="871"/>
      <c r="E6" s="871"/>
      <c r="F6" s="871"/>
      <c r="G6" s="871"/>
      <c r="H6" s="871"/>
      <c r="I6" s="871"/>
      <c r="J6" s="872"/>
      <c r="K6" s="865"/>
      <c r="L6" s="867"/>
      <c r="M6" s="867"/>
      <c r="N6" s="869"/>
    </row>
    <row r="7" spans="2:14" ht="15.75" thickBot="1">
      <c r="B7" s="354"/>
      <c r="C7" s="355"/>
      <c r="D7" s="355"/>
      <c r="E7" s="355"/>
      <c r="F7" s="355"/>
      <c r="G7" s="355"/>
      <c r="H7" s="355"/>
      <c r="I7" s="355"/>
      <c r="J7" s="355"/>
      <c r="K7" s="355"/>
      <c r="L7" s="356"/>
      <c r="M7" s="356"/>
      <c r="N7" s="357"/>
    </row>
    <row r="8" spans="2:14" ht="18.7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
      <c r="B10" s="895" t="s">
        <v>2311</v>
      </c>
      <c r="C10" s="896"/>
      <c r="D10" s="896"/>
      <c r="E10" s="896"/>
      <c r="F10" s="400" t="s">
        <v>2312</v>
      </c>
      <c r="G10" s="85"/>
      <c r="H10" s="368"/>
      <c r="I10" s="897" t="s">
        <v>2313</v>
      </c>
      <c r="J10" s="897"/>
      <c r="K10" s="401" t="s">
        <v>2312</v>
      </c>
      <c r="L10" s="365"/>
      <c r="M10" s="365"/>
      <c r="N10" s="36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1069</v>
      </c>
      <c r="C31" s="87" t="s">
        <v>1253</v>
      </c>
      <c r="D31" s="88"/>
      <c r="E31" s="88"/>
      <c r="F31" s="88"/>
      <c r="G31" s="88"/>
      <c r="H31" s="88"/>
      <c r="I31" s="88"/>
      <c r="J31" s="89"/>
      <c r="K31" s="317"/>
      <c r="L31" s="315" t="s">
        <v>1068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249</v>
      </c>
      <c r="B36" s="830" t="str">
        <f>VLOOKUP(A36,EQUIPOS!A6:D154,3,FALSE)</f>
        <v>Guadañadora, Cilindraje 41.5 cm3, Longitud del mango 1450 mm, Peso 7.4 kg</v>
      </c>
      <c r="C36" s="831"/>
      <c r="D36" s="831"/>
      <c r="E36" s="831"/>
      <c r="F36" s="831"/>
      <c r="G36" s="831"/>
      <c r="H36" s="832"/>
      <c r="I36" s="276"/>
      <c r="J36" s="277"/>
      <c r="K36" s="278">
        <f>VLOOKUP(A36,EQUIPOS!A6:D161,4,FALSE)</f>
        <v>3958</v>
      </c>
      <c r="L36" s="279"/>
      <c r="M36" s="280">
        <v>0.36</v>
      </c>
      <c r="N36" s="281">
        <f>K36/M36</f>
        <v>10994.444444444445</v>
      </c>
    </row>
    <row r="37" spans="1:14">
      <c r="A37" t="s">
        <v>273</v>
      </c>
      <c r="B37" s="830" t="str">
        <f>VLOOKUP(A37,EQUIPOS!A7:D154,3,FALSE)</f>
        <v>Motosierra, 93.6 cm3 - 7.1 HP, 45-90 cm - 7.9 kg</v>
      </c>
      <c r="C37" s="831"/>
      <c r="D37" s="831"/>
      <c r="E37" s="831"/>
      <c r="F37" s="831"/>
      <c r="G37" s="831"/>
      <c r="H37" s="832"/>
      <c r="I37" s="276"/>
      <c r="J37" s="277"/>
      <c r="K37" s="278">
        <f>VLOOKUP(A37,EQUIPOS!A7:D162,4,FALSE)</f>
        <v>4600</v>
      </c>
      <c r="L37" s="279"/>
      <c r="M37" s="280">
        <v>0.10299999999999999</v>
      </c>
      <c r="N37" s="281">
        <f>K37/M37</f>
        <v>44660.194174757286</v>
      </c>
    </row>
    <row r="38" spans="1:14">
      <c r="B38" s="830"/>
      <c r="C38" s="831"/>
      <c r="D38" s="831"/>
      <c r="E38" s="831"/>
      <c r="F38" s="831"/>
      <c r="G38" s="831"/>
      <c r="H38" s="832"/>
      <c r="I38" s="276"/>
      <c r="J38" s="277"/>
      <c r="K38" s="278"/>
      <c r="L38" s="279"/>
      <c r="M38" s="280"/>
      <c r="N38" s="282"/>
    </row>
    <row r="39" spans="1:14">
      <c r="B39" s="830"/>
      <c r="C39" s="831"/>
      <c r="D39" s="831"/>
      <c r="E39" s="831"/>
      <c r="F39" s="831"/>
      <c r="G39" s="831"/>
      <c r="H39" s="832"/>
      <c r="I39" s="833"/>
      <c r="J39" s="814"/>
      <c r="K39" s="283"/>
      <c r="L39" s="834"/>
      <c r="M39" s="835"/>
      <c r="N39" s="284"/>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0.05</v>
      </c>
      <c r="M42" s="842"/>
      <c r="N42" s="111">
        <f>N76*L42</f>
        <v>1773.1668474340277</v>
      </c>
    </row>
    <row r="43" spans="1:14" ht="15.75" thickBot="1">
      <c r="B43" s="817" t="s">
        <v>1037</v>
      </c>
      <c r="C43" s="818"/>
      <c r="D43" s="818"/>
      <c r="E43" s="818"/>
      <c r="F43" s="818"/>
      <c r="G43" s="818"/>
      <c r="H43" s="818"/>
      <c r="I43" s="818"/>
      <c r="J43" s="818"/>
      <c r="K43" s="818"/>
      <c r="L43" s="818"/>
      <c r="M43" s="819"/>
      <c r="N43" s="105">
        <f>SUM(N36:N42)</f>
        <v>57427.805466635757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1305</v>
      </c>
      <c r="B59" s="52" t="str">
        <f>VLOOKUP(A59,TRANSPORTE!A5:D94,3,FALSE)</f>
        <v>Transporte de material desmontado</v>
      </c>
      <c r="C59" s="326"/>
      <c r="D59" s="326"/>
      <c r="E59" s="326"/>
      <c r="F59" s="326"/>
      <c r="G59" s="326"/>
      <c r="H59" s="320" t="str">
        <f>VLOOKUP(A59,TRANSPORTE!A6:D120,2,FALSE)</f>
        <v>tkm</v>
      </c>
      <c r="I59" s="288">
        <v>50</v>
      </c>
      <c r="J59" s="295">
        <v>1</v>
      </c>
      <c r="K59" s="288">
        <f>I59*J59</f>
        <v>50</v>
      </c>
      <c r="L59" s="821">
        <f>'900.2'!N78</f>
        <v>946.969696969697</v>
      </c>
      <c r="M59" s="822"/>
      <c r="N59" s="296">
        <f>K59*L59</f>
        <v>47348.484848484848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51"/>
    </row>
    <row r="65" spans="1:15" ht="15.75" thickBot="1">
      <c r="B65" s="823" t="s">
        <v>1037</v>
      </c>
      <c r="C65" s="824"/>
      <c r="D65" s="824"/>
      <c r="E65" s="824"/>
      <c r="F65" s="824"/>
      <c r="G65" s="824"/>
      <c r="H65" s="824"/>
      <c r="I65" s="824"/>
      <c r="J65" s="824"/>
      <c r="K65" s="824"/>
      <c r="L65" s="824"/>
      <c r="M65" s="825"/>
      <c r="N65" s="110">
        <f>N59+N60+N61+N62+N63</f>
        <v>47348.484848484848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2.88</v>
      </c>
      <c r="N70" s="305">
        <f>K70/M70</f>
        <v>35463.336948680553</v>
      </c>
      <c r="O70" s="112"/>
    </row>
    <row r="71" spans="1:15">
      <c r="B71" s="55"/>
      <c r="C71" s="53"/>
      <c r="D71" s="53"/>
      <c r="E71" s="53"/>
      <c r="F71" s="53"/>
      <c r="G71" s="53"/>
      <c r="H71" s="53"/>
      <c r="I71" s="288"/>
      <c r="J71" s="306"/>
      <c r="K71" s="307"/>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N70+N71+N72+N73+N74</f>
        <v>35463.336948680553</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140239.62726380114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28047.925452760232</v>
      </c>
      <c r="M83" s="852"/>
      <c r="N83" s="57"/>
    </row>
    <row r="84" spans="1:14">
      <c r="B84" s="95" t="s">
        <v>1057</v>
      </c>
      <c r="C84" s="96"/>
      <c r="D84" s="96"/>
      <c r="E84" s="96"/>
      <c r="F84" s="96"/>
      <c r="G84" s="96"/>
      <c r="H84" s="96"/>
      <c r="I84" s="93"/>
      <c r="J84" s="94"/>
      <c r="K84" s="313">
        <v>0.05</v>
      </c>
      <c r="L84" s="851">
        <f>N78*K84</f>
        <v>7011.9813631900579</v>
      </c>
      <c r="M84" s="852"/>
      <c r="N84" s="57"/>
    </row>
    <row r="85" spans="1:14" ht="15.75" thickBot="1">
      <c r="B85" s="97" t="s">
        <v>1058</v>
      </c>
      <c r="C85" s="98"/>
      <c r="D85" s="98"/>
      <c r="E85" s="98"/>
      <c r="F85" s="98"/>
      <c r="G85" s="98"/>
      <c r="H85" s="98"/>
      <c r="I85" s="99"/>
      <c r="J85" s="100"/>
      <c r="K85" s="314">
        <v>0.05</v>
      </c>
      <c r="L85" s="853">
        <f>N78*K85</f>
        <v>7011.9813631900579</v>
      </c>
      <c r="M85" s="854"/>
      <c r="N85" s="57"/>
    </row>
    <row r="86" spans="1:14" ht="15.75" thickBot="1">
      <c r="B86" s="817" t="s">
        <v>1037</v>
      </c>
      <c r="C86" s="818"/>
      <c r="D86" s="818"/>
      <c r="E86" s="818"/>
      <c r="F86" s="818"/>
      <c r="G86" s="818"/>
      <c r="H86" s="818"/>
      <c r="I86" s="818"/>
      <c r="J86" s="818"/>
      <c r="K86" s="818"/>
      <c r="L86" s="818"/>
      <c r="M86" s="819"/>
      <c r="N86" s="58">
        <f>L83+L84+L85</f>
        <v>42071.888179140355</v>
      </c>
    </row>
    <row r="87" spans="1:14" ht="15.75" thickBot="1">
      <c r="B87" s="39"/>
      <c r="C87" s="40"/>
      <c r="D87" s="40"/>
      <c r="E87" s="40"/>
      <c r="F87" s="40"/>
      <c r="G87" s="40"/>
      <c r="H87" s="40"/>
      <c r="I87" s="40"/>
      <c r="J87" s="40"/>
      <c r="K87" s="40"/>
      <c r="L87" s="40"/>
      <c r="M87" s="40"/>
      <c r="N87" s="41"/>
    </row>
    <row r="88" spans="1:14" ht="15.75" thickBot="1">
      <c r="A88" t="s">
        <v>2121</v>
      </c>
      <c r="B88" s="817" t="s">
        <v>1059</v>
      </c>
      <c r="C88" s="818"/>
      <c r="D88" s="818"/>
      <c r="E88" s="818"/>
      <c r="F88" s="818"/>
      <c r="G88" s="818"/>
      <c r="H88" s="818"/>
      <c r="I88" s="818"/>
      <c r="J88" s="818"/>
      <c r="K88" s="818"/>
      <c r="L88" s="818"/>
      <c r="M88" s="819"/>
      <c r="N88" s="196">
        <f>N78+N86</f>
        <v>182311.51544294151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28.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topLeftCell="A25"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9.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1070</v>
      </c>
      <c r="C31" s="87" t="s">
        <v>1254</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150</v>
      </c>
      <c r="B36" s="830" t="str">
        <f>VLOOKUP(A36,EQUIPOS!A6:D154,3,FALSE)</f>
        <v>Cargador : Potencia en el volante 125 hp, Clasificación de RPM del motor 2300.</v>
      </c>
      <c r="C36" s="831"/>
      <c r="D36" s="831"/>
      <c r="E36" s="831"/>
      <c r="F36" s="831"/>
      <c r="G36" s="831"/>
      <c r="H36" s="832"/>
      <c r="I36" s="276"/>
      <c r="J36" s="277"/>
      <c r="K36" s="278">
        <f>VLOOKUP(A36,EQUIPOS!A6:D161,4,FALSE)</f>
        <v>197512.78430676489</v>
      </c>
      <c r="L36" s="279"/>
      <c r="M36" s="280">
        <v>2.375</v>
      </c>
      <c r="N36" s="281">
        <f>K36/M36</f>
        <v>83163.277602848379</v>
      </c>
    </row>
    <row r="37" spans="1:14">
      <c r="A37" t="s">
        <v>180</v>
      </c>
      <c r="B37" s="830" t="str">
        <f>VLOOKUP(A37,EQUIPOS!A7:D154,3,FALSE)</f>
        <v>Compresor 120 HP, con martillo.</v>
      </c>
      <c r="C37" s="831"/>
      <c r="D37" s="831"/>
      <c r="E37" s="831"/>
      <c r="F37" s="831"/>
      <c r="G37" s="831"/>
      <c r="H37" s="832"/>
      <c r="I37" s="276"/>
      <c r="J37" s="277"/>
      <c r="K37" s="278">
        <f>VLOOKUP(A37,EQUIPOS!A7:D162,4,FALSE)</f>
        <v>70723.978755677526</v>
      </c>
      <c r="L37" s="279"/>
      <c r="M37" s="280">
        <v>2.375</v>
      </c>
      <c r="N37" s="281">
        <f>K37/M37</f>
        <v>29778.517370811591</v>
      </c>
    </row>
    <row r="38" spans="1:14">
      <c r="A38" t="s">
        <v>195</v>
      </c>
      <c r="B38" s="830" t="str">
        <f>VLOOKUP(A38,EQUIPOS!A7:D154,3,FALSE)</f>
        <v xml:space="preserve">Equipo de oxicorte, Capacidad de corte: hasta 6´´ (152mm) </v>
      </c>
      <c r="C38" s="831"/>
      <c r="D38" s="831"/>
      <c r="E38" s="831"/>
      <c r="F38" s="831"/>
      <c r="G38" s="831"/>
      <c r="H38" s="832"/>
      <c r="I38" s="276"/>
      <c r="J38" s="277"/>
      <c r="K38" s="278">
        <f>VLOOKUP(A38,EQUIPOS!A7:D162,4,FALSE)</f>
        <v>3718.75</v>
      </c>
      <c r="L38" s="279"/>
      <c r="M38" s="280">
        <v>2.375</v>
      </c>
      <c r="N38" s="282">
        <f>K38/M38</f>
        <v>1565.7894736842106</v>
      </c>
    </row>
    <row r="39" spans="1:14">
      <c r="B39" s="830"/>
      <c r="C39" s="831"/>
      <c r="D39" s="831"/>
      <c r="E39" s="831"/>
      <c r="F39" s="831"/>
      <c r="G39" s="831"/>
      <c r="H39" s="832"/>
      <c r="I39" s="833"/>
      <c r="J39" s="814"/>
      <c r="K39" s="283"/>
      <c r="L39" s="834"/>
      <c r="M39" s="835"/>
      <c r="N39" s="284"/>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0.1</v>
      </c>
      <c r="M42" s="842"/>
      <c r="N42" s="111">
        <f>N76*L42</f>
        <v>1343.873821213158</v>
      </c>
    </row>
    <row r="43" spans="1:14" ht="15.75" thickBot="1">
      <c r="B43" s="817" t="s">
        <v>1037</v>
      </c>
      <c r="C43" s="818"/>
      <c r="D43" s="818"/>
      <c r="E43" s="818"/>
      <c r="F43" s="818"/>
      <c r="G43" s="818"/>
      <c r="H43" s="818"/>
      <c r="I43" s="818"/>
      <c r="J43" s="818"/>
      <c r="K43" s="818"/>
      <c r="L43" s="818"/>
      <c r="M43" s="819"/>
      <c r="N43" s="105">
        <f>SUM(N36:N42)</f>
        <v>115851.45826855734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21">
        <f>'900.2'!N78</f>
        <v>946.969696969697</v>
      </c>
      <c r="M59" s="822"/>
      <c r="N59" s="296">
        <f>K59*L59</f>
        <v>946.969696969697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51"/>
    </row>
    <row r="65" spans="1:15" ht="15.75" thickBot="1">
      <c r="B65" s="823" t="s">
        <v>1037</v>
      </c>
      <c r="C65" s="824"/>
      <c r="D65" s="824"/>
      <c r="E65" s="824"/>
      <c r="F65" s="824"/>
      <c r="G65" s="824"/>
      <c r="H65" s="824"/>
      <c r="I65" s="824"/>
      <c r="J65" s="824"/>
      <c r="K65" s="824"/>
      <c r="L65" s="824"/>
      <c r="M65" s="825"/>
      <c r="N65" s="110">
        <f>N59+N60+N61+N62+N63</f>
        <v>946.969696969697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19</v>
      </c>
      <c r="N70" s="305">
        <f>K70/M70</f>
        <v>8063.2429272789468</v>
      </c>
      <c r="O70" s="112"/>
    </row>
    <row r="71" spans="1:15">
      <c r="A71" t="s">
        <v>30</v>
      </c>
      <c r="B71" s="55" t="str">
        <f>VLOOKUP(A71,'MANO DE OBRA'!A8:D68,3,FALSE)</f>
        <v>Oficial</v>
      </c>
      <c r="C71" s="53"/>
      <c r="D71" s="53"/>
      <c r="E71" s="53"/>
      <c r="F71" s="53"/>
      <c r="G71" s="53"/>
      <c r="H71" s="53"/>
      <c r="I71" s="301">
        <f>K71/J71*100</f>
        <v>55207.789411999998</v>
      </c>
      <c r="J71" s="302">
        <v>185</v>
      </c>
      <c r="K71" s="307">
        <f>VLOOKUP(A71,'MANO DE OBRA'!A8:D99,4,FALSE)</f>
        <v>102134.4104122</v>
      </c>
      <c r="L71" s="56"/>
      <c r="M71" s="304">
        <v>19</v>
      </c>
      <c r="N71" s="305">
        <f>K71/M71</f>
        <v>5375.4952848526318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N70+N71+N72+N73+N74</f>
        <v>13438.738212131579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88">
        <f>N43+N54+N65+N76</f>
        <v>130237.16617765861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26047.433235531724</v>
      </c>
      <c r="M83" s="852"/>
      <c r="N83" s="57"/>
    </row>
    <row r="84" spans="1:14">
      <c r="B84" s="95" t="s">
        <v>1057</v>
      </c>
      <c r="C84" s="96"/>
      <c r="D84" s="96"/>
      <c r="E84" s="96"/>
      <c r="F84" s="96"/>
      <c r="G84" s="96"/>
      <c r="H84" s="96"/>
      <c r="I84" s="93"/>
      <c r="J84" s="94"/>
      <c r="K84" s="313">
        <v>0.05</v>
      </c>
      <c r="L84" s="851">
        <f>N78*K84</f>
        <v>6511.8583088829309</v>
      </c>
      <c r="M84" s="852"/>
      <c r="N84" s="57"/>
    </row>
    <row r="85" spans="1:14" ht="15.75" thickBot="1">
      <c r="B85" s="97" t="s">
        <v>1058</v>
      </c>
      <c r="C85" s="98"/>
      <c r="D85" s="98"/>
      <c r="E85" s="98"/>
      <c r="F85" s="98"/>
      <c r="G85" s="98"/>
      <c r="H85" s="98"/>
      <c r="I85" s="99"/>
      <c r="J85" s="100"/>
      <c r="K85" s="314">
        <v>0.05</v>
      </c>
      <c r="L85" s="853">
        <f>N78*K85</f>
        <v>6511.8583088829309</v>
      </c>
      <c r="M85" s="854"/>
      <c r="N85" s="57"/>
    </row>
    <row r="86" spans="1:14" ht="15.75" thickBot="1">
      <c r="B86" s="817" t="s">
        <v>1037</v>
      </c>
      <c r="C86" s="818"/>
      <c r="D86" s="818"/>
      <c r="E86" s="818"/>
      <c r="F86" s="818"/>
      <c r="G86" s="818"/>
      <c r="H86" s="818"/>
      <c r="I86" s="818"/>
      <c r="J86" s="818"/>
      <c r="K86" s="818"/>
      <c r="L86" s="818"/>
      <c r="M86" s="819"/>
      <c r="N86" s="58">
        <f>L83+L84+L85</f>
        <v>39071.149853297589</v>
      </c>
    </row>
    <row r="87" spans="1:14" ht="15.75" thickBot="1">
      <c r="B87" s="39"/>
      <c r="C87" s="40"/>
      <c r="D87" s="40"/>
      <c r="E87" s="40"/>
      <c r="F87" s="40"/>
      <c r="G87" s="40"/>
      <c r="H87" s="40"/>
      <c r="I87" s="40"/>
      <c r="J87" s="40"/>
      <c r="K87" s="40"/>
      <c r="L87" s="40"/>
      <c r="M87" s="40"/>
      <c r="N87" s="41"/>
    </row>
    <row r="88" spans="1:14" ht="15.75" thickBot="1">
      <c r="A88" t="s">
        <v>2121</v>
      </c>
      <c r="B88" s="817" t="s">
        <v>1059</v>
      </c>
      <c r="C88" s="818"/>
      <c r="D88" s="818"/>
      <c r="E88" s="818"/>
      <c r="F88" s="818"/>
      <c r="G88" s="818"/>
      <c r="H88" s="818"/>
      <c r="I88" s="818"/>
      <c r="J88" s="818"/>
      <c r="K88" s="818"/>
      <c r="L88" s="818"/>
      <c r="M88" s="819"/>
      <c r="N88" s="58">
        <f>N78+N86</f>
        <v>169308.31603095619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c r="B106" s="855"/>
      <c r="C106" s="856"/>
      <c r="D106" s="856"/>
      <c r="E106" s="856"/>
      <c r="F106" s="856"/>
      <c r="G106" s="856"/>
      <c r="H106" s="856"/>
      <c r="I106" s="856"/>
      <c r="J106" s="856"/>
      <c r="K106" s="856"/>
      <c r="L106" s="856"/>
      <c r="M106" s="856"/>
      <c r="N106" s="857"/>
    </row>
    <row r="107" spans="2:14" ht="27.7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topLeftCell="A82"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1"/>
      <c r="C1" s="876"/>
      <c r="D1" s="877"/>
      <c r="E1" s="877"/>
      <c r="F1" s="877"/>
      <c r="G1" s="877"/>
      <c r="H1" s="877"/>
      <c r="I1" s="877"/>
      <c r="J1" s="878"/>
      <c r="K1" s="879" t="s">
        <v>1017</v>
      </c>
      <c r="L1" s="881" t="s">
        <v>2304</v>
      </c>
      <c r="M1" s="882"/>
      <c r="N1" s="883"/>
    </row>
    <row r="2" spans="2:14">
      <c r="B2" s="862"/>
      <c r="C2" s="873" t="s">
        <v>1018</v>
      </c>
      <c r="D2" s="874"/>
      <c r="E2" s="874"/>
      <c r="F2" s="874"/>
      <c r="G2" s="874"/>
      <c r="H2" s="874"/>
      <c r="I2" s="874"/>
      <c r="J2" s="875"/>
      <c r="K2" s="880"/>
      <c r="L2" s="884"/>
      <c r="M2" s="885"/>
      <c r="N2" s="886"/>
    </row>
    <row r="3" spans="2:14">
      <c r="B3" s="862"/>
      <c r="C3" s="873" t="s">
        <v>2305</v>
      </c>
      <c r="D3" s="874"/>
      <c r="E3" s="874"/>
      <c r="F3" s="874"/>
      <c r="G3" s="874"/>
      <c r="H3" s="874"/>
      <c r="I3" s="874"/>
      <c r="J3" s="875"/>
      <c r="K3" s="864" t="s">
        <v>1019</v>
      </c>
      <c r="L3" s="889">
        <v>1</v>
      </c>
      <c r="M3" s="890"/>
      <c r="N3" s="891"/>
    </row>
    <row r="4" spans="2:14">
      <c r="B4" s="862"/>
      <c r="C4" s="873" t="s">
        <v>2306</v>
      </c>
      <c r="D4" s="874"/>
      <c r="E4" s="874"/>
      <c r="F4" s="874"/>
      <c r="G4" s="874"/>
      <c r="H4" s="874"/>
      <c r="I4" s="874"/>
      <c r="J4" s="875"/>
      <c r="K4" s="887"/>
      <c r="L4" s="892"/>
      <c r="M4" s="893"/>
      <c r="N4" s="894"/>
    </row>
    <row r="5" spans="2:14">
      <c r="B5" s="862"/>
      <c r="C5" s="873" t="s">
        <v>2307</v>
      </c>
      <c r="D5" s="874"/>
      <c r="E5" s="874"/>
      <c r="F5" s="874"/>
      <c r="G5" s="874"/>
      <c r="H5" s="874"/>
      <c r="I5" s="874"/>
      <c r="J5" s="875"/>
      <c r="K5" s="864" t="s">
        <v>1020</v>
      </c>
      <c r="L5" s="866"/>
      <c r="M5" s="866" t="s">
        <v>1021</v>
      </c>
      <c r="N5" s="868"/>
    </row>
    <row r="6" spans="2:14" ht="15.75" thickBot="1">
      <c r="B6" s="863"/>
      <c r="C6" s="870"/>
      <c r="D6" s="871"/>
      <c r="E6" s="871"/>
      <c r="F6" s="871"/>
      <c r="G6" s="871"/>
      <c r="H6" s="871"/>
      <c r="I6" s="871"/>
      <c r="J6" s="872"/>
      <c r="K6" s="865"/>
      <c r="L6" s="867"/>
      <c r="M6" s="867"/>
      <c r="N6" s="869"/>
    </row>
    <row r="7" spans="2:14" ht="15.75" thickBot="1">
      <c r="B7" s="354"/>
      <c r="C7" s="355"/>
      <c r="D7" s="355"/>
      <c r="E7" s="355"/>
      <c r="F7" s="355"/>
      <c r="G7" s="355"/>
      <c r="H7" s="355"/>
      <c r="I7" s="355"/>
      <c r="J7" s="355"/>
      <c r="K7" s="355"/>
      <c r="L7" s="356"/>
      <c r="M7" s="356"/>
      <c r="N7" s="357"/>
    </row>
    <row r="8" spans="2:14" ht="19.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
      <c r="B10" s="895" t="s">
        <v>2311</v>
      </c>
      <c r="C10" s="896"/>
      <c r="D10" s="896"/>
      <c r="E10" s="896"/>
      <c r="F10" s="400" t="s">
        <v>2312</v>
      </c>
      <c r="G10" s="85"/>
      <c r="H10" s="368"/>
      <c r="I10" s="897" t="s">
        <v>2313</v>
      </c>
      <c r="J10" s="897"/>
      <c r="K10" s="401" t="s">
        <v>2312</v>
      </c>
      <c r="L10" s="365"/>
      <c r="M10" s="365"/>
      <c r="N10" s="36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1072</v>
      </c>
      <c r="C31" s="87" t="s">
        <v>1255</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312</v>
      </c>
      <c r="B36" s="830" t="str">
        <f>VLOOKUP(A36,EQUIPOS!A6:D154,3,FALSE)</f>
        <v>Retroexcavadora sobre oruga, potencia 138 HP, balde de 1,5 m3.</v>
      </c>
      <c r="C36" s="831"/>
      <c r="D36" s="831"/>
      <c r="E36" s="831"/>
      <c r="F36" s="831"/>
      <c r="G36" s="831"/>
      <c r="H36" s="832"/>
      <c r="I36" s="276"/>
      <c r="J36" s="277"/>
      <c r="K36" s="278">
        <f>VLOOKUP(A36,EQUIPOS!A6:D161,4,FALSE)</f>
        <v>185362.52043531308</v>
      </c>
      <c r="L36" s="279"/>
      <c r="M36" s="280">
        <v>2.5</v>
      </c>
      <c r="N36" s="281">
        <f>K36/M36</f>
        <v>74145.008174125236</v>
      </c>
    </row>
    <row r="37" spans="1:14">
      <c r="A37" t="s">
        <v>180</v>
      </c>
      <c r="B37" s="830" t="str">
        <f>VLOOKUP(A37,EQUIPOS!A7:D154,3,FALSE)</f>
        <v>Compresor 120 HP, con martillo.</v>
      </c>
      <c r="C37" s="831"/>
      <c r="D37" s="831"/>
      <c r="E37" s="831"/>
      <c r="F37" s="831"/>
      <c r="G37" s="831"/>
      <c r="H37" s="832"/>
      <c r="I37" s="276"/>
      <c r="J37" s="277"/>
      <c r="K37" s="278">
        <f>VLOOKUP(A37,EQUIPOS!A7:D162,4,FALSE)</f>
        <v>70723.978755677526</v>
      </c>
      <c r="L37" s="279"/>
      <c r="M37" s="280">
        <v>2.5</v>
      </c>
      <c r="N37" s="281">
        <f>K37/M37</f>
        <v>28289.591502271011</v>
      </c>
    </row>
    <row r="38" spans="1:14">
      <c r="A38" t="s">
        <v>195</v>
      </c>
      <c r="B38" s="830" t="str">
        <f>VLOOKUP(A38,EQUIPOS!A8:D154,3,FALSE)</f>
        <v xml:space="preserve">Equipo de oxicorte, Capacidad de corte: hasta 6´´ (152mm) </v>
      </c>
      <c r="C38" s="831"/>
      <c r="D38" s="831"/>
      <c r="E38" s="831"/>
      <c r="F38" s="831"/>
      <c r="G38" s="831"/>
      <c r="H38" s="832"/>
      <c r="I38" s="276"/>
      <c r="J38" s="277"/>
      <c r="K38" s="278">
        <f>VLOOKUP(A38,EQUIPOS!A8:D163,4,FALSE)</f>
        <v>3718.75</v>
      </c>
      <c r="L38" s="279"/>
      <c r="M38" s="280">
        <v>2.5</v>
      </c>
      <c r="N38" s="281">
        <f>K38/M38</f>
        <v>1487.5</v>
      </c>
    </row>
    <row r="39" spans="1:14">
      <c r="B39" s="830"/>
      <c r="C39" s="831"/>
      <c r="D39" s="831"/>
      <c r="E39" s="831"/>
      <c r="F39" s="831"/>
      <c r="G39" s="831"/>
      <c r="H39" s="832"/>
      <c r="I39" s="833"/>
      <c r="J39" s="814"/>
      <c r="K39" s="283"/>
      <c r="L39" s="834"/>
      <c r="M39" s="835"/>
      <c r="N39" s="284"/>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0.02</v>
      </c>
      <c r="M42" s="842"/>
      <c r="N42" s="111">
        <f>N76*L42</f>
        <v>255.33602603049999</v>
      </c>
    </row>
    <row r="43" spans="1:14" ht="15.75" thickBot="1">
      <c r="B43" s="817" t="s">
        <v>1037</v>
      </c>
      <c r="C43" s="818"/>
      <c r="D43" s="818"/>
      <c r="E43" s="818"/>
      <c r="F43" s="818"/>
      <c r="G43" s="818"/>
      <c r="H43" s="818"/>
      <c r="I43" s="818"/>
      <c r="J43" s="818"/>
      <c r="K43" s="818"/>
      <c r="L43" s="818"/>
      <c r="M43" s="819"/>
      <c r="N43" s="105">
        <f>SUM(N36:N42)</f>
        <v>104177.43570242675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21">
        <f>'900.2'!N78</f>
        <v>946.969696969697</v>
      </c>
      <c r="M59" s="822"/>
      <c r="N59" s="296">
        <f>K59*L59</f>
        <v>946.969696969697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51"/>
    </row>
    <row r="65" spans="1:15" ht="15.75" thickBot="1">
      <c r="B65" s="823" t="s">
        <v>1037</v>
      </c>
      <c r="C65" s="824"/>
      <c r="D65" s="824"/>
      <c r="E65" s="824"/>
      <c r="F65" s="824"/>
      <c r="G65" s="824"/>
      <c r="H65" s="824"/>
      <c r="I65" s="824"/>
      <c r="J65" s="824"/>
      <c r="K65" s="824"/>
      <c r="L65" s="824"/>
      <c r="M65" s="825"/>
      <c r="N65" s="110">
        <f>N59+N60+N61+N62+N63</f>
        <v>946.969696969697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20</v>
      </c>
      <c r="N70" s="305">
        <f>K70/M70</f>
        <v>7660.0807809149992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N70+N71+N72+N73+N74</f>
        <v>12766.801301525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117891.20670092145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23578.241340184293</v>
      </c>
      <c r="M83" s="852"/>
      <c r="N83" s="57"/>
    </row>
    <row r="84" spans="1:14">
      <c r="B84" s="95" t="s">
        <v>1057</v>
      </c>
      <c r="C84" s="96"/>
      <c r="D84" s="96"/>
      <c r="E84" s="96"/>
      <c r="F84" s="96"/>
      <c r="G84" s="96"/>
      <c r="H84" s="96"/>
      <c r="I84" s="93"/>
      <c r="J84" s="94"/>
      <c r="K84" s="313">
        <v>0.05</v>
      </c>
      <c r="L84" s="851">
        <f>N78*K84</f>
        <v>5894.5603350460733</v>
      </c>
      <c r="M84" s="852"/>
      <c r="N84" s="57"/>
    </row>
    <row r="85" spans="1:14" ht="15.75" thickBot="1">
      <c r="B85" s="97" t="s">
        <v>1058</v>
      </c>
      <c r="C85" s="98"/>
      <c r="D85" s="98"/>
      <c r="E85" s="98"/>
      <c r="F85" s="98"/>
      <c r="G85" s="98"/>
      <c r="H85" s="98"/>
      <c r="I85" s="99"/>
      <c r="J85" s="100"/>
      <c r="K85" s="314">
        <v>0.05</v>
      </c>
      <c r="L85" s="853">
        <f>N78*K85</f>
        <v>5894.5603350460733</v>
      </c>
      <c r="M85" s="854"/>
      <c r="N85" s="57"/>
    </row>
    <row r="86" spans="1:14" ht="15.75" thickBot="1">
      <c r="B86" s="817" t="s">
        <v>1037</v>
      </c>
      <c r="C86" s="818"/>
      <c r="D86" s="818"/>
      <c r="E86" s="818"/>
      <c r="F86" s="818"/>
      <c r="G86" s="818"/>
      <c r="H86" s="818"/>
      <c r="I86" s="818"/>
      <c r="J86" s="818"/>
      <c r="K86" s="818"/>
      <c r="L86" s="818"/>
      <c r="M86" s="819"/>
      <c r="N86" s="58">
        <f>L83+L84+L85</f>
        <v>35367.36201027644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153258.56871119788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28.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topLeftCell="A34"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1"/>
      <c r="C1" s="876"/>
      <c r="D1" s="877"/>
      <c r="E1" s="877"/>
      <c r="F1" s="877"/>
      <c r="G1" s="877"/>
      <c r="H1" s="877"/>
      <c r="I1" s="877"/>
      <c r="J1" s="878"/>
      <c r="K1" s="879" t="s">
        <v>1017</v>
      </c>
      <c r="L1" s="881" t="s">
        <v>2304</v>
      </c>
      <c r="M1" s="882"/>
      <c r="N1" s="883"/>
    </row>
    <row r="2" spans="2:14">
      <c r="B2" s="862"/>
      <c r="C2" s="873" t="s">
        <v>1018</v>
      </c>
      <c r="D2" s="874"/>
      <c r="E2" s="874"/>
      <c r="F2" s="874"/>
      <c r="G2" s="874"/>
      <c r="H2" s="874"/>
      <c r="I2" s="874"/>
      <c r="J2" s="875"/>
      <c r="K2" s="880"/>
      <c r="L2" s="884"/>
      <c r="M2" s="885"/>
      <c r="N2" s="886"/>
    </row>
    <row r="3" spans="2:14">
      <c r="B3" s="862"/>
      <c r="C3" s="873" t="s">
        <v>2305</v>
      </c>
      <c r="D3" s="874"/>
      <c r="E3" s="874"/>
      <c r="F3" s="874"/>
      <c r="G3" s="874"/>
      <c r="H3" s="874"/>
      <c r="I3" s="874"/>
      <c r="J3" s="875"/>
      <c r="K3" s="864" t="s">
        <v>1019</v>
      </c>
      <c r="L3" s="889">
        <v>1</v>
      </c>
      <c r="M3" s="890"/>
      <c r="N3" s="891"/>
    </row>
    <row r="4" spans="2:14">
      <c r="B4" s="862"/>
      <c r="C4" s="873" t="s">
        <v>2306</v>
      </c>
      <c r="D4" s="874"/>
      <c r="E4" s="874"/>
      <c r="F4" s="874"/>
      <c r="G4" s="874"/>
      <c r="H4" s="874"/>
      <c r="I4" s="874"/>
      <c r="J4" s="875"/>
      <c r="K4" s="887"/>
      <c r="L4" s="892"/>
      <c r="M4" s="893"/>
      <c r="N4" s="894"/>
    </row>
    <row r="5" spans="2:14">
      <c r="B5" s="862"/>
      <c r="C5" s="873" t="s">
        <v>2307</v>
      </c>
      <c r="D5" s="874"/>
      <c r="E5" s="874"/>
      <c r="F5" s="874"/>
      <c r="G5" s="874"/>
      <c r="H5" s="874"/>
      <c r="I5" s="874"/>
      <c r="J5" s="875"/>
      <c r="K5" s="864" t="s">
        <v>1020</v>
      </c>
      <c r="L5" s="866"/>
      <c r="M5" s="866" t="s">
        <v>1021</v>
      </c>
      <c r="N5" s="868"/>
    </row>
    <row r="6" spans="2:14" ht="15.75" thickBot="1">
      <c r="B6" s="863"/>
      <c r="C6" s="870"/>
      <c r="D6" s="871"/>
      <c r="E6" s="871"/>
      <c r="F6" s="871"/>
      <c r="G6" s="871"/>
      <c r="H6" s="871"/>
      <c r="I6" s="871"/>
      <c r="J6" s="872"/>
      <c r="K6" s="865"/>
      <c r="L6" s="867"/>
      <c r="M6" s="867"/>
      <c r="N6" s="869"/>
    </row>
    <row r="7" spans="2:14" ht="15.75" thickBot="1">
      <c r="B7" s="354"/>
      <c r="C7" s="355"/>
      <c r="D7" s="355"/>
      <c r="E7" s="355"/>
      <c r="F7" s="355"/>
      <c r="G7" s="355"/>
      <c r="H7" s="355"/>
      <c r="I7" s="355"/>
      <c r="J7" s="355"/>
      <c r="K7" s="355"/>
      <c r="L7" s="356"/>
      <c r="M7" s="356"/>
      <c r="N7" s="357"/>
    </row>
    <row r="8" spans="2:14" ht="18.7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
      <c r="B10" s="895" t="s">
        <v>2311</v>
      </c>
      <c r="C10" s="896"/>
      <c r="D10" s="896"/>
      <c r="E10" s="896"/>
      <c r="F10" s="400" t="s">
        <v>2312</v>
      </c>
      <c r="G10" s="85"/>
      <c r="H10" s="368"/>
      <c r="I10" s="897" t="s">
        <v>2313</v>
      </c>
      <c r="J10" s="897"/>
      <c r="K10" s="401" t="s">
        <v>2312</v>
      </c>
      <c r="L10" s="365"/>
      <c r="M10" s="365"/>
      <c r="N10" s="36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1073</v>
      </c>
      <c r="C31" s="87" t="s">
        <v>1256</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150</v>
      </c>
      <c r="B36" s="830" t="str">
        <f>VLOOKUP(A36,EQUIPOS!A6:D154,3,FALSE)</f>
        <v>Cargador : Potencia en el volante 125 hp, Clasificación de RPM del motor 2300.</v>
      </c>
      <c r="C36" s="831"/>
      <c r="D36" s="831"/>
      <c r="E36" s="831"/>
      <c r="F36" s="831"/>
      <c r="G36" s="831"/>
      <c r="H36" s="832"/>
      <c r="I36" s="276"/>
      <c r="J36" s="277"/>
      <c r="K36" s="278">
        <f>VLOOKUP(A36,EQUIPOS!A6:D161,4,FALSE)</f>
        <v>197512.78430676489</v>
      </c>
      <c r="L36" s="279"/>
      <c r="M36" s="280">
        <v>9.25</v>
      </c>
      <c r="N36" s="281">
        <f>K36/M36</f>
        <v>21352.733438569179</v>
      </c>
    </row>
    <row r="37" spans="1:14">
      <c r="A37" t="s">
        <v>180</v>
      </c>
      <c r="B37" s="830" t="str">
        <f>VLOOKUP(A37,EQUIPOS!A7:D154,3,FALSE)</f>
        <v>Compresor 120 HP, con martillo.</v>
      </c>
      <c r="C37" s="831"/>
      <c r="D37" s="831"/>
      <c r="E37" s="831"/>
      <c r="F37" s="831"/>
      <c r="G37" s="831"/>
      <c r="H37" s="832"/>
      <c r="I37" s="276"/>
      <c r="J37" s="277"/>
      <c r="K37" s="278">
        <f>VLOOKUP(A37,EQUIPOS!A7:D162,4,FALSE)</f>
        <v>70723.978755677526</v>
      </c>
      <c r="L37" s="279"/>
      <c r="M37" s="280">
        <v>9.25</v>
      </c>
      <c r="N37" s="281">
        <f>K37/M37</f>
        <v>7645.8355411543271</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4"/>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0.02</v>
      </c>
      <c r="M42" s="842"/>
      <c r="N42" s="111">
        <f>N76*L42</f>
        <v>55.207789412000004</v>
      </c>
    </row>
    <row r="43" spans="1:14" ht="15.75" thickBot="1">
      <c r="B43" s="817" t="s">
        <v>1037</v>
      </c>
      <c r="C43" s="818"/>
      <c r="D43" s="818"/>
      <c r="E43" s="818"/>
      <c r="F43" s="818"/>
      <c r="G43" s="818"/>
      <c r="H43" s="818"/>
      <c r="I43" s="818"/>
      <c r="J43" s="818"/>
      <c r="K43" s="818"/>
      <c r="L43" s="818"/>
      <c r="M43" s="819"/>
      <c r="N43" s="105">
        <f>SUM(N36:N42)</f>
        <v>29053.776769135507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21">
        <f>'900.2'!N78</f>
        <v>946.969696969697</v>
      </c>
      <c r="M59" s="822"/>
      <c r="N59" s="296">
        <f>K59*L59</f>
        <v>946.969696969697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51"/>
    </row>
    <row r="65" spans="1:15" ht="15.75" thickBot="1">
      <c r="B65" s="823" t="s">
        <v>1037</v>
      </c>
      <c r="C65" s="824"/>
      <c r="D65" s="824"/>
      <c r="E65" s="824"/>
      <c r="F65" s="824"/>
      <c r="G65" s="824"/>
      <c r="H65" s="824"/>
      <c r="I65" s="824"/>
      <c r="J65" s="824"/>
      <c r="K65" s="824"/>
      <c r="L65" s="824"/>
      <c r="M65" s="825"/>
      <c r="N65" s="110">
        <f>N59+N60+N61+N62+N63</f>
        <v>946.969696969697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74</v>
      </c>
      <c r="N70" s="305">
        <f>K70/M70</f>
        <v>1380.1947353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74</v>
      </c>
      <c r="N71" s="305">
        <f>K71/M71</f>
        <v>1380.1947353</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N70+N71+N72+N73+N74</f>
        <v>2760.3894706000001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32761.135936705203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6552.2271873410409</v>
      </c>
      <c r="M83" s="852"/>
      <c r="N83" s="57"/>
    </row>
    <row r="84" spans="1:14">
      <c r="B84" s="95" t="s">
        <v>1057</v>
      </c>
      <c r="C84" s="96"/>
      <c r="D84" s="96"/>
      <c r="E84" s="96"/>
      <c r="F84" s="96"/>
      <c r="G84" s="96"/>
      <c r="H84" s="96"/>
      <c r="I84" s="93"/>
      <c r="J84" s="94"/>
      <c r="K84" s="313">
        <v>0.05</v>
      </c>
      <c r="L84" s="851">
        <f>N78*K84</f>
        <v>1638.0567968352602</v>
      </c>
      <c r="M84" s="852"/>
      <c r="N84" s="57"/>
    </row>
    <row r="85" spans="1:14" ht="15.75" thickBot="1">
      <c r="B85" s="97" t="s">
        <v>1058</v>
      </c>
      <c r="C85" s="98"/>
      <c r="D85" s="98"/>
      <c r="E85" s="98"/>
      <c r="F85" s="98"/>
      <c r="G85" s="98"/>
      <c r="H85" s="98"/>
      <c r="I85" s="99"/>
      <c r="J85" s="100"/>
      <c r="K85" s="314">
        <v>0.05</v>
      </c>
      <c r="L85" s="853">
        <f>N78*K85</f>
        <v>1638.0567968352602</v>
      </c>
      <c r="M85" s="854"/>
      <c r="N85" s="57"/>
    </row>
    <row r="86" spans="1:14" ht="15.75" thickBot="1">
      <c r="B86" s="817" t="s">
        <v>1037</v>
      </c>
      <c r="C86" s="818"/>
      <c r="D86" s="818"/>
      <c r="E86" s="818"/>
      <c r="F86" s="818"/>
      <c r="G86" s="818"/>
      <c r="H86" s="818"/>
      <c r="I86" s="818"/>
      <c r="J86" s="818"/>
      <c r="K86" s="818"/>
      <c r="L86" s="818"/>
      <c r="M86" s="819"/>
      <c r="N86" s="58">
        <f>L83+L84+L85</f>
        <v>9828.3407810115623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42589.476717716767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22.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1074</v>
      </c>
      <c r="C31" s="87" t="s">
        <v>1257</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180</v>
      </c>
      <c r="B36" s="830" t="str">
        <f>VLOOKUP(A36,EQUIPOS!A6:D154,3,FALSE)</f>
        <v>Compresor 120 HP, con martillo.</v>
      </c>
      <c r="C36" s="831"/>
      <c r="D36" s="831"/>
      <c r="E36" s="831"/>
      <c r="F36" s="831"/>
      <c r="G36" s="831"/>
      <c r="H36" s="832"/>
      <c r="I36" s="276"/>
      <c r="J36" s="277"/>
      <c r="K36" s="278">
        <f>VLOOKUP(A36,EQUIPOS!A6:D161,4,FALSE)</f>
        <v>70723.978755677526</v>
      </c>
      <c r="L36" s="279"/>
      <c r="M36" s="280">
        <v>2.5</v>
      </c>
      <c r="N36" s="281">
        <f>K36/M36</f>
        <v>28289.591502271011</v>
      </c>
    </row>
    <row r="37" span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4"/>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0.1</v>
      </c>
      <c r="M42" s="842"/>
      <c r="N42" s="111">
        <f>N76*L42</f>
        <v>1021.344104122</v>
      </c>
    </row>
    <row r="43" spans="1:14" ht="15.75" thickBot="1">
      <c r="B43" s="817" t="s">
        <v>1037</v>
      </c>
      <c r="C43" s="818"/>
      <c r="D43" s="818"/>
      <c r="E43" s="818"/>
      <c r="F43" s="818"/>
      <c r="G43" s="818"/>
      <c r="H43" s="818"/>
      <c r="I43" s="818"/>
      <c r="J43" s="818"/>
      <c r="K43" s="818"/>
      <c r="L43" s="818"/>
      <c r="M43" s="819"/>
      <c r="N43" s="105">
        <f>SUM(N36:N42)</f>
        <v>29310.93560639301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21">
        <f>'900.2'!N78</f>
        <v>946.969696969697</v>
      </c>
      <c r="M59" s="822"/>
      <c r="N59" s="296">
        <f>K59*L59</f>
        <v>946.969696969697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06"/>
      <c r="M64" s="807"/>
      <c r="N64" s="51"/>
    </row>
    <row r="65" spans="1:15" ht="15.75" thickBot="1">
      <c r="B65" s="823" t="s">
        <v>1037</v>
      </c>
      <c r="C65" s="824"/>
      <c r="D65" s="824"/>
      <c r="E65" s="824"/>
      <c r="F65" s="824"/>
      <c r="G65" s="824"/>
      <c r="H65" s="824"/>
      <c r="I65" s="824"/>
      <c r="J65" s="824"/>
      <c r="K65" s="824"/>
      <c r="L65" s="824"/>
      <c r="M65" s="825"/>
      <c r="N65" s="110">
        <f>N59+N60+N61+N62+N63</f>
        <v>946.969696969697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20</v>
      </c>
      <c r="N70" s="305">
        <f>K70/M70</f>
        <v>10213.44104122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N70+N71+N72+N73+N74</f>
        <v>10213.44104122</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40471.346344582707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8094.2692689165415</v>
      </c>
      <c r="M83" s="852"/>
      <c r="N83" s="57"/>
    </row>
    <row r="84" spans="1:14">
      <c r="B84" s="95" t="s">
        <v>1057</v>
      </c>
      <c r="C84" s="96"/>
      <c r="D84" s="96"/>
      <c r="E84" s="96"/>
      <c r="F84" s="96"/>
      <c r="G84" s="96"/>
      <c r="H84" s="96"/>
      <c r="I84" s="93"/>
      <c r="J84" s="94"/>
      <c r="K84" s="313">
        <v>0.05</v>
      </c>
      <c r="L84" s="851">
        <f>N78*K84</f>
        <v>2023.5673172291354</v>
      </c>
      <c r="M84" s="852"/>
      <c r="N84" s="57"/>
    </row>
    <row r="85" spans="1:14" ht="15.75" thickBot="1">
      <c r="B85" s="97" t="s">
        <v>1058</v>
      </c>
      <c r="C85" s="98"/>
      <c r="D85" s="98"/>
      <c r="E85" s="98"/>
      <c r="F85" s="98"/>
      <c r="G85" s="98"/>
      <c r="H85" s="98"/>
      <c r="I85" s="99"/>
      <c r="J85" s="100"/>
      <c r="K85" s="314">
        <v>0.05</v>
      </c>
      <c r="L85" s="853">
        <f>N78*K85</f>
        <v>2023.5673172291354</v>
      </c>
      <c r="M85" s="854"/>
      <c r="N85" s="57"/>
    </row>
    <row r="86" spans="1:14" ht="15.75" thickBot="1">
      <c r="B86" s="817" t="s">
        <v>1037</v>
      </c>
      <c r="C86" s="818"/>
      <c r="D86" s="818"/>
      <c r="E86" s="818"/>
      <c r="F86" s="818"/>
      <c r="G86" s="818"/>
      <c r="H86" s="818"/>
      <c r="I86" s="818"/>
      <c r="J86" s="818"/>
      <c r="K86" s="818"/>
      <c r="L86" s="818"/>
      <c r="M86" s="819"/>
      <c r="N86" s="58">
        <f>L83+L84+L85</f>
        <v>12141.403903374812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52612.75024795752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topLeftCell="A25"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1075</v>
      </c>
      <c r="C31" s="87" t="s">
        <v>1254</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150</v>
      </c>
      <c r="B36" s="830" t="str">
        <f>VLOOKUP(A36,EQUIPOS!A6:D154,3,FALSE)</f>
        <v>Cargador : Potencia en el volante 125 hp, Clasificación de RPM del motor 2300.</v>
      </c>
      <c r="C36" s="831"/>
      <c r="D36" s="831"/>
      <c r="E36" s="831"/>
      <c r="F36" s="831"/>
      <c r="G36" s="831"/>
      <c r="H36" s="832"/>
      <c r="I36" s="276"/>
      <c r="J36" s="277"/>
      <c r="K36" s="278">
        <f>VLOOKUP(A36,EQUIPOS!A6:D161,4,FALSE)</f>
        <v>197512.78430676489</v>
      </c>
      <c r="L36" s="279"/>
      <c r="M36" s="280">
        <v>2.375</v>
      </c>
      <c r="N36" s="281">
        <f>K36/M36</f>
        <v>83163.277602848379</v>
      </c>
    </row>
    <row r="37" spans="1:14">
      <c r="A37" t="s">
        <v>180</v>
      </c>
      <c r="B37" s="830" t="str">
        <f>VLOOKUP(A37,EQUIPOS!A7:D154,3,FALSE)</f>
        <v>Compresor 120 HP, con martillo.</v>
      </c>
      <c r="C37" s="831"/>
      <c r="D37" s="831"/>
      <c r="E37" s="831"/>
      <c r="F37" s="831"/>
      <c r="G37" s="831"/>
      <c r="H37" s="832"/>
      <c r="I37" s="276"/>
      <c r="J37" s="277"/>
      <c r="K37" s="278">
        <f>VLOOKUP(A37,EQUIPOS!A7:D162,4,FALSE)</f>
        <v>70723.978755677526</v>
      </c>
      <c r="L37" s="279"/>
      <c r="M37" s="280">
        <v>2.375</v>
      </c>
      <c r="N37" s="281">
        <f>K37/M37</f>
        <v>29778.517370811591</v>
      </c>
    </row>
    <row r="38" spans="1:14">
      <c r="A38" t="s">
        <v>195</v>
      </c>
      <c r="B38" s="830" t="str">
        <f>VLOOKUP(A38,EQUIPOS!A8:D154,3,FALSE)</f>
        <v xml:space="preserve">Equipo de oxicorte, Capacidad de corte: hasta 6´´ (152mm) </v>
      </c>
      <c r="C38" s="831"/>
      <c r="D38" s="831"/>
      <c r="E38" s="831"/>
      <c r="F38" s="831"/>
      <c r="G38" s="831"/>
      <c r="H38" s="832"/>
      <c r="I38" s="276"/>
      <c r="J38" s="277"/>
      <c r="K38" s="278">
        <f>VLOOKUP(A38,EQUIPOS!A8:D163,4,FALSE)</f>
        <v>3718.75</v>
      </c>
      <c r="L38" s="279"/>
      <c r="M38" s="280">
        <v>2.375</v>
      </c>
      <c r="N38" s="281">
        <f>K38/M38</f>
        <v>1565.7894736842106</v>
      </c>
    </row>
    <row r="39" spans="1:14">
      <c r="B39" s="830"/>
      <c r="C39" s="831"/>
      <c r="D39" s="831"/>
      <c r="E39" s="831"/>
      <c r="F39" s="831"/>
      <c r="G39" s="831"/>
      <c r="H39" s="832"/>
      <c r="I39" s="833"/>
      <c r="J39" s="814"/>
      <c r="K39" s="283"/>
      <c r="L39" s="834"/>
      <c r="M39" s="835"/>
      <c r="N39" s="284"/>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0.1</v>
      </c>
      <c r="M42" s="842"/>
      <c r="N42" s="111">
        <f>N76*L42</f>
        <v>1343.873821213158</v>
      </c>
    </row>
    <row r="43" spans="1:14" ht="15.75" thickBot="1">
      <c r="B43" s="817" t="s">
        <v>1037</v>
      </c>
      <c r="C43" s="818"/>
      <c r="D43" s="818"/>
      <c r="E43" s="818"/>
      <c r="F43" s="818"/>
      <c r="G43" s="818"/>
      <c r="H43" s="818"/>
      <c r="I43" s="818"/>
      <c r="J43" s="818"/>
      <c r="K43" s="818"/>
      <c r="L43" s="818"/>
      <c r="M43" s="819"/>
      <c r="N43" s="105">
        <f>SUM(N36:N42)</f>
        <v>115851.45826855734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21">
        <f>'900.2'!N78</f>
        <v>946.969696969697</v>
      </c>
      <c r="M59" s="822"/>
      <c r="N59" s="296">
        <f>K59*L59</f>
        <v>946.969696969697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51"/>
    </row>
    <row r="65" spans="1:15" ht="15.75" thickBot="1">
      <c r="B65" s="823" t="s">
        <v>1037</v>
      </c>
      <c r="C65" s="824"/>
      <c r="D65" s="824"/>
      <c r="E65" s="824"/>
      <c r="F65" s="824"/>
      <c r="G65" s="824"/>
      <c r="H65" s="824"/>
      <c r="I65" s="824"/>
      <c r="J65" s="824"/>
      <c r="K65" s="824"/>
      <c r="L65" s="824"/>
      <c r="M65" s="825"/>
      <c r="N65" s="110">
        <f>N59+N60+N61+N62+N63</f>
        <v>946.969696969697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19</v>
      </c>
      <c r="N70" s="305">
        <f>K70/M70</f>
        <v>8063.2429272789468</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19</v>
      </c>
      <c r="N71" s="305">
        <f>K71/M71</f>
        <v>5375.4952848526318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N70+N71+N72+N73+N74</f>
        <v>13438.738212131579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130237.16617765861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26047.433235531724</v>
      </c>
      <c r="M83" s="852"/>
      <c r="N83" s="57"/>
    </row>
    <row r="84" spans="1:14">
      <c r="B84" s="95" t="s">
        <v>1057</v>
      </c>
      <c r="C84" s="96"/>
      <c r="D84" s="96"/>
      <c r="E84" s="96"/>
      <c r="F84" s="96"/>
      <c r="G84" s="96"/>
      <c r="H84" s="96"/>
      <c r="I84" s="93"/>
      <c r="J84" s="94"/>
      <c r="K84" s="313">
        <v>0.05</v>
      </c>
      <c r="L84" s="851">
        <f>N78*K84</f>
        <v>6511.8583088829309</v>
      </c>
      <c r="M84" s="852"/>
      <c r="N84" s="57"/>
    </row>
    <row r="85" spans="1:14" ht="15.75" thickBot="1">
      <c r="B85" s="97" t="s">
        <v>1058</v>
      </c>
      <c r="C85" s="98"/>
      <c r="D85" s="98"/>
      <c r="E85" s="98"/>
      <c r="F85" s="98"/>
      <c r="G85" s="98"/>
      <c r="H85" s="98"/>
      <c r="I85" s="99"/>
      <c r="J85" s="100"/>
      <c r="K85" s="314">
        <v>0.05</v>
      </c>
      <c r="L85" s="853">
        <f>N78*K85</f>
        <v>6511.8583088829309</v>
      </c>
      <c r="M85" s="854"/>
      <c r="N85" s="57"/>
    </row>
    <row r="86" spans="1:14" ht="15.75" thickBot="1">
      <c r="B86" s="817" t="s">
        <v>1037</v>
      </c>
      <c r="C86" s="818"/>
      <c r="D86" s="818"/>
      <c r="E86" s="818"/>
      <c r="F86" s="818"/>
      <c r="G86" s="818"/>
      <c r="H86" s="818"/>
      <c r="I86" s="818"/>
      <c r="J86" s="818"/>
      <c r="K86" s="818"/>
      <c r="L86" s="818"/>
      <c r="M86" s="819"/>
      <c r="N86" s="58">
        <f>L83+L84+L85</f>
        <v>39071.149853297589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169308.31603095619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1076</v>
      </c>
      <c r="C31" s="87" t="s">
        <v>1255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312</v>
      </c>
      <c r="B36" s="830" t="str">
        <f>VLOOKUP(A36,EQUIPOS!A6:D154,3,FALSE)</f>
        <v>Retroexcavadora sobre oruga, potencia 138 HP, balde de 1,5 m3.</v>
      </c>
      <c r="C36" s="831"/>
      <c r="D36" s="831"/>
      <c r="E36" s="831"/>
      <c r="F36" s="831"/>
      <c r="G36" s="831"/>
      <c r="H36" s="832"/>
      <c r="I36" s="276"/>
      <c r="J36" s="277"/>
      <c r="K36" s="278">
        <f>VLOOKUP(A36,EQUIPOS!A6:D161,4,FALSE)</f>
        <v>185362.52043531308</v>
      </c>
      <c r="L36" s="279"/>
      <c r="M36" s="280">
        <v>2.5</v>
      </c>
      <c r="N36" s="281">
        <f>K36/M36</f>
        <v>74145.008174125236</v>
      </c>
    </row>
    <row r="37" spans="1:14">
      <c r="A37" t="s">
        <v>180</v>
      </c>
      <c r="B37" s="830" t="str">
        <f>VLOOKUP(A37,EQUIPOS!A7:D154,3,FALSE)</f>
        <v>Compresor 120 HP, con martillo.</v>
      </c>
      <c r="C37" s="831"/>
      <c r="D37" s="831"/>
      <c r="E37" s="831"/>
      <c r="F37" s="831"/>
      <c r="G37" s="831"/>
      <c r="H37" s="832"/>
      <c r="I37" s="276"/>
      <c r="J37" s="277"/>
      <c r="K37" s="278">
        <f>VLOOKUP(A37,EQUIPOS!A7:D162,4,FALSE)</f>
        <v>70723.978755677526</v>
      </c>
      <c r="L37" s="279"/>
      <c r="M37" s="280">
        <v>2.5</v>
      </c>
      <c r="N37" s="281">
        <f>K37/M37</f>
        <v>28289.591502271011</v>
      </c>
    </row>
    <row r="38" spans="1:14">
      <c r="A38" t="s">
        <v>195</v>
      </c>
      <c r="B38" s="830" t="str">
        <f>VLOOKUP(A38,EQUIPOS!A8:D154,3,FALSE)</f>
        <v xml:space="preserve">Equipo de oxicorte, Capacidad de corte: hasta 6´´ (152mm) </v>
      </c>
      <c r="C38" s="831"/>
      <c r="D38" s="831"/>
      <c r="E38" s="831"/>
      <c r="F38" s="831"/>
      <c r="G38" s="831"/>
      <c r="H38" s="832"/>
      <c r="I38" s="276"/>
      <c r="J38" s="277"/>
      <c r="K38" s="278">
        <f>VLOOKUP(A38,EQUIPOS!A8:D163,4,FALSE)</f>
        <v>3718.75</v>
      </c>
      <c r="L38" s="279"/>
      <c r="M38" s="280">
        <v>2.5</v>
      </c>
      <c r="N38" s="281">
        <f>K38/M38</f>
        <v>1487.5</v>
      </c>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0.02</v>
      </c>
      <c r="M42" s="842"/>
      <c r="N42" s="111">
        <f>N76*L42</f>
        <v>255.33602603049999</v>
      </c>
    </row>
    <row r="43" spans="1:14" ht="15.75" thickBot="1">
      <c r="B43" s="817" t="s">
        <v>1037</v>
      </c>
      <c r="C43" s="818"/>
      <c r="D43" s="818"/>
      <c r="E43" s="818"/>
      <c r="F43" s="818"/>
      <c r="G43" s="818"/>
      <c r="H43" s="818"/>
      <c r="I43" s="818"/>
      <c r="J43" s="818"/>
      <c r="K43" s="818"/>
      <c r="L43" s="818"/>
      <c r="M43" s="819"/>
      <c r="N43" s="105">
        <f>SUM(N36:N42)</f>
        <v>104177.43570242675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21">
        <f>'900.2'!N78</f>
        <v>946.969696969697</v>
      </c>
      <c r="M59" s="822"/>
      <c r="N59" s="296">
        <f>K59*L59</f>
        <v>946.969696969697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51"/>
    </row>
    <row r="65" spans="1:15" ht="15.75" thickBot="1">
      <c r="B65" s="823" t="s">
        <v>1037</v>
      </c>
      <c r="C65" s="824"/>
      <c r="D65" s="824"/>
      <c r="E65" s="824"/>
      <c r="F65" s="824"/>
      <c r="G65" s="824"/>
      <c r="H65" s="824"/>
      <c r="I65" s="824"/>
      <c r="J65" s="824"/>
      <c r="K65" s="824"/>
      <c r="L65" s="824"/>
      <c r="M65" s="825"/>
      <c r="N65" s="110">
        <f>N59+N60+N61+N62+N63</f>
        <v>946.969696969697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20</v>
      </c>
      <c r="N70" s="305">
        <f>K70/M70</f>
        <v>7660.0807809149992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23" t="s">
        <v>1037</v>
      </c>
      <c r="C76" s="824"/>
      <c r="D76" s="824"/>
      <c r="E76" s="824"/>
      <c r="F76" s="824"/>
      <c r="G76" s="824"/>
      <c r="H76" s="824"/>
      <c r="I76" s="824"/>
      <c r="J76" s="824"/>
      <c r="K76" s="824"/>
      <c r="L76" s="824"/>
      <c r="M76" s="825"/>
      <c r="N76" s="469">
        <f>SUM(N70:N75)</f>
        <v>12766.801301525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117891.20670092145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23578.241340184293</v>
      </c>
      <c r="M83" s="852"/>
      <c r="N83" s="57"/>
    </row>
    <row r="84" spans="1:14">
      <c r="B84" s="95" t="s">
        <v>1057</v>
      </c>
      <c r="C84" s="96"/>
      <c r="D84" s="96"/>
      <c r="E84" s="96"/>
      <c r="F84" s="96"/>
      <c r="G84" s="96"/>
      <c r="H84" s="96"/>
      <c r="I84" s="93"/>
      <c r="J84" s="94"/>
      <c r="K84" s="313">
        <v>0.05</v>
      </c>
      <c r="L84" s="851">
        <f>N78*K84</f>
        <v>5894.5603350460733</v>
      </c>
      <c r="M84" s="852"/>
      <c r="N84" s="57"/>
    </row>
    <row r="85" spans="1:14" ht="15.75" thickBot="1">
      <c r="B85" s="97" t="s">
        <v>1058</v>
      </c>
      <c r="C85" s="98"/>
      <c r="D85" s="98"/>
      <c r="E85" s="98"/>
      <c r="F85" s="98"/>
      <c r="G85" s="98"/>
      <c r="H85" s="98"/>
      <c r="I85" s="99"/>
      <c r="J85" s="100"/>
      <c r="K85" s="314">
        <v>0.05</v>
      </c>
      <c r="L85" s="853">
        <f>N78*K85</f>
        <v>5894.5603350460733</v>
      </c>
      <c r="M85" s="854"/>
      <c r="N85" s="57"/>
    </row>
    <row r="86" spans="1:14" ht="15.75" thickBot="1">
      <c r="B86" s="817" t="s">
        <v>1037</v>
      </c>
      <c r="C86" s="818"/>
      <c r="D86" s="818"/>
      <c r="E86" s="818"/>
      <c r="F86" s="818"/>
      <c r="G86" s="818"/>
      <c r="H86" s="818"/>
      <c r="I86" s="818"/>
      <c r="J86" s="818"/>
      <c r="K86" s="818"/>
      <c r="L86" s="818"/>
      <c r="M86" s="819"/>
      <c r="N86" s="58">
        <f>L83+L84+L85</f>
        <v>35367.36201027644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153258.56871119788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1077</v>
      </c>
      <c r="C31" s="87" t="s">
        <v>1255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312</v>
      </c>
      <c r="B36" s="830" t="str">
        <f>VLOOKUP(A36,EQUIPOS!A6:D154,3,FALSE)</f>
        <v>Retroexcavadora sobre oruga, potencia 138 HP, balde de 1,5 m3.</v>
      </c>
      <c r="C36" s="831"/>
      <c r="D36" s="831"/>
      <c r="E36" s="831"/>
      <c r="F36" s="831"/>
      <c r="G36" s="831"/>
      <c r="H36" s="832"/>
      <c r="I36" s="276"/>
      <c r="J36" s="277"/>
      <c r="K36" s="278">
        <f>VLOOKUP(A36,EQUIPOS!A6:D161,4,FALSE)</f>
        <v>185362.52043531308</v>
      </c>
      <c r="L36" s="279"/>
      <c r="M36" s="280">
        <v>2.5</v>
      </c>
      <c r="N36" s="281">
        <f>K36/M36</f>
        <v>74145.008174125236</v>
      </c>
    </row>
    <row r="37" spans="1:14">
      <c r="A37" t="s">
        <v>180</v>
      </c>
      <c r="B37" s="830" t="str">
        <f>VLOOKUP(A37,EQUIPOS!A7:D154,3,FALSE)</f>
        <v>Compresor 120 HP, con martillo.</v>
      </c>
      <c r="C37" s="831"/>
      <c r="D37" s="831"/>
      <c r="E37" s="831"/>
      <c r="F37" s="831"/>
      <c r="G37" s="831"/>
      <c r="H37" s="832"/>
      <c r="I37" s="276"/>
      <c r="J37" s="277"/>
      <c r="K37" s="278">
        <f>VLOOKUP(A37,EQUIPOS!A7:D162,4,FALSE)</f>
        <v>70723.978755677526</v>
      </c>
      <c r="L37" s="279"/>
      <c r="M37" s="280">
        <v>2.5</v>
      </c>
      <c r="N37" s="281">
        <f>K37/M37</f>
        <v>28289.591502271011</v>
      </c>
    </row>
    <row r="38" spans="1:14">
      <c r="A38" t="s">
        <v>195</v>
      </c>
      <c r="B38" s="830" t="str">
        <f>VLOOKUP(A38,EQUIPOS!A8:D154,3,FALSE)</f>
        <v xml:space="preserve">Equipo de oxicorte, Capacidad de corte: hasta 6´´ (152mm) </v>
      </c>
      <c r="C38" s="831"/>
      <c r="D38" s="831"/>
      <c r="E38" s="831"/>
      <c r="F38" s="831"/>
      <c r="G38" s="831"/>
      <c r="H38" s="832"/>
      <c r="I38" s="276"/>
      <c r="J38" s="277"/>
      <c r="K38" s="278">
        <f>VLOOKUP(A38,EQUIPOS!A8:D163,4,FALSE)</f>
        <v>3718.75</v>
      </c>
      <c r="L38" s="279"/>
      <c r="M38" s="280">
        <v>2.5</v>
      </c>
      <c r="N38" s="281">
        <f>K38/M38</f>
        <v>1487.5</v>
      </c>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0.02</v>
      </c>
      <c r="M42" s="842"/>
      <c r="N42" s="111">
        <f>N76*L42</f>
        <v>204.2688208244</v>
      </c>
    </row>
    <row r="43" spans="1:14" ht="15.75" thickBot="1">
      <c r="B43" s="817" t="s">
        <v>1037</v>
      </c>
      <c r="C43" s="818"/>
      <c r="D43" s="818"/>
      <c r="E43" s="818"/>
      <c r="F43" s="818"/>
      <c r="G43" s="818"/>
      <c r="H43" s="818"/>
      <c r="I43" s="818"/>
      <c r="J43" s="818"/>
      <c r="K43" s="818"/>
      <c r="L43" s="818"/>
      <c r="M43" s="819"/>
      <c r="N43" s="105">
        <f>SUM(N36:N42)</f>
        <v>104126.36849722065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1.4</v>
      </c>
      <c r="J59" s="295">
        <v>1</v>
      </c>
      <c r="K59" s="288">
        <f>I59*J59</f>
        <v>1.4</v>
      </c>
      <c r="L59" s="821">
        <f>'900.2'!N78</f>
        <v>946.969696969697</v>
      </c>
      <c r="M59" s="822"/>
      <c r="N59" s="296">
        <f>K59*L59</f>
        <v>1325.7575757575758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51"/>
    </row>
    <row r="65" spans="1:15" ht="15.75" thickBot="1">
      <c r="B65" s="823" t="s">
        <v>1037</v>
      </c>
      <c r="C65" s="824"/>
      <c r="D65" s="824"/>
      <c r="E65" s="824"/>
      <c r="F65" s="824"/>
      <c r="G65" s="824"/>
      <c r="H65" s="824"/>
      <c r="I65" s="824"/>
      <c r="J65" s="824"/>
      <c r="K65" s="824"/>
      <c r="L65" s="824"/>
      <c r="M65" s="825"/>
      <c r="N65" s="110">
        <f>N59+N60+N61+N62+N63</f>
        <v>1325.7575757575758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20</v>
      </c>
      <c r="N70" s="305">
        <f>K70/M70</f>
        <v>5106.7205206099998</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10213.44104122</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115665.56711419822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23133.113422839644</v>
      </c>
      <c r="M83" s="852"/>
      <c r="N83" s="57"/>
    </row>
    <row r="84" spans="1:14">
      <c r="B84" s="95" t="s">
        <v>1057</v>
      </c>
      <c r="C84" s="96"/>
      <c r="D84" s="96"/>
      <c r="E84" s="96"/>
      <c r="F84" s="96"/>
      <c r="G84" s="96"/>
      <c r="H84" s="96"/>
      <c r="I84" s="93"/>
      <c r="J84" s="94"/>
      <c r="K84" s="313">
        <v>0.05</v>
      </c>
      <c r="L84" s="851">
        <f>N78*K84</f>
        <v>5783.278355709911</v>
      </c>
      <c r="M84" s="852"/>
      <c r="N84" s="57"/>
    </row>
    <row r="85" spans="1:14" ht="15.75" thickBot="1">
      <c r="B85" s="97" t="s">
        <v>1058</v>
      </c>
      <c r="C85" s="98"/>
      <c r="D85" s="98"/>
      <c r="E85" s="98"/>
      <c r="F85" s="98"/>
      <c r="G85" s="98"/>
      <c r="H85" s="98"/>
      <c r="I85" s="99"/>
      <c r="J85" s="100"/>
      <c r="K85" s="314">
        <v>0.05</v>
      </c>
      <c r="L85" s="853">
        <f>N78*K85</f>
        <v>5783.278355709911</v>
      </c>
      <c r="M85" s="854"/>
      <c r="N85" s="57"/>
    </row>
    <row r="86" spans="1:14" ht="15.75" thickBot="1">
      <c r="B86" s="817" t="s">
        <v>1037</v>
      </c>
      <c r="C86" s="818"/>
      <c r="D86" s="818"/>
      <c r="E86" s="818"/>
      <c r="F86" s="818"/>
      <c r="G86" s="818"/>
      <c r="H86" s="818"/>
      <c r="I86" s="818"/>
      <c r="J86" s="818"/>
      <c r="K86" s="818"/>
      <c r="L86" s="818"/>
      <c r="M86" s="819"/>
      <c r="N86" s="58">
        <f>L83+L84+L85</f>
        <v>34699.670134259468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150365.23724845768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1078</v>
      </c>
      <c r="C31" s="87" t="s">
        <v>1258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150</v>
      </c>
      <c r="B36" s="830" t="str">
        <f>VLOOKUP(A36,EQUIPOS!A6:D154,3,FALSE)</f>
        <v>Cargador : Potencia en el volante 125 hp, Clasificación de RPM del motor 2300.</v>
      </c>
      <c r="C36" s="831"/>
      <c r="D36" s="831"/>
      <c r="E36" s="831"/>
      <c r="F36" s="831"/>
      <c r="G36" s="831"/>
      <c r="H36" s="832"/>
      <c r="I36" s="276"/>
      <c r="J36" s="277"/>
      <c r="K36" s="278">
        <f>VLOOKUP(A36,EQUIPOS!A6:D161,4,FALSE)</f>
        <v>197512.78430676489</v>
      </c>
      <c r="L36" s="279"/>
      <c r="M36" s="280">
        <v>22</v>
      </c>
      <c r="N36" s="281">
        <f>K36/M36</f>
        <v>8977.8538321256765</v>
      </c>
    </row>
    <row r="37" spans="1:14">
      <c r="A37" t="s">
        <v>180</v>
      </c>
      <c r="B37" s="830" t="str">
        <f>VLOOKUP(A37,EQUIPOS!A7:D154,3,FALSE)</f>
        <v>Compresor 120 HP, con martillo.</v>
      </c>
      <c r="C37" s="831"/>
      <c r="D37" s="831"/>
      <c r="E37" s="831"/>
      <c r="F37" s="831"/>
      <c r="G37" s="831"/>
      <c r="H37" s="832"/>
      <c r="I37" s="276"/>
      <c r="J37" s="277"/>
      <c r="K37" s="278">
        <f>VLOOKUP(A37,EQUIPOS!A7:D162,4,FALSE)</f>
        <v>70723.978755677526</v>
      </c>
      <c r="L37" s="279"/>
      <c r="M37" s="280">
        <v>22</v>
      </c>
      <c r="N37" s="281">
        <f>K37/M37</f>
        <v>3214.726307076251</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0.02</v>
      </c>
      <c r="M42" s="842"/>
      <c r="N42" s="111">
        <f>N76*L42</f>
        <v>23.212366002772729</v>
      </c>
    </row>
    <row r="43" spans="1:14" ht="15.75" thickBot="1">
      <c r="B43" s="817" t="s">
        <v>1037</v>
      </c>
      <c r="C43" s="818"/>
      <c r="D43" s="818"/>
      <c r="E43" s="818"/>
      <c r="F43" s="818"/>
      <c r="G43" s="818"/>
      <c r="H43" s="818"/>
      <c r="I43" s="818"/>
      <c r="J43" s="818"/>
      <c r="K43" s="818"/>
      <c r="L43" s="818"/>
      <c r="M43" s="819"/>
      <c r="N43" s="105">
        <f>SUM(N36:N42)</f>
        <v>12215.792505204699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0.42</v>
      </c>
      <c r="J59" s="295">
        <v>1</v>
      </c>
      <c r="K59" s="288">
        <f>I59*J59</f>
        <v>0.42</v>
      </c>
      <c r="L59" s="821">
        <f>'900.2'!N78</f>
        <v>946.969696969697</v>
      </c>
      <c r="M59" s="822"/>
      <c r="N59" s="296">
        <f>K59*L59</f>
        <v>397.72727272727275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51"/>
    </row>
    <row r="65" spans="1:15" ht="15.75" thickBot="1">
      <c r="B65" s="823" t="s">
        <v>1037</v>
      </c>
      <c r="C65" s="824"/>
      <c r="D65" s="824"/>
      <c r="E65" s="824"/>
      <c r="F65" s="824"/>
      <c r="G65" s="824"/>
      <c r="H65" s="824"/>
      <c r="I65" s="824"/>
      <c r="J65" s="824"/>
      <c r="K65" s="824"/>
      <c r="L65" s="824"/>
      <c r="M65" s="825"/>
      <c r="N65" s="110">
        <f>N59+N60+N61+N62+N63</f>
        <v>397.72727272727275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176</v>
      </c>
      <c r="N70" s="305">
        <f>K70/M70</f>
        <v>580.30915006931821</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176</v>
      </c>
      <c r="N71" s="305">
        <f>K71/M71</f>
        <v>580.30915006931821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1160.6183001386364</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13774.138078070608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2754.8276156141219</v>
      </c>
      <c r="M83" s="852"/>
      <c r="N83" s="57"/>
    </row>
    <row r="84" spans="1:14">
      <c r="B84" s="95" t="s">
        <v>1057</v>
      </c>
      <c r="C84" s="96"/>
      <c r="D84" s="96"/>
      <c r="E84" s="96"/>
      <c r="F84" s="96"/>
      <c r="G84" s="96"/>
      <c r="H84" s="96"/>
      <c r="I84" s="93"/>
      <c r="J84" s="94"/>
      <c r="K84" s="313">
        <v>0.05</v>
      </c>
      <c r="L84" s="851">
        <f>N78*K84</f>
        <v>688.70690390353047</v>
      </c>
      <c r="M84" s="852"/>
      <c r="N84" s="57"/>
    </row>
    <row r="85" spans="1:14" ht="15.75" thickBot="1">
      <c r="B85" s="97" t="s">
        <v>1058</v>
      </c>
      <c r="C85" s="98"/>
      <c r="D85" s="98"/>
      <c r="E85" s="98"/>
      <c r="F85" s="98"/>
      <c r="G85" s="98"/>
      <c r="H85" s="98"/>
      <c r="I85" s="99"/>
      <c r="J85" s="100"/>
      <c r="K85" s="314">
        <v>0.05</v>
      </c>
      <c r="L85" s="853">
        <f>N78*K85</f>
        <v>688.70690390353047</v>
      </c>
      <c r="M85" s="854"/>
      <c r="N85" s="57"/>
    </row>
    <row r="86" spans="1:14" ht="15.75" thickBot="1">
      <c r="B86" s="817" t="s">
        <v>1037</v>
      </c>
      <c r="C86" s="818"/>
      <c r="D86" s="818"/>
      <c r="E86" s="818"/>
      <c r="F86" s="818"/>
      <c r="G86" s="818"/>
      <c r="H86" s="818"/>
      <c r="I86" s="818"/>
      <c r="J86" s="818"/>
      <c r="K86" s="818"/>
      <c r="L86" s="818"/>
      <c r="M86" s="819"/>
      <c r="N86" s="58">
        <f>L83+L84+L85</f>
        <v>4132.2414234211828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17906.379501491792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1079</v>
      </c>
      <c r="C31" s="87" t="s">
        <v>1259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150</v>
      </c>
      <c r="B36" s="830" t="str">
        <f>VLOOKUP(A36,EQUIPOS!A6:D154,3,FALSE)</f>
        <v>Cargador : Potencia en el volante 125 hp, Clasificación de RPM del motor 2300.</v>
      </c>
      <c r="C36" s="831"/>
      <c r="D36" s="831"/>
      <c r="E36" s="831"/>
      <c r="F36" s="831"/>
      <c r="G36" s="831"/>
      <c r="H36" s="832"/>
      <c r="I36" s="276"/>
      <c r="J36" s="277"/>
      <c r="K36" s="278">
        <f>VLOOKUP(A36,EQUIPOS!A6:D161,4,FALSE)</f>
        <v>197512.78430676489</v>
      </c>
      <c r="L36" s="279"/>
      <c r="M36" s="280">
        <v>22</v>
      </c>
      <c r="N36" s="281">
        <f>K36/M36</f>
        <v>8977.8538321256765</v>
      </c>
    </row>
    <row r="37" spans="1:14">
      <c r="A37" t="s">
        <v>180</v>
      </c>
      <c r="B37" s="830" t="str">
        <f>VLOOKUP(A37,EQUIPOS!A7:D154,3,FALSE)</f>
        <v>Compresor 120 HP, con martillo.</v>
      </c>
      <c r="C37" s="831"/>
      <c r="D37" s="831"/>
      <c r="E37" s="831"/>
      <c r="F37" s="831"/>
      <c r="G37" s="831"/>
      <c r="H37" s="832"/>
      <c r="I37" s="276"/>
      <c r="J37" s="277"/>
      <c r="K37" s="278">
        <f>VLOOKUP(A37,EQUIPOS!A7:D162,4,FALSE)</f>
        <v>70723.978755677526</v>
      </c>
      <c r="L37" s="279"/>
      <c r="M37" s="280">
        <v>22</v>
      </c>
      <c r="N37" s="281">
        <f>K37/M37</f>
        <v>3214.726307076251</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0.02</v>
      </c>
      <c r="M42" s="842"/>
      <c r="N42" s="111">
        <f>N76*L42</f>
        <v>23.212366002772729</v>
      </c>
    </row>
    <row r="43" spans="1:14" ht="15.75" thickBot="1">
      <c r="B43" s="817" t="s">
        <v>1037</v>
      </c>
      <c r="C43" s="818"/>
      <c r="D43" s="818"/>
      <c r="E43" s="818"/>
      <c r="F43" s="818"/>
      <c r="G43" s="818"/>
      <c r="H43" s="818"/>
      <c r="I43" s="818"/>
      <c r="J43" s="818"/>
      <c r="K43" s="818"/>
      <c r="L43" s="818"/>
      <c r="M43" s="819"/>
      <c r="N43" s="105">
        <f>SUM(N36:N42)</f>
        <v>12215.792505204699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0.21</v>
      </c>
      <c r="J59" s="295">
        <v>1</v>
      </c>
      <c r="K59" s="288">
        <f>I59*J59</f>
        <v>0.21</v>
      </c>
      <c r="L59" s="821">
        <f>'900.2'!N78</f>
        <v>946.969696969697</v>
      </c>
      <c r="M59" s="822"/>
      <c r="N59" s="296">
        <f>K59*L59</f>
        <v>198.86363636363637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51"/>
    </row>
    <row r="65" spans="1:15" ht="15.75" thickBot="1">
      <c r="B65" s="823" t="s">
        <v>1037</v>
      </c>
      <c r="C65" s="824"/>
      <c r="D65" s="824"/>
      <c r="E65" s="824"/>
      <c r="F65" s="824"/>
      <c r="G65" s="824"/>
      <c r="H65" s="824"/>
      <c r="I65" s="824"/>
      <c r="J65" s="824"/>
      <c r="K65" s="824"/>
      <c r="L65" s="824"/>
      <c r="M65" s="825"/>
      <c r="N65" s="110">
        <f>N59+N60+N61+N62+N63</f>
        <v>198.86363636363637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176</v>
      </c>
      <c r="N70" s="305">
        <f>K70/M70</f>
        <v>580.30915006931821</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176</v>
      </c>
      <c r="N71" s="305">
        <f>K71/M71</f>
        <v>580.30915006931821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1160.6183001386364</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13575.274441706972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2715.0548883413944</v>
      </c>
      <c r="M83" s="852"/>
      <c r="N83" s="57"/>
    </row>
    <row r="84" spans="1:14">
      <c r="B84" s="95" t="s">
        <v>1057</v>
      </c>
      <c r="C84" s="96"/>
      <c r="D84" s="96"/>
      <c r="E84" s="96"/>
      <c r="F84" s="96"/>
      <c r="G84" s="96"/>
      <c r="H84" s="96"/>
      <c r="I84" s="93"/>
      <c r="J84" s="94"/>
      <c r="K84" s="313">
        <v>0.05</v>
      </c>
      <c r="L84" s="851">
        <f>N78*K84</f>
        <v>678.7637220853486</v>
      </c>
      <c r="M84" s="852"/>
      <c r="N84" s="57"/>
    </row>
    <row r="85" spans="1:14" ht="15.75" thickBot="1">
      <c r="B85" s="97" t="s">
        <v>1058</v>
      </c>
      <c r="C85" s="98"/>
      <c r="D85" s="98"/>
      <c r="E85" s="98"/>
      <c r="F85" s="98"/>
      <c r="G85" s="98"/>
      <c r="H85" s="98"/>
      <c r="I85" s="99"/>
      <c r="J85" s="100"/>
      <c r="K85" s="314">
        <v>0.05</v>
      </c>
      <c r="L85" s="853">
        <f>N78*K85</f>
        <v>678.7637220853486</v>
      </c>
      <c r="M85" s="854"/>
      <c r="N85" s="57"/>
    </row>
    <row r="86" spans="1:14" ht="15.75" thickBot="1">
      <c r="B86" s="817" t="s">
        <v>1037</v>
      </c>
      <c r="C86" s="818"/>
      <c r="D86" s="818"/>
      <c r="E86" s="818"/>
      <c r="F86" s="818"/>
      <c r="G86" s="818"/>
      <c r="H86" s="818"/>
      <c r="I86" s="818"/>
      <c r="J86" s="818"/>
      <c r="K86" s="818"/>
      <c r="L86" s="818"/>
      <c r="M86" s="819"/>
      <c r="N86" s="58">
        <f>L83+L84+L85</f>
        <v>4072.5823325120914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17647.856774219064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topLeftCell="A34"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1080</v>
      </c>
      <c r="C31" s="87" t="s">
        <v>1260</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180</v>
      </c>
      <c r="B36" s="830" t="str">
        <f>VLOOKUP(A36,EQUIPOS!A6:D154,3,FALSE)</f>
        <v>Compresor 120 HP, con martillo.</v>
      </c>
      <c r="C36" s="831"/>
      <c r="D36" s="831"/>
      <c r="E36" s="831"/>
      <c r="F36" s="831"/>
      <c r="G36" s="831"/>
      <c r="H36" s="832"/>
      <c r="I36" s="276"/>
      <c r="J36" s="277"/>
      <c r="K36" s="278">
        <f>VLOOKUP(A36,EQUIPOS!A6:D161,4,FALSE)</f>
        <v>70723.978755677526</v>
      </c>
      <c r="L36" s="279"/>
      <c r="M36" s="280">
        <v>20</v>
      </c>
      <c r="N36" s="281">
        <f>K36/M36</f>
        <v>3536.1989377838763</v>
      </c>
    </row>
    <row r="37" span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0.1</v>
      </c>
      <c r="M42" s="842"/>
      <c r="N42" s="111">
        <f>N76*L42</f>
        <v>63.834006507624999</v>
      </c>
    </row>
    <row r="43" spans="1:14" ht="15.75" thickBot="1">
      <c r="B43" s="817" t="s">
        <v>1037</v>
      </c>
      <c r="C43" s="818"/>
      <c r="D43" s="818"/>
      <c r="E43" s="818"/>
      <c r="F43" s="818"/>
      <c r="G43" s="818"/>
      <c r="H43" s="818"/>
      <c r="I43" s="818"/>
      <c r="J43" s="818"/>
      <c r="K43" s="818"/>
      <c r="L43" s="818"/>
      <c r="M43" s="819"/>
      <c r="N43" s="105">
        <f>SUM(N36:N42)</f>
        <v>3600.0329442915013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0.08</v>
      </c>
      <c r="J59" s="295">
        <v>1</v>
      </c>
      <c r="K59" s="288">
        <f>I59*J59</f>
        <v>0.08</v>
      </c>
      <c r="L59" s="821">
        <f>'900.2'!N78</f>
        <v>946.969696969697</v>
      </c>
      <c r="M59" s="822"/>
      <c r="N59" s="296">
        <f>K59*L59</f>
        <v>75.757575757575765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75.757575757575765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160</v>
      </c>
      <c r="N70" s="305">
        <f>K70/M70</f>
        <v>638.34006507624997</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638.34006507624997</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4314.1305851253273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862.82611702506551</v>
      </c>
      <c r="M83" s="852"/>
      <c r="N83" s="57"/>
    </row>
    <row r="84" spans="1:14">
      <c r="B84" s="95" t="s">
        <v>1057</v>
      </c>
      <c r="C84" s="96"/>
      <c r="D84" s="96"/>
      <c r="E84" s="96"/>
      <c r="F84" s="96"/>
      <c r="G84" s="96"/>
      <c r="H84" s="96"/>
      <c r="I84" s="93"/>
      <c r="J84" s="94"/>
      <c r="K84" s="313">
        <v>0.05</v>
      </c>
      <c r="L84" s="851">
        <f>N78*K84</f>
        <v>215.70652925626638</v>
      </c>
      <c r="M84" s="852"/>
      <c r="N84" s="57"/>
    </row>
    <row r="85" spans="1:14" ht="15.75" thickBot="1">
      <c r="B85" s="97" t="s">
        <v>1058</v>
      </c>
      <c r="C85" s="98"/>
      <c r="D85" s="98"/>
      <c r="E85" s="98"/>
      <c r="F85" s="98"/>
      <c r="G85" s="98"/>
      <c r="H85" s="98"/>
      <c r="I85" s="99"/>
      <c r="J85" s="100"/>
      <c r="K85" s="314">
        <v>0.05</v>
      </c>
      <c r="L85" s="853">
        <f>N78*K85</f>
        <v>215.70652925626638</v>
      </c>
      <c r="M85" s="854"/>
      <c r="N85" s="57"/>
    </row>
    <row r="86" spans="1:14" ht="15.75" thickBot="1">
      <c r="B86" s="817" t="s">
        <v>1037</v>
      </c>
      <c r="C86" s="818"/>
      <c r="D86" s="818"/>
      <c r="E86" s="818"/>
      <c r="F86" s="818"/>
      <c r="G86" s="818"/>
      <c r="H86" s="818"/>
      <c r="I86" s="818"/>
      <c r="J86" s="818"/>
      <c r="K86" s="818"/>
      <c r="L86" s="818"/>
      <c r="M86" s="819"/>
      <c r="N86" s="58">
        <f>L83+L84+L85</f>
        <v>1294.2391755375982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5608.3697606629257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1081</v>
      </c>
      <c r="C31" s="87" t="s">
        <v>1261</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195</v>
      </c>
      <c r="B36" s="830" t="str">
        <f>VLOOKUP(A36,EQUIPOS!A6:D154,3,FALSE)</f>
        <v xml:space="preserve">Equipo de oxicorte, Capacidad de corte: hasta 6´´ (152mm) </v>
      </c>
      <c r="C36" s="831"/>
      <c r="D36" s="831"/>
      <c r="E36" s="831"/>
      <c r="F36" s="831"/>
      <c r="G36" s="831"/>
      <c r="H36" s="832"/>
      <c r="I36" s="276"/>
      <c r="J36" s="277"/>
      <c r="K36" s="278">
        <f>VLOOKUP(A36,EQUIPOS!A6:D161,4,FALSE)</f>
        <v>3718.75</v>
      </c>
      <c r="L36" s="279"/>
      <c r="M36" s="280">
        <v>321</v>
      </c>
      <c r="N36" s="281">
        <f>K36/M36</f>
        <v>11.584890965732088</v>
      </c>
    </row>
    <row r="37" spans="1:14">
      <c r="A37" t="s">
        <v>248</v>
      </c>
      <c r="B37" s="830" t="str">
        <f>VLOOKUP(A37,EQUIPOS!A7:D154,3,FALSE)</f>
        <v>Grúa telescópica de 50 Ton.</v>
      </c>
      <c r="C37" s="831"/>
      <c r="D37" s="831"/>
      <c r="E37" s="831"/>
      <c r="F37" s="831"/>
      <c r="G37" s="831"/>
      <c r="H37" s="832"/>
      <c r="I37" s="276"/>
      <c r="J37" s="277"/>
      <c r="K37" s="278">
        <f>VLOOKUP(A37,EQUIPOS!A7:D162,4,FALSE)</f>
        <v>215400</v>
      </c>
      <c r="L37" s="279"/>
      <c r="M37" s="280">
        <v>321</v>
      </c>
      <c r="N37" s="281">
        <f>K37/M37</f>
        <v>671.02803738317755</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0.1</v>
      </c>
      <c r="M42" s="842"/>
      <c r="N42" s="111">
        <f>N76*L42</f>
        <v>15.908786668566979</v>
      </c>
    </row>
    <row r="43" spans="1:14" ht="15.75" thickBot="1">
      <c r="B43" s="817" t="s">
        <v>1037</v>
      </c>
      <c r="C43" s="818"/>
      <c r="D43" s="818"/>
      <c r="E43" s="818"/>
      <c r="F43" s="818"/>
      <c r="G43" s="818"/>
      <c r="H43" s="818"/>
      <c r="I43" s="818"/>
      <c r="J43" s="818"/>
      <c r="K43" s="818"/>
      <c r="L43" s="818"/>
      <c r="M43" s="819"/>
      <c r="N43" s="105">
        <f>SUM(N36:N42)</f>
        <v>698.52171501747671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1306</v>
      </c>
      <c r="B59" s="52" t="str">
        <f>VLOOKUP(A59,TRANSPORTE!A5:D117,3,FALSE)</f>
        <v>Transporte de acero</v>
      </c>
      <c r="C59" s="326"/>
      <c r="D59" s="326"/>
      <c r="E59" s="326"/>
      <c r="F59" s="326"/>
      <c r="G59" s="326"/>
      <c r="H59" s="320" t="str">
        <f>VLOOKUP(A59,TRANSPORTE!A6:D120,2,FALSE)</f>
        <v>tkm</v>
      </c>
      <c r="I59" s="288">
        <v>1</v>
      </c>
      <c r="J59" s="295">
        <v>1</v>
      </c>
      <c r="K59" s="288">
        <f>I59*J59</f>
        <v>1</v>
      </c>
      <c r="L59" s="821">
        <f>VLOOKUP(A59,TRANSPORTE!A5:D120,4,FALSE)</f>
        <v>6100</v>
      </c>
      <c r="M59" s="822"/>
      <c r="N59" s="296">
        <f>K59*L59</f>
        <v>6100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6100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19</v>
      </c>
      <c r="B70" s="55" t="str">
        <f>VLOOKUP(A70,'MANO DE OBRA'!A8:D68,3,FALSE)</f>
        <v>Obrero (8)</v>
      </c>
      <c r="C70" s="53"/>
      <c r="D70" s="53"/>
      <c r="E70" s="53"/>
      <c r="F70" s="53"/>
      <c r="G70" s="53"/>
      <c r="H70" s="53"/>
      <c r="I70" s="301">
        <f>K70/J70*100</f>
        <v>220831.15764799999</v>
      </c>
      <c r="J70" s="302">
        <v>185</v>
      </c>
      <c r="K70" s="303">
        <f>VLOOKUP(A70,'MANO DE OBRA'!A8:D99,4,FALSE)</f>
        <v>408537.6416488</v>
      </c>
      <c r="L70" s="56"/>
      <c r="M70" s="304">
        <v>2568</v>
      </c>
      <c r="N70" s="305">
        <f>K70/M70</f>
        <v>159.08786668566978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159.08786668566978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6957.6095817031464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1391.5219163406293</v>
      </c>
      <c r="M83" s="852"/>
      <c r="N83" s="57"/>
    </row>
    <row r="84" spans="1:14">
      <c r="B84" s="95" t="s">
        <v>1057</v>
      </c>
      <c r="C84" s="96"/>
      <c r="D84" s="96"/>
      <c r="E84" s="96"/>
      <c r="F84" s="96"/>
      <c r="G84" s="96"/>
      <c r="H84" s="96"/>
      <c r="I84" s="93"/>
      <c r="J84" s="94"/>
      <c r="K84" s="313">
        <v>0.05</v>
      </c>
      <c r="L84" s="851">
        <f>N78*K84</f>
        <v>347.88047908515733</v>
      </c>
      <c r="M84" s="852"/>
      <c r="N84" s="57"/>
    </row>
    <row r="85" spans="1:14" ht="15.75" thickBot="1">
      <c r="B85" s="97" t="s">
        <v>1058</v>
      </c>
      <c r="C85" s="98"/>
      <c r="D85" s="98"/>
      <c r="E85" s="98"/>
      <c r="F85" s="98"/>
      <c r="G85" s="98"/>
      <c r="H85" s="98"/>
      <c r="I85" s="99"/>
      <c r="J85" s="100"/>
      <c r="K85" s="314">
        <v>0.05</v>
      </c>
      <c r="L85" s="853">
        <f>N78*K85</f>
        <v>347.88047908515733</v>
      </c>
      <c r="M85" s="854"/>
      <c r="N85" s="57"/>
    </row>
    <row r="86" spans="1:14" ht="15.75" thickBot="1">
      <c r="B86" s="817" t="s">
        <v>1037</v>
      </c>
      <c r="C86" s="818"/>
      <c r="D86" s="818"/>
      <c r="E86" s="818"/>
      <c r="F86" s="818"/>
      <c r="G86" s="818"/>
      <c r="H86" s="818"/>
      <c r="I86" s="818"/>
      <c r="J86" s="818"/>
      <c r="K86" s="818"/>
      <c r="L86" s="818"/>
      <c r="M86" s="819"/>
      <c r="N86" s="58">
        <f>L83+L84+L85</f>
        <v>2087.2828745109441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9044.892456214091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1083</v>
      </c>
      <c r="C31" s="87" t="s">
        <v>1262</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273</v>
      </c>
      <c r="B36" s="830" t="str">
        <f>VLOOKUP(A36,EQUIPOS!A6:D154,3,FALSE)</f>
        <v>Motosierra, 93.6 cm3 - 7.1 HP, 45-90 cm - 7.9 kg</v>
      </c>
      <c r="C36" s="831"/>
      <c r="D36" s="831"/>
      <c r="E36" s="831"/>
      <c r="F36" s="831"/>
      <c r="G36" s="831"/>
      <c r="H36" s="832"/>
      <c r="I36" s="276"/>
      <c r="J36" s="277"/>
      <c r="K36" s="278">
        <f>VLOOKUP(A36,EQUIPOS!A6:D161,4,FALSE)</f>
        <v>4600</v>
      </c>
      <c r="L36" s="279"/>
      <c r="M36" s="280">
        <v>3</v>
      </c>
      <c r="N36" s="281">
        <f>K36/M36</f>
        <v>1533.3333333333333</v>
      </c>
    </row>
    <row r="37" spans="1:14">
      <c r="A37" s="214" t="s">
        <v>312</v>
      </c>
      <c r="B37" s="830" t="str">
        <f>VLOOKUP(A37,EQUIPOS!A7:D154,3,FALSE)</f>
        <v>Retroexcavadora sobre oruga, potencia 138 HP, balde de 1,5 m3.</v>
      </c>
      <c r="C37" s="831"/>
      <c r="D37" s="831"/>
      <c r="E37" s="831"/>
      <c r="F37" s="831"/>
      <c r="G37" s="831"/>
      <c r="H37" s="832"/>
      <c r="I37" s="276"/>
      <c r="J37" s="277"/>
      <c r="K37" s="278">
        <f>VLOOKUP(A37,EQUIPOS!A7:D162,4,FALSE)</f>
        <v>185362.52043531308</v>
      </c>
      <c r="L37" s="279"/>
      <c r="M37" s="280">
        <v>3</v>
      </c>
      <c r="N37" s="281">
        <f>K37/M37</f>
        <v>61787.506811771025</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0.05</v>
      </c>
      <c r="M42" s="842"/>
      <c r="N42" s="111">
        <f>N76*L42</f>
        <v>638.34006507625008</v>
      </c>
    </row>
    <row r="43" spans="1:14" ht="15.75" thickBot="1">
      <c r="B43" s="817" t="s">
        <v>1037</v>
      </c>
      <c r="C43" s="818"/>
      <c r="D43" s="818"/>
      <c r="E43" s="818"/>
      <c r="F43" s="818"/>
      <c r="G43" s="818"/>
      <c r="H43" s="818"/>
      <c r="I43" s="818"/>
      <c r="J43" s="818"/>
      <c r="K43" s="818"/>
      <c r="L43" s="818"/>
      <c r="M43" s="819"/>
      <c r="N43" s="105">
        <f>SUM(N36:N42)</f>
        <v>63959.18021018061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6</v>
      </c>
      <c r="J59" s="295">
        <v>1</v>
      </c>
      <c r="K59" s="288">
        <f>I59*J59</f>
        <v>6</v>
      </c>
      <c r="L59" s="821">
        <f>VLOOKUP(A59,TRANSPORTE!A5:D94,4,FALSE)</f>
        <v>1200</v>
      </c>
      <c r="M59" s="822"/>
      <c r="N59" s="296">
        <f>K59*L59</f>
        <v>7200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7200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v>
      </c>
      <c r="N70" s="305">
        <f>K70/M70</f>
        <v>4255.6004338416669</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24</v>
      </c>
      <c r="N71" s="305">
        <f>K71/M71</f>
        <v>8511.2008676833339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12766.801301525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83925.981511705613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16785.196302341123</v>
      </c>
      <c r="M83" s="852"/>
      <c r="N83" s="57"/>
    </row>
    <row r="84" spans="1:14">
      <c r="B84" s="95" t="s">
        <v>1057</v>
      </c>
      <c r="C84" s="96"/>
      <c r="D84" s="96"/>
      <c r="E84" s="96"/>
      <c r="F84" s="96"/>
      <c r="G84" s="96"/>
      <c r="H84" s="96"/>
      <c r="I84" s="93"/>
      <c r="J84" s="94"/>
      <c r="K84" s="313">
        <v>0.05</v>
      </c>
      <c r="L84" s="851">
        <f>N78*K84</f>
        <v>4196.2990755852807</v>
      </c>
      <c r="M84" s="852"/>
      <c r="N84" s="57"/>
    </row>
    <row r="85" spans="1:14" ht="15.75" thickBot="1">
      <c r="B85" s="97" t="s">
        <v>1058</v>
      </c>
      <c r="C85" s="98"/>
      <c r="D85" s="98"/>
      <c r="E85" s="98"/>
      <c r="F85" s="98"/>
      <c r="G85" s="98"/>
      <c r="H85" s="98"/>
      <c r="I85" s="99"/>
      <c r="J85" s="100"/>
      <c r="K85" s="314">
        <v>0.05</v>
      </c>
      <c r="L85" s="853">
        <f>N78*K85</f>
        <v>4196.2990755852807</v>
      </c>
      <c r="M85" s="854"/>
      <c r="N85" s="57"/>
    </row>
    <row r="86" spans="1:14" ht="15.75" thickBot="1">
      <c r="B86" s="817" t="s">
        <v>1037</v>
      </c>
      <c r="C86" s="818"/>
      <c r="D86" s="818"/>
      <c r="E86" s="818"/>
      <c r="F86" s="818"/>
      <c r="G86" s="818"/>
      <c r="H86" s="818"/>
      <c r="I86" s="818"/>
      <c r="J86" s="818"/>
      <c r="K86" s="818"/>
      <c r="L86" s="818"/>
      <c r="M86" s="819"/>
      <c r="N86" s="58">
        <f>L83+L84+L85</f>
        <v>25177.794453511684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109103.7759652173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27.7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topLeftCell="A28"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1084</v>
      </c>
      <c r="C31" s="87" t="s">
        <v>2335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195</v>
      </c>
      <c r="B36" s="830" t="str">
        <f>VLOOKUP(A36,EQUIPOS!A6:D154,3,FALSE)</f>
        <v xml:space="preserve">Equipo de oxicorte, Capacidad de corte: hasta 6´´ (152mm) </v>
      </c>
      <c r="C36" s="831"/>
      <c r="D36" s="831"/>
      <c r="E36" s="831"/>
      <c r="F36" s="831"/>
      <c r="G36" s="831"/>
      <c r="H36" s="832"/>
      <c r="I36" s="276"/>
      <c r="J36" s="277"/>
      <c r="K36" s="278">
        <f>VLOOKUP(A36,EQUIPOS!A6:D161,4,FALSE)</f>
        <v>3718.75</v>
      </c>
      <c r="L36" s="279"/>
      <c r="M36" s="280">
        <v>4</v>
      </c>
      <c r="N36" s="281">
        <f>K36/M36</f>
        <v>929.6875</v>
      </c>
    </row>
    <row r="37" spans="1:14">
      <c r="A37" s="114" t="s">
        <v>248</v>
      </c>
      <c r="B37" s="830" t="str">
        <f>VLOOKUP(A37,EQUIPOS!A7:D154,3,FALSE)</f>
        <v>Grúa telescópica de 50 Ton.</v>
      </c>
      <c r="C37" s="831"/>
      <c r="D37" s="831"/>
      <c r="E37" s="831"/>
      <c r="F37" s="831"/>
      <c r="G37" s="831"/>
      <c r="H37" s="832"/>
      <c r="I37" s="276"/>
      <c r="J37" s="277"/>
      <c r="K37" s="278">
        <f>VLOOKUP(A37,EQUIPOS!A7:D162,4,FALSE)</f>
        <v>215400</v>
      </c>
      <c r="L37" s="279"/>
      <c r="M37" s="280">
        <v>4</v>
      </c>
      <c r="N37" s="281">
        <f>K37/M37</f>
        <v>53850</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0.1</v>
      </c>
      <c r="M42" s="842"/>
      <c r="N42" s="111">
        <f>N76*L42</f>
        <v>957.5100976143749</v>
      </c>
    </row>
    <row r="43" spans="1:14" ht="15.75" thickBot="1">
      <c r="B43" s="817" t="s">
        <v>1037</v>
      </c>
      <c r="C43" s="818"/>
      <c r="D43" s="818"/>
      <c r="E43" s="818"/>
      <c r="F43" s="818"/>
      <c r="G43" s="818"/>
      <c r="H43" s="818"/>
      <c r="I43" s="818"/>
      <c r="J43" s="818"/>
      <c r="K43" s="818"/>
      <c r="L43" s="818"/>
      <c r="M43" s="819"/>
      <c r="N43" s="105">
        <f>SUM(N36:N42)</f>
        <v>55737.197597614373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s="214" t="s">
        <v>1409</v>
      </c>
      <c r="B59" s="52" t="str">
        <f>VLOOKUP(A59,TRANSPORTE!A5:D117,3,FALSE)</f>
        <v xml:space="preserve">Transporte de estructuras metálicas </v>
      </c>
      <c r="C59" s="326"/>
      <c r="D59" s="326"/>
      <c r="E59" s="326"/>
      <c r="F59" s="326"/>
      <c r="G59" s="326"/>
      <c r="H59" s="320" t="str">
        <f>VLOOKUP(A59,TRANSPORTE!A6:D120,2,FALSE)</f>
        <v>kgk</v>
      </c>
      <c r="I59" s="288">
        <v>1</v>
      </c>
      <c r="J59" s="295">
        <v>1</v>
      </c>
      <c r="K59" s="288">
        <f>I59*J59</f>
        <v>1</v>
      </c>
      <c r="L59" s="821">
        <f>VLOOKUP(A59,TRANSPORTE!A5:D117,4,FALSE)</f>
        <v>357</v>
      </c>
      <c r="M59" s="822"/>
      <c r="N59" s="296">
        <f>K59*L59</f>
        <v>357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357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v>
      </c>
      <c r="N70" s="305">
        <f>K70/M70</f>
        <v>3191.70032538125</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32</v>
      </c>
      <c r="N71" s="305">
        <f>K71/M71</f>
        <v>6383.4006507624999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23" t="s">
        <v>1037</v>
      </c>
      <c r="C76" s="824"/>
      <c r="D76" s="824"/>
      <c r="E76" s="824"/>
      <c r="F76" s="824"/>
      <c r="G76" s="824"/>
      <c r="H76" s="824"/>
      <c r="I76" s="824"/>
      <c r="J76" s="824"/>
      <c r="K76" s="824"/>
      <c r="L76" s="824"/>
      <c r="M76" s="825"/>
      <c r="N76" s="469">
        <f>SUM(N70:N75)</f>
        <v>9575.100976143749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65669.298573758118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13133.859714751625</v>
      </c>
      <c r="M83" s="852"/>
      <c r="N83" s="57"/>
    </row>
    <row r="84" spans="1:14">
      <c r="B84" s="95" t="s">
        <v>1057</v>
      </c>
      <c r="C84" s="96"/>
      <c r="D84" s="96"/>
      <c r="E84" s="96"/>
      <c r="F84" s="96"/>
      <c r="G84" s="96"/>
      <c r="H84" s="96"/>
      <c r="I84" s="93"/>
      <c r="J84" s="94"/>
      <c r="K84" s="313">
        <v>0.05</v>
      </c>
      <c r="L84" s="851">
        <f>N78*K84</f>
        <v>3283.4649286879062</v>
      </c>
      <c r="M84" s="852"/>
      <c r="N84" s="57"/>
    </row>
    <row r="85" spans="1:14" ht="15.75" thickBot="1">
      <c r="B85" s="97" t="s">
        <v>1058</v>
      </c>
      <c r="C85" s="98"/>
      <c r="D85" s="98"/>
      <c r="E85" s="98"/>
      <c r="F85" s="98"/>
      <c r="G85" s="98"/>
      <c r="H85" s="98"/>
      <c r="I85" s="99"/>
      <c r="J85" s="100"/>
      <c r="K85" s="314">
        <v>0.05</v>
      </c>
      <c r="L85" s="853">
        <f>N78*K85</f>
        <v>3283.4649286879062</v>
      </c>
      <c r="M85" s="854"/>
      <c r="N85" s="57"/>
    </row>
    <row r="86" spans="1:14" ht="15.75" thickBot="1">
      <c r="B86" s="817" t="s">
        <v>1037</v>
      </c>
      <c r="C86" s="818"/>
      <c r="D86" s="818"/>
      <c r="E86" s="818"/>
      <c r="F86" s="818"/>
      <c r="G86" s="818"/>
      <c r="H86" s="818"/>
      <c r="I86" s="818"/>
      <c r="J86" s="818"/>
      <c r="K86" s="818"/>
      <c r="L86" s="818"/>
      <c r="M86" s="819"/>
      <c r="N86" s="58">
        <f>L83+L84+L85</f>
        <v>19700.789572127436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85370.088145885558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1085</v>
      </c>
      <c r="C31" s="87" t="s">
        <v>1264</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307</v>
      </c>
      <c r="B36" s="830" t="str">
        <f>VLOOKUP(A36,EQUIPOS!A6:D154,3,FALSE)</f>
        <v>Retroexcavadora, Potencia en el Volante 78 HP 2200 RPM</v>
      </c>
      <c r="C36" s="831"/>
      <c r="D36" s="831"/>
      <c r="E36" s="831"/>
      <c r="F36" s="831"/>
      <c r="G36" s="831"/>
      <c r="H36" s="832"/>
      <c r="I36" s="276"/>
      <c r="J36" s="277"/>
      <c r="K36" s="278">
        <f>VLOOKUP(A36,EQUIPOS!A6:D161,4,FALSE)</f>
        <v>82458.949517153975</v>
      </c>
      <c r="L36" s="279"/>
      <c r="M36" s="280">
        <v>5</v>
      </c>
      <c r="N36" s="281">
        <f>K36/M36</f>
        <v>16491.789903430796</v>
      </c>
    </row>
    <row r="37" spans="1:14">
      <c r="A37" 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0.02</v>
      </c>
      <c r="M42" s="842"/>
      <c r="N42" s="111">
        <f>N76*L42</f>
        <v>102.1344104122</v>
      </c>
    </row>
    <row r="43" spans="1:14" ht="15.75" thickBot="1">
      <c r="B43" s="817" t="s">
        <v>1037</v>
      </c>
      <c r="C43" s="818"/>
      <c r="D43" s="818"/>
      <c r="E43" s="818"/>
      <c r="F43" s="818"/>
      <c r="G43" s="818"/>
      <c r="H43" s="818"/>
      <c r="I43" s="818"/>
      <c r="J43" s="818"/>
      <c r="K43" s="818"/>
      <c r="L43" s="818"/>
      <c r="M43" s="819"/>
      <c r="N43" s="105">
        <f>SUM(N36:N42)</f>
        <v>16593.924313842996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0.70199999999999996</v>
      </c>
      <c r="J59" s="295">
        <v>1</v>
      </c>
      <c r="K59" s="288">
        <f>I59*J59</f>
        <v>0.70199999999999996</v>
      </c>
      <c r="L59" s="821">
        <f>VLOOKUP(A59,TRANSPORTE!A5:D94,4,FALSE)</f>
        <v>1200</v>
      </c>
      <c r="M59" s="822"/>
      <c r="N59" s="296">
        <f>K59*L59</f>
        <v>842.4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842.4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40</v>
      </c>
      <c r="N70" s="305">
        <f>K70/M70</f>
        <v>2553.3602603049999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40</v>
      </c>
      <c r="N71" s="305">
        <f>K71/M71</f>
        <v>2553.3602603049999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5106.7205206099998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22543.044834452998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4508.6089668905997</v>
      </c>
      <c r="M83" s="852"/>
      <c r="N83" s="57"/>
    </row>
    <row r="84" spans="1:14">
      <c r="B84" s="95" t="s">
        <v>1057</v>
      </c>
      <c r="C84" s="96"/>
      <c r="D84" s="96"/>
      <c r="E84" s="96"/>
      <c r="F84" s="96"/>
      <c r="G84" s="96"/>
      <c r="H84" s="96"/>
      <c r="I84" s="93"/>
      <c r="J84" s="94"/>
      <c r="K84" s="313">
        <v>0.05</v>
      </c>
      <c r="L84" s="851">
        <f>N78*K84</f>
        <v>1127.1522417226499</v>
      </c>
      <c r="M84" s="852"/>
      <c r="N84" s="57"/>
    </row>
    <row r="85" spans="1:14" ht="15.75" thickBot="1">
      <c r="B85" s="97" t="s">
        <v>1058</v>
      </c>
      <c r="C85" s="98"/>
      <c r="D85" s="98"/>
      <c r="E85" s="98"/>
      <c r="F85" s="98"/>
      <c r="G85" s="98"/>
      <c r="H85" s="98"/>
      <c r="I85" s="99"/>
      <c r="J85" s="100"/>
      <c r="K85" s="314">
        <v>0.05</v>
      </c>
      <c r="L85" s="853">
        <f>N78*K85</f>
        <v>1127.1522417226499</v>
      </c>
      <c r="M85" s="854"/>
      <c r="N85" s="57"/>
    </row>
    <row r="86" spans="1:14" ht="15.75" thickBot="1">
      <c r="B86" s="817" t="s">
        <v>1037</v>
      </c>
      <c r="C86" s="818"/>
      <c r="D86" s="818"/>
      <c r="E86" s="818"/>
      <c r="F86" s="818"/>
      <c r="G86" s="818"/>
      <c r="H86" s="818"/>
      <c r="I86" s="818"/>
      <c r="J86" s="818"/>
      <c r="K86" s="818"/>
      <c r="L86" s="818"/>
      <c r="M86" s="819"/>
      <c r="N86" s="58">
        <f>L83+L84+L85</f>
        <v>6762.9134503358991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29305.958284788896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1086</v>
      </c>
      <c r="C31" s="87" t="s">
        <v>1265</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307</v>
      </c>
      <c r="B36" s="830" t="str">
        <f>VLOOKUP(A36,EQUIPOS!A6:D154,3,FALSE)</f>
        <v>Retroexcavadora, Potencia en el Volante 78 HP 2200 RPM</v>
      </c>
      <c r="C36" s="831"/>
      <c r="D36" s="831"/>
      <c r="E36" s="831"/>
      <c r="F36" s="831"/>
      <c r="G36" s="831"/>
      <c r="H36" s="832"/>
      <c r="I36" s="276"/>
      <c r="J36" s="277"/>
      <c r="K36" s="278">
        <f>VLOOKUP(A36,EQUIPOS!A6:D161,4,FALSE)</f>
        <v>82458.949517153975</v>
      </c>
      <c r="L36" s="279"/>
      <c r="M36" s="280">
        <v>4</v>
      </c>
      <c r="N36" s="281">
        <f>K36/M36</f>
        <v>20614.737379288494</v>
      </c>
    </row>
    <row r="37" spans="1:14">
      <c r="A37" 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0.02</v>
      </c>
      <c r="M42" s="842"/>
      <c r="N42" s="111">
        <f>N76*L42</f>
        <v>63.834006507624999</v>
      </c>
    </row>
    <row r="43" spans="1:14" ht="15.75" thickBot="1">
      <c r="B43" s="817" t="s">
        <v>1037</v>
      </c>
      <c r="C43" s="818"/>
      <c r="D43" s="818"/>
      <c r="E43" s="818"/>
      <c r="F43" s="818"/>
      <c r="G43" s="818"/>
      <c r="H43" s="818"/>
      <c r="I43" s="818"/>
      <c r="J43" s="818"/>
      <c r="K43" s="818"/>
      <c r="L43" s="818"/>
      <c r="M43" s="819"/>
      <c r="N43" s="105">
        <f>SUM(N36:N42)</f>
        <v>20678.57138579612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3.03</v>
      </c>
      <c r="J59" s="295">
        <v>1</v>
      </c>
      <c r="K59" s="288">
        <f>I59*J59</f>
        <v>3.03</v>
      </c>
      <c r="L59" s="821">
        <f>VLOOKUP(A59,TRANSPORTE!A5:D94,4,FALSE)</f>
        <v>1200</v>
      </c>
      <c r="M59" s="822"/>
      <c r="N59" s="296">
        <f>K59*L59</f>
        <v>3635.9999999999995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3635.9999999999995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32</v>
      </c>
      <c r="N70" s="305">
        <f>K70/M70</f>
        <v>3191.70032538125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23" t="s">
        <v>1037</v>
      </c>
      <c r="C76" s="824"/>
      <c r="D76" s="824"/>
      <c r="E76" s="824"/>
      <c r="F76" s="824"/>
      <c r="G76" s="824"/>
      <c r="H76" s="824"/>
      <c r="I76" s="824"/>
      <c r="J76" s="824"/>
      <c r="K76" s="824"/>
      <c r="L76" s="824"/>
      <c r="M76" s="825"/>
      <c r="N76" s="469">
        <f>SUM(N70:N75)</f>
        <v>3191.70032538125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27506.271711177371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5501.2543422354747</v>
      </c>
      <c r="M83" s="852"/>
      <c r="N83" s="57"/>
    </row>
    <row r="84" spans="1:14">
      <c r="B84" s="95" t="s">
        <v>1057</v>
      </c>
      <c r="C84" s="96"/>
      <c r="D84" s="96"/>
      <c r="E84" s="96"/>
      <c r="F84" s="96"/>
      <c r="G84" s="96"/>
      <c r="H84" s="96"/>
      <c r="I84" s="93"/>
      <c r="J84" s="94"/>
      <c r="K84" s="313">
        <v>0.05</v>
      </c>
      <c r="L84" s="851">
        <f>N78*K84</f>
        <v>1375.3135855588687</v>
      </c>
      <c r="M84" s="852"/>
      <c r="N84" s="57"/>
    </row>
    <row r="85" spans="1:14" ht="15.75" thickBot="1">
      <c r="B85" s="97" t="s">
        <v>1058</v>
      </c>
      <c r="C85" s="98"/>
      <c r="D85" s="98"/>
      <c r="E85" s="98"/>
      <c r="F85" s="98"/>
      <c r="G85" s="98"/>
      <c r="H85" s="98"/>
      <c r="I85" s="99"/>
      <c r="J85" s="100"/>
      <c r="K85" s="314">
        <v>0.05</v>
      </c>
      <c r="L85" s="853">
        <f>N78*K85</f>
        <v>1375.3135855588687</v>
      </c>
      <c r="M85" s="854"/>
      <c r="N85" s="57"/>
    </row>
    <row r="86" spans="1:14" ht="15.75" thickBot="1">
      <c r="B86" s="817" t="s">
        <v>1037</v>
      </c>
      <c r="C86" s="818"/>
      <c r="D86" s="818"/>
      <c r="E86" s="818"/>
      <c r="F86" s="818"/>
      <c r="G86" s="818"/>
      <c r="H86" s="818"/>
      <c r="I86" s="818"/>
      <c r="J86" s="818"/>
      <c r="K86" s="818"/>
      <c r="L86" s="818"/>
      <c r="M86" s="819"/>
      <c r="N86" s="58">
        <f>L83+L84+L85</f>
        <v>8251.8815133532116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35758.153224530586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1087</v>
      </c>
      <c r="C31" s="87" t="s">
        <v>1266</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c r="B36" s="830"/>
      <c r="C36" s="831"/>
      <c r="D36" s="831"/>
      <c r="E36" s="831"/>
      <c r="F36" s="831"/>
      <c r="G36" s="831"/>
      <c r="H36" s="832"/>
      <c r="I36" s="276"/>
      <c r="J36" s="277"/>
      <c r="K36" s="278"/>
      <c r="L36" s="279"/>
      <c r="M36" s="280"/>
      <c r="N36" s="281"/>
    </row>
    <row r="37" spans="1:14">
      <c r="A37" 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0.1</v>
      </c>
      <c r="M42" s="842"/>
      <c r="N42" s="111">
        <f>N76*L42</f>
        <v>136.17921388293334</v>
      </c>
    </row>
    <row r="43" spans="1:14" ht="15.75" thickBot="1">
      <c r="B43" s="817" t="s">
        <v>1037</v>
      </c>
      <c r="C43" s="818"/>
      <c r="D43" s="818"/>
      <c r="E43" s="818"/>
      <c r="F43" s="818"/>
      <c r="G43" s="818"/>
      <c r="H43" s="818"/>
      <c r="I43" s="818"/>
      <c r="J43" s="818"/>
      <c r="K43" s="818"/>
      <c r="L43" s="818"/>
      <c r="M43" s="819"/>
      <c r="N43" s="105">
        <f>SUM(N36:N42)</f>
        <v>136.17921388293334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81"/>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75" thickBot="1">
      <c r="B53" s="812"/>
      <c r="C53" s="813"/>
      <c r="D53" s="813"/>
      <c r="E53" s="813"/>
      <c r="F53" s="813"/>
      <c r="G53" s="813"/>
      <c r="H53" s="813"/>
      <c r="I53" s="814"/>
      <c r="J53" s="48"/>
      <c r="K53" s="50"/>
      <c r="L53" s="815"/>
      <c r="M53" s="816"/>
      <c r="N53" s="51"/>
    </row>
    <row r="54" spans="2:14" ht="15.75" thickBot="1">
      <c r="B54" s="817" t="s">
        <v>1037</v>
      </c>
      <c r="C54" s="818"/>
      <c r="D54" s="818"/>
      <c r="E54" s="818"/>
      <c r="F54" s="818"/>
      <c r="G54" s="818"/>
      <c r="H54" s="818"/>
      <c r="I54" s="818"/>
      <c r="J54" s="818"/>
      <c r="K54" s="818"/>
      <c r="L54" s="818"/>
      <c r="M54" s="819"/>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2" t="s">
        <v>1041</v>
      </c>
      <c r="C58" s="323"/>
      <c r="D58" s="323"/>
      <c r="E58" s="323"/>
      <c r="F58" s="323"/>
      <c r="G58" s="323"/>
      <c r="H58" s="79" t="s">
        <v>1029</v>
      </c>
      <c r="I58" s="80" t="s">
        <v>1042</v>
      </c>
      <c r="J58" s="81" t="s">
        <v>1043</v>
      </c>
      <c r="K58" s="79" t="s">
        <v>1044</v>
      </c>
      <c r="L58" s="820" t="s">
        <v>1045</v>
      </c>
      <c r="M58" s="793"/>
      <c r="N58" s="82" t="s">
        <v>1035</v>
      </c>
    </row>
    <row r="59" spans="2:14">
      <c r="B59" s="52"/>
      <c r="C59" s="326"/>
      <c r="D59" s="326"/>
      <c r="E59" s="326"/>
      <c r="F59" s="326"/>
      <c r="G59" s="326"/>
      <c r="H59" s="320"/>
      <c r="I59" s="288"/>
      <c r="J59" s="295"/>
      <c r="K59" s="288"/>
      <c r="L59" s="821"/>
      <c r="M59" s="822"/>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150</v>
      </c>
      <c r="N70" s="305">
        <f>K70/M70</f>
        <v>1361.7921388293332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1361.7921388293332</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1497.9713527122665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299.59427054245333</v>
      </c>
      <c r="M83" s="852"/>
      <c r="N83" s="57"/>
    </row>
    <row r="84" spans="1:14">
      <c r="B84" s="95" t="s">
        <v>1057</v>
      </c>
      <c r="C84" s="96"/>
      <c r="D84" s="96"/>
      <c r="E84" s="96"/>
      <c r="F84" s="96"/>
      <c r="G84" s="96"/>
      <c r="H84" s="96"/>
      <c r="I84" s="93"/>
      <c r="J84" s="94"/>
      <c r="K84" s="313">
        <v>0.05</v>
      </c>
      <c r="L84" s="851">
        <f>N78*K84</f>
        <v>74.898567635613333</v>
      </c>
      <c r="M84" s="852"/>
      <c r="N84" s="57"/>
    </row>
    <row r="85" spans="1:14" ht="15.75" thickBot="1">
      <c r="B85" s="97" t="s">
        <v>1058</v>
      </c>
      <c r="C85" s="98"/>
      <c r="D85" s="98"/>
      <c r="E85" s="98"/>
      <c r="F85" s="98"/>
      <c r="G85" s="98"/>
      <c r="H85" s="98"/>
      <c r="I85" s="99"/>
      <c r="J85" s="100"/>
      <c r="K85" s="314">
        <v>0.05</v>
      </c>
      <c r="L85" s="853">
        <f>N78*K85</f>
        <v>74.898567635613333</v>
      </c>
      <c r="M85" s="854"/>
      <c r="N85" s="57"/>
    </row>
    <row r="86" spans="1:14" ht="15.75" thickBot="1">
      <c r="B86" s="817" t="s">
        <v>1037</v>
      </c>
      <c r="C86" s="818"/>
      <c r="D86" s="818"/>
      <c r="E86" s="818"/>
      <c r="F86" s="818"/>
      <c r="G86" s="818"/>
      <c r="H86" s="818"/>
      <c r="I86" s="818"/>
      <c r="J86" s="818"/>
      <c r="K86" s="818"/>
      <c r="L86" s="818"/>
      <c r="M86" s="819"/>
      <c r="N86" s="58">
        <f>L83+L84+L85</f>
        <v>449.39140581368002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1947.3627585259464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1088</v>
      </c>
      <c r="C31" s="87" t="s">
        <v>2125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310</v>
      </c>
      <c r="B36" s="830" t="str">
        <f>VLOOKUP(A36,EQUIPOS!A6:D154,3,FALSE)</f>
        <v>Retroexcavadora A25C</v>
      </c>
      <c r="C36" s="831"/>
      <c r="D36" s="831"/>
      <c r="E36" s="831"/>
      <c r="F36" s="831"/>
      <c r="G36" s="831"/>
      <c r="H36" s="832"/>
      <c r="I36" s="276"/>
      <c r="J36" s="277"/>
      <c r="K36" s="278">
        <f>VLOOKUP(A36,EQUIPOS!A6:D163,4,FALSE)</f>
        <v>113181.61679485756</v>
      </c>
      <c r="L36" s="279"/>
      <c r="M36" s="280">
        <v>3</v>
      </c>
      <c r="N36" s="281">
        <f>K36/M36</f>
        <v>37727.205598285851</v>
      </c>
    </row>
    <row r="37" spans="1:14">
      <c r="A37" 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0.01</v>
      </c>
      <c r="M42" s="842"/>
      <c r="N42" s="111">
        <f>N76*L42</f>
        <v>85.112008676833341</v>
      </c>
    </row>
    <row r="43" spans="1:14" ht="15.75" thickBot="1">
      <c r="B43" s="817" t="s">
        <v>1037</v>
      </c>
      <c r="C43" s="818"/>
      <c r="D43" s="818"/>
      <c r="E43" s="818"/>
      <c r="F43" s="818"/>
      <c r="G43" s="818"/>
      <c r="H43" s="818"/>
      <c r="I43" s="818"/>
      <c r="J43" s="818"/>
      <c r="K43" s="818"/>
      <c r="L43" s="818"/>
      <c r="M43" s="819"/>
      <c r="N43" s="105">
        <f>SUM(N36:N42)</f>
        <v>37812.317606962686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1361</v>
      </c>
      <c r="B59" s="52" t="str">
        <f>VLOOKUP(A59,TRANSPORTE!A6:D117,3,FALSE)</f>
        <v>Trasporte de material Remoción de Postes</v>
      </c>
      <c r="C59" s="326"/>
      <c r="D59" s="326"/>
      <c r="E59" s="326"/>
      <c r="F59" s="326"/>
      <c r="G59" s="326"/>
      <c r="H59" s="320" t="s">
        <v>339</v>
      </c>
      <c r="I59" s="288">
        <v>1.7</v>
      </c>
      <c r="J59" s="295">
        <v>1</v>
      </c>
      <c r="K59" s="288">
        <f>I59*J59</f>
        <v>1.7</v>
      </c>
      <c r="L59" s="821">
        <f>VLOOKUP(A59,TRANSPORTE!A6:D117,4,FALSE)</f>
        <v>1200</v>
      </c>
      <c r="M59" s="822"/>
      <c r="N59" s="296">
        <f>K59*L59</f>
        <v>2040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2040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24</v>
      </c>
      <c r="N70" s="305">
        <f>K70/M70</f>
        <v>8511.2008676833339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8511.2008676833339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48363.518474646022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9672.7036949292051</v>
      </c>
      <c r="M83" s="852"/>
      <c r="N83" s="57"/>
    </row>
    <row r="84" spans="1:14">
      <c r="B84" s="95" t="s">
        <v>1057</v>
      </c>
      <c r="C84" s="96"/>
      <c r="D84" s="96"/>
      <c r="E84" s="96"/>
      <c r="F84" s="96"/>
      <c r="G84" s="96"/>
      <c r="H84" s="96"/>
      <c r="I84" s="93"/>
      <c r="J84" s="94"/>
      <c r="K84" s="313">
        <v>0.05</v>
      </c>
      <c r="L84" s="851">
        <f>N78*K84</f>
        <v>2418.1759237323013</v>
      </c>
      <c r="M84" s="852"/>
      <c r="N84" s="57"/>
    </row>
    <row r="85" spans="1:14" ht="15.75" thickBot="1">
      <c r="B85" s="97" t="s">
        <v>1058</v>
      </c>
      <c r="C85" s="98"/>
      <c r="D85" s="98"/>
      <c r="E85" s="98"/>
      <c r="F85" s="98"/>
      <c r="G85" s="98"/>
      <c r="H85" s="98"/>
      <c r="I85" s="99"/>
      <c r="J85" s="100"/>
      <c r="K85" s="314">
        <v>0.05</v>
      </c>
      <c r="L85" s="853">
        <f>N78*K85</f>
        <v>2418.1759237323013</v>
      </c>
      <c r="M85" s="854"/>
      <c r="N85" s="57"/>
    </row>
    <row r="86" spans="1:14" ht="15.75" thickBot="1">
      <c r="B86" s="817" t="s">
        <v>1037</v>
      </c>
      <c r="C86" s="818"/>
      <c r="D86" s="818"/>
      <c r="E86" s="818"/>
      <c r="F86" s="818"/>
      <c r="G86" s="818"/>
      <c r="H86" s="818"/>
      <c r="I86" s="818"/>
      <c r="J86" s="818"/>
      <c r="K86" s="818"/>
      <c r="L86" s="818"/>
      <c r="M86" s="819"/>
      <c r="N86" s="58">
        <f>L83+L84+L85</f>
        <v>14509.055542393809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62872.574017039835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topLeftCell="A58"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1089</v>
      </c>
      <c r="C31" s="87" t="s">
        <v>1268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310</v>
      </c>
      <c r="B36" s="830" t="str">
        <f>VLOOKUP(A36,EQUIPOS!A6:D154,3,FALSE)</f>
        <v>Retroexcavadora A25C</v>
      </c>
      <c r="C36" s="831"/>
      <c r="D36" s="831"/>
      <c r="E36" s="831"/>
      <c r="F36" s="831"/>
      <c r="G36" s="831"/>
      <c r="H36" s="832"/>
      <c r="I36" s="276"/>
      <c r="J36" s="277"/>
      <c r="K36" s="278">
        <f>VLOOKUP(A36,EQUIPOS!A6:D163,4,FALSE)</f>
        <v>113181.61679485756</v>
      </c>
      <c r="L36" s="279"/>
      <c r="M36" s="280">
        <v>3</v>
      </c>
      <c r="N36" s="281">
        <f>K36/M36</f>
        <v>37727.205598285851</v>
      </c>
    </row>
    <row r="37" spans="1:14">
      <c r="A37" 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0.01</v>
      </c>
      <c r="M42" s="842"/>
      <c r="N42" s="111">
        <f>N76*L42</f>
        <v>85.112008676833341</v>
      </c>
    </row>
    <row r="43" spans="1:14" ht="15.75" thickBot="1">
      <c r="B43" s="817" t="s">
        <v>1037</v>
      </c>
      <c r="C43" s="818"/>
      <c r="D43" s="818"/>
      <c r="E43" s="818"/>
      <c r="F43" s="818"/>
      <c r="G43" s="818"/>
      <c r="H43" s="818"/>
      <c r="I43" s="818"/>
      <c r="J43" s="818"/>
      <c r="K43" s="818"/>
      <c r="L43" s="818"/>
      <c r="M43" s="819"/>
      <c r="N43" s="105">
        <f>SUM(N36:N42)</f>
        <v>37812.317606962686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1361</v>
      </c>
      <c r="B59" s="52" t="str">
        <f>VLOOKUP(A59,TRANSPORTE!A6:D117,3,FALSE)</f>
        <v>Trasporte de material Remoción de Postes</v>
      </c>
      <c r="C59" s="326"/>
      <c r="D59" s="326"/>
      <c r="E59" s="326"/>
      <c r="F59" s="326"/>
      <c r="G59" s="326"/>
      <c r="H59" s="320" t="s">
        <v>339</v>
      </c>
      <c r="I59" s="288">
        <v>1.7</v>
      </c>
      <c r="J59" s="295">
        <v>1</v>
      </c>
      <c r="K59" s="288">
        <f>I59*J59</f>
        <v>1.7</v>
      </c>
      <c r="L59" s="821">
        <f>VLOOKUP(A59,TRANSPORTE!A6:D117,4,FALSE)</f>
        <v>1200</v>
      </c>
      <c r="M59" s="822"/>
      <c r="N59" s="296">
        <f>K59*L59</f>
        <v>2040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2040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24</v>
      </c>
      <c r="N70" s="305">
        <f>K70/M70</f>
        <v>8511.2008676833339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8511.2008676833339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48363.518474646022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9672.7036949292051</v>
      </c>
      <c r="M83" s="852"/>
      <c r="N83" s="57"/>
    </row>
    <row r="84" spans="1:14">
      <c r="B84" s="95" t="s">
        <v>1057</v>
      </c>
      <c r="C84" s="96"/>
      <c r="D84" s="96"/>
      <c r="E84" s="96"/>
      <c r="F84" s="96"/>
      <c r="G84" s="96"/>
      <c r="H84" s="96"/>
      <c r="I84" s="93"/>
      <c r="J84" s="94"/>
      <c r="K84" s="313">
        <v>0.05</v>
      </c>
      <c r="L84" s="851">
        <f>N78*K84</f>
        <v>2418.1759237323013</v>
      </c>
      <c r="M84" s="852"/>
      <c r="N84" s="57"/>
    </row>
    <row r="85" spans="1:14" ht="15.75" thickBot="1">
      <c r="B85" s="97" t="s">
        <v>1058</v>
      </c>
      <c r="C85" s="98"/>
      <c r="D85" s="98"/>
      <c r="E85" s="98"/>
      <c r="F85" s="98"/>
      <c r="G85" s="98"/>
      <c r="H85" s="98"/>
      <c r="I85" s="99"/>
      <c r="J85" s="100"/>
      <c r="K85" s="314">
        <v>0.05</v>
      </c>
      <c r="L85" s="853">
        <f>N78*K85</f>
        <v>2418.1759237323013</v>
      </c>
      <c r="M85" s="854"/>
      <c r="N85" s="57"/>
    </row>
    <row r="86" spans="1:14" ht="15.75" thickBot="1">
      <c r="B86" s="817" t="s">
        <v>1037</v>
      </c>
      <c r="C86" s="818"/>
      <c r="D86" s="818"/>
      <c r="E86" s="818"/>
      <c r="F86" s="818"/>
      <c r="G86" s="818"/>
      <c r="H86" s="818"/>
      <c r="I86" s="818"/>
      <c r="J86" s="818"/>
      <c r="K86" s="818"/>
      <c r="L86" s="818"/>
      <c r="M86" s="819"/>
      <c r="N86" s="58">
        <f>L83+L84+L85</f>
        <v>14509.055542393809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62872.574017039835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topLeftCell="A37"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1090</v>
      </c>
      <c r="C31" s="87" t="s">
        <v>1269</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312</v>
      </c>
      <c r="B36" s="830" t="str">
        <f>VLOOKUP(A36,EQUIPOS!A6:D154,3,FALSE)</f>
        <v>Retroexcavadora sobre oruga, potencia 138 HP, balde de 1,5 m3.</v>
      </c>
      <c r="C36" s="831"/>
      <c r="D36" s="831"/>
      <c r="E36" s="831"/>
      <c r="F36" s="831"/>
      <c r="G36" s="831"/>
      <c r="H36" s="832"/>
      <c r="I36" s="276"/>
      <c r="J36" s="277"/>
      <c r="K36" s="278">
        <f>VLOOKUP(A36,EQUIPOS!A6:D163,4,FALSE)</f>
        <v>185362.52043531308</v>
      </c>
      <c r="L36" s="279"/>
      <c r="M36" s="280">
        <v>45</v>
      </c>
      <c r="N36" s="281">
        <f>K36/M36</f>
        <v>4119.1671207847348</v>
      </c>
    </row>
    <row r="37" spans="1:14">
      <c r="A37" 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0.01</v>
      </c>
      <c r="M42" s="842"/>
      <c r="N42" s="111">
        <f>N76*L42</f>
        <v>1.4185334779472223</v>
      </c>
    </row>
    <row r="43" spans="1:14" ht="15.75" thickBot="1">
      <c r="B43" s="817" t="s">
        <v>1037</v>
      </c>
      <c r="C43" s="818"/>
      <c r="D43" s="818"/>
      <c r="E43" s="818"/>
      <c r="F43" s="818"/>
      <c r="G43" s="818"/>
      <c r="H43" s="818"/>
      <c r="I43" s="818"/>
      <c r="J43" s="818"/>
      <c r="K43" s="818"/>
      <c r="L43" s="818"/>
      <c r="M43" s="819"/>
      <c r="N43" s="105">
        <f>SUM(N36:N42)</f>
        <v>4120.5856542626825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1409</v>
      </c>
      <c r="B59" s="52" t="str">
        <f>VLOOKUP(A59,TRANSPORTE!A6:D117,3,FALSE)</f>
        <v xml:space="preserve">Transporte de estructuras metálicas </v>
      </c>
      <c r="C59" s="326"/>
      <c r="D59" s="326"/>
      <c r="E59" s="326"/>
      <c r="F59" s="326"/>
      <c r="G59" s="326"/>
      <c r="H59" s="320" t="s">
        <v>339</v>
      </c>
      <c r="I59" s="288">
        <v>35.700000000000003</v>
      </c>
      <c r="J59" s="295">
        <v>1</v>
      </c>
      <c r="K59" s="288">
        <f>I59*J59</f>
        <v>35.700000000000003</v>
      </c>
      <c r="L59" s="821">
        <f>VLOOKUP(A59,TRANSPORTE!A6:D117,4,FALSE)</f>
        <v>357</v>
      </c>
      <c r="M59" s="822"/>
      <c r="N59" s="296">
        <f>K59*L59</f>
        <v>12744.900000000001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12744.900000000001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360</v>
      </c>
      <c r="N70" s="305">
        <f>K70/M70</f>
        <v>141.85334779472223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141.85334779472223</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17007.339002057408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3401.4678004114817</v>
      </c>
      <c r="M83" s="852"/>
      <c r="N83" s="57"/>
    </row>
    <row r="84" spans="1:14">
      <c r="B84" s="95" t="s">
        <v>1057</v>
      </c>
      <c r="C84" s="96"/>
      <c r="D84" s="96"/>
      <c r="E84" s="96"/>
      <c r="F84" s="96"/>
      <c r="G84" s="96"/>
      <c r="H84" s="96"/>
      <c r="I84" s="93"/>
      <c r="J84" s="94"/>
      <c r="K84" s="313">
        <v>0.05</v>
      </c>
      <c r="L84" s="851">
        <f>N78*K84</f>
        <v>850.36695010287042</v>
      </c>
      <c r="M84" s="852"/>
      <c r="N84" s="57"/>
    </row>
    <row r="85" spans="1:14" ht="15.75" thickBot="1">
      <c r="B85" s="97" t="s">
        <v>1058</v>
      </c>
      <c r="C85" s="98"/>
      <c r="D85" s="98"/>
      <c r="E85" s="98"/>
      <c r="F85" s="98"/>
      <c r="G85" s="98"/>
      <c r="H85" s="98"/>
      <c r="I85" s="99"/>
      <c r="J85" s="100"/>
      <c r="K85" s="314">
        <v>0.05</v>
      </c>
      <c r="L85" s="853">
        <f>N78*K85</f>
        <v>850.36695010287042</v>
      </c>
      <c r="M85" s="854"/>
      <c r="N85" s="57"/>
    </row>
    <row r="86" spans="1:14" ht="15.75" thickBot="1">
      <c r="B86" s="817" t="s">
        <v>1037</v>
      </c>
      <c r="C86" s="818"/>
      <c r="D86" s="818"/>
      <c r="E86" s="818"/>
      <c r="F86" s="818"/>
      <c r="G86" s="818"/>
      <c r="H86" s="818"/>
      <c r="I86" s="818"/>
      <c r="J86" s="818"/>
      <c r="K86" s="818"/>
      <c r="L86" s="818"/>
      <c r="M86" s="819"/>
      <c r="N86" s="58">
        <f>L83+L84+L85</f>
        <v>5102.2017006172227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22109.540702674632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2.2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topLeftCell="A19"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1091</v>
      </c>
      <c r="C31" s="87" t="s">
        <v>1270</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c r="B36" s="830"/>
      <c r="C36" s="831"/>
      <c r="D36" s="831"/>
      <c r="E36" s="831"/>
      <c r="F36" s="831"/>
      <c r="G36" s="831"/>
      <c r="H36" s="832"/>
      <c r="I36" s="276"/>
      <c r="J36" s="277"/>
      <c r="K36" s="278"/>
      <c r="L36" s="279"/>
      <c r="M36" s="280"/>
      <c r="N36" s="281"/>
    </row>
    <row r="37" spans="1:14">
      <c r="A37" 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0.1</v>
      </c>
      <c r="M42" s="842"/>
      <c r="N42" s="111">
        <f>N76*L42</f>
        <v>56.741339117888892</v>
      </c>
    </row>
    <row r="43" spans="1:14" ht="15.75" thickBot="1">
      <c r="B43" s="817" t="s">
        <v>1037</v>
      </c>
      <c r="C43" s="818"/>
      <c r="D43" s="818"/>
      <c r="E43" s="818"/>
      <c r="F43" s="818"/>
      <c r="G43" s="818"/>
      <c r="H43" s="818"/>
      <c r="I43" s="818"/>
      <c r="J43" s="818"/>
      <c r="K43" s="818"/>
      <c r="L43" s="818"/>
      <c r="M43" s="819"/>
      <c r="N43" s="105">
        <f>SUM(N36:N42)</f>
        <v>56.741339117888892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1409</v>
      </c>
      <c r="B59" s="52" t="str">
        <f>VLOOKUP(A59,TRANSPORTE!A6:D117,3,FALSE)</f>
        <v xml:space="preserve">Transporte de estructuras metálicas </v>
      </c>
      <c r="C59" s="326"/>
      <c r="D59" s="326"/>
      <c r="E59" s="326"/>
      <c r="F59" s="326"/>
      <c r="G59" s="326"/>
      <c r="H59" s="320" t="s">
        <v>339</v>
      </c>
      <c r="I59" s="288">
        <v>10.25</v>
      </c>
      <c r="J59" s="295">
        <v>1</v>
      </c>
      <c r="K59" s="288">
        <f>I59*J59</f>
        <v>10.25</v>
      </c>
      <c r="L59" s="821">
        <f>VLOOKUP(A59,TRANSPORTE!A6:D117,4,FALSE)</f>
        <v>357</v>
      </c>
      <c r="M59" s="822"/>
      <c r="N59" s="296">
        <f>K59*L59</f>
        <v>3659.25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3659.25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360</v>
      </c>
      <c r="N70" s="305">
        <f>K70/M70</f>
        <v>567.4133911788889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4283.4047302967774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856.68094605935551</v>
      </c>
      <c r="M83" s="852"/>
      <c r="N83" s="57"/>
    </row>
    <row r="84" spans="1:14">
      <c r="B84" s="95" t="s">
        <v>1057</v>
      </c>
      <c r="C84" s="96"/>
      <c r="D84" s="96"/>
      <c r="E84" s="96"/>
      <c r="F84" s="96"/>
      <c r="G84" s="96"/>
      <c r="H84" s="96"/>
      <c r="I84" s="93"/>
      <c r="J84" s="94"/>
      <c r="K84" s="313">
        <v>0.05</v>
      </c>
      <c r="L84" s="851">
        <f>N78*K84</f>
        <v>214.17023651483888</v>
      </c>
      <c r="M84" s="852"/>
      <c r="N84" s="57"/>
    </row>
    <row r="85" spans="1:14" ht="15.75" thickBot="1">
      <c r="B85" s="97" t="s">
        <v>1058</v>
      </c>
      <c r="C85" s="98"/>
      <c r="D85" s="98"/>
      <c r="E85" s="98"/>
      <c r="F85" s="98"/>
      <c r="G85" s="98"/>
      <c r="H85" s="98"/>
      <c r="I85" s="99"/>
      <c r="J85" s="100"/>
      <c r="K85" s="314">
        <v>0.05</v>
      </c>
      <c r="L85" s="853">
        <f>N78*K85</f>
        <v>214.17023651483888</v>
      </c>
      <c r="M85" s="854"/>
      <c r="N85" s="57"/>
    </row>
    <row r="86" spans="1:14" ht="15.75" thickBot="1">
      <c r="B86" s="817" t="s">
        <v>1037</v>
      </c>
      <c r="C86" s="818"/>
      <c r="D86" s="818"/>
      <c r="E86" s="818"/>
      <c r="F86" s="818"/>
      <c r="G86" s="818"/>
      <c r="H86" s="818"/>
      <c r="I86" s="818"/>
      <c r="J86" s="818"/>
      <c r="K86" s="818"/>
      <c r="L86" s="818"/>
      <c r="M86" s="819"/>
      <c r="N86" s="58">
        <f>L83+L84+L85</f>
        <v>1285.0214190890333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5568.4261493858103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1092</v>
      </c>
      <c r="C31" s="87" t="s">
        <v>1271</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312</v>
      </c>
      <c r="B36" s="830" t="str">
        <f>VLOOKUP(A36,EQUIPOS!A6:D154,3,FALSE)</f>
        <v>Retroexcavadora sobre oruga, potencia 138 HP, balde de 1,5 m3.</v>
      </c>
      <c r="C36" s="831"/>
      <c r="D36" s="831"/>
      <c r="E36" s="831"/>
      <c r="F36" s="831"/>
      <c r="G36" s="831"/>
      <c r="H36" s="832"/>
      <c r="I36" s="276"/>
      <c r="J36" s="277"/>
      <c r="K36" s="278">
        <f>VLOOKUP(A36,EQUIPOS!A6:D163,4,FALSE)</f>
        <v>185362.52043531308</v>
      </c>
      <c r="L36" s="279"/>
      <c r="M36" s="280">
        <v>45</v>
      </c>
      <c r="N36" s="281">
        <f>K36/M36</f>
        <v>4119.1671207847348</v>
      </c>
    </row>
    <row r="37" spans="1:14">
      <c r="A37" 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0.01</v>
      </c>
      <c r="M42" s="842"/>
      <c r="N42" s="111">
        <f>N76*L42</f>
        <v>1.4185334779472223</v>
      </c>
    </row>
    <row r="43" spans="1:14" ht="15.75" thickBot="1">
      <c r="B43" s="817" t="s">
        <v>1037</v>
      </c>
      <c r="C43" s="818"/>
      <c r="D43" s="818"/>
      <c r="E43" s="818"/>
      <c r="F43" s="818"/>
      <c r="G43" s="818"/>
      <c r="H43" s="818"/>
      <c r="I43" s="818"/>
      <c r="J43" s="818"/>
      <c r="K43" s="818"/>
      <c r="L43" s="818"/>
      <c r="M43" s="819"/>
      <c r="N43" s="105">
        <f>SUM(N36:N42)</f>
        <v>4120.5856542626825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1496</v>
      </c>
      <c r="B59" s="52" t="str">
        <f>VLOOKUP(A59,TRANSPORTE!A6:D117,3,FALSE)</f>
        <v>Transporte de barrera de seguridad</v>
      </c>
      <c r="C59" s="326"/>
      <c r="D59" s="326"/>
      <c r="E59" s="326"/>
      <c r="F59" s="326"/>
      <c r="G59" s="326"/>
      <c r="H59" s="320" t="s">
        <v>339</v>
      </c>
      <c r="I59" s="288">
        <v>0.81049499999999997</v>
      </c>
      <c r="J59" s="295">
        <v>1</v>
      </c>
      <c r="K59" s="288">
        <f>I59*J59</f>
        <v>0.81049499999999997</v>
      </c>
      <c r="L59" s="821">
        <f>VLOOKUP(A59,TRANSPORTE!A6:D117,4,FALSE)</f>
        <v>726.8259073428103</v>
      </c>
      <c r="M59" s="822"/>
      <c r="N59" s="296">
        <f>K59*L59</f>
        <v>589.08876377181105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589.08876377181105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360</v>
      </c>
      <c r="N70" s="305">
        <f>K70/M70</f>
        <v>141.85334779472223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141.85334779472223</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4851.5277658292162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970.30555316584332</v>
      </c>
      <c r="M83" s="852"/>
      <c r="N83" s="57"/>
    </row>
    <row r="84" spans="1:14">
      <c r="B84" s="95" t="s">
        <v>1057</v>
      </c>
      <c r="C84" s="96"/>
      <c r="D84" s="96"/>
      <c r="E84" s="96"/>
      <c r="F84" s="96"/>
      <c r="G84" s="96"/>
      <c r="H84" s="96"/>
      <c r="I84" s="93"/>
      <c r="J84" s="94"/>
      <c r="K84" s="313">
        <v>0.05</v>
      </c>
      <c r="L84" s="851">
        <f>N78*K84</f>
        <v>242.57638829146083</v>
      </c>
      <c r="M84" s="852"/>
      <c r="N84" s="57"/>
    </row>
    <row r="85" spans="1:14" ht="15.75" thickBot="1">
      <c r="B85" s="97" t="s">
        <v>1058</v>
      </c>
      <c r="C85" s="98"/>
      <c r="D85" s="98"/>
      <c r="E85" s="98"/>
      <c r="F85" s="98"/>
      <c r="G85" s="98"/>
      <c r="H85" s="98"/>
      <c r="I85" s="99"/>
      <c r="J85" s="100"/>
      <c r="K85" s="314">
        <v>0.05</v>
      </c>
      <c r="L85" s="853">
        <f>N78*K85</f>
        <v>242.57638829146083</v>
      </c>
      <c r="M85" s="854"/>
      <c r="N85" s="57"/>
    </row>
    <row r="86" spans="1:14" ht="15.75" thickBot="1">
      <c r="B86" s="817" t="s">
        <v>1037</v>
      </c>
      <c r="C86" s="818"/>
      <c r="D86" s="818"/>
      <c r="E86" s="818"/>
      <c r="F86" s="818"/>
      <c r="G86" s="818"/>
      <c r="H86" s="818"/>
      <c r="I86" s="818"/>
      <c r="J86" s="818"/>
      <c r="K86" s="818"/>
      <c r="L86" s="818"/>
      <c r="M86" s="819"/>
      <c r="N86" s="58">
        <f>L83+L84+L85</f>
        <v>1455.4583297487648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6306.9860955779804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topLeftCell="A40" zoomScale="78" zoomScaleNormal="78" workbookViewId="0">
      <selection activeCell="B48" sqref="B48"/>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1509</v>
      </c>
      <c r="C31" s="87" t="s">
        <v>1497</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146</v>
      </c>
      <c r="B36" s="830" t="str">
        <f>VLOOKUP(A36,EQUIPOS!A6:D154,3,FALSE)</f>
        <v>Camabaja</v>
      </c>
      <c r="C36" s="831"/>
      <c r="D36" s="831"/>
      <c r="E36" s="831"/>
      <c r="F36" s="831"/>
      <c r="G36" s="831"/>
      <c r="H36" s="832"/>
      <c r="I36" s="276"/>
      <c r="J36" s="277"/>
      <c r="K36" s="278">
        <f>VLOOKUP(A36,EQUIPOS!A5:D154,4,FALSE)</f>
        <v>250000</v>
      </c>
      <c r="L36" s="279"/>
      <c r="M36" s="280">
        <v>0.625</v>
      </c>
      <c r="N36" s="281">
        <f>K36/M36</f>
        <v>400000</v>
      </c>
    </row>
    <row r="37" spans="1:14">
      <c r="A37" s="114" t="s">
        <v>241</v>
      </c>
      <c r="B37" s="830" t="str">
        <f>VLOOKUP(A37,EQUIPOS!A7:D154,3,FALSE)</f>
        <v>Grúa (capacidad 15 ton)</v>
      </c>
      <c r="C37" s="831"/>
      <c r="D37" s="831"/>
      <c r="E37" s="831"/>
      <c r="F37" s="831"/>
      <c r="G37" s="831"/>
      <c r="H37" s="832"/>
      <c r="I37" s="276"/>
      <c r="J37" s="277"/>
      <c r="K37" s="278">
        <f>VLOOKUP(A37,EQUIPOS!A6:D154,4,FALSE)</f>
        <v>173400</v>
      </c>
      <c r="L37" s="279"/>
      <c r="M37" s="280">
        <v>0.625</v>
      </c>
      <c r="N37" s="281">
        <f>K37/M37</f>
        <v>277440</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0.05</v>
      </c>
      <c r="M42" s="842"/>
      <c r="N42" s="111">
        <f>N76*L42</f>
        <v>2553.3602603050003</v>
      </c>
    </row>
    <row r="43" spans="1:14" ht="15.75" thickBot="1">
      <c r="B43" s="817" t="s">
        <v>1037</v>
      </c>
      <c r="C43" s="818"/>
      <c r="D43" s="818"/>
      <c r="E43" s="818"/>
      <c r="F43" s="818"/>
      <c r="G43" s="818"/>
      <c r="H43" s="818"/>
      <c r="I43" s="818"/>
      <c r="J43" s="818"/>
      <c r="K43" s="818"/>
      <c r="L43" s="818"/>
      <c r="M43" s="819"/>
      <c r="N43" s="403">
        <f>SUM(N36:N42)</f>
        <v>679993.36026030499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431</v>
      </c>
      <c r="B48" s="49" t="str">
        <f ca="1">VLOOKUP(A48,MATERIALES!A4:D372,3,FALSE)</f>
        <v xml:space="preserve">Costal de fibra o fique
</v>
      </c>
      <c r="C48" s="290"/>
      <c r="D48" s="290"/>
      <c r="E48" s="290"/>
      <c r="F48" s="290"/>
      <c r="G48" s="290"/>
      <c r="H48" s="290"/>
      <c r="I48" s="277"/>
      <c r="J48" s="233" t="str">
        <f ca="1">VLOOKUP(A48,MATERIALES!A4:D372,2,FALSE)</f>
        <v>u</v>
      </c>
      <c r="K48" s="291">
        <v>10</v>
      </c>
      <c r="L48" s="276"/>
      <c r="M48" s="292">
        <f>VLOOKUP(A48,MATERIALES!A5:D372,4,FALSE)</f>
        <v>900</v>
      </c>
      <c r="N48" s="281">
        <f>K48*M48</f>
        <v>9000</v>
      </c>
    </row>
    <row r="49" spans="1:14">
      <c r="A49" t="s">
        <v>414</v>
      </c>
      <c r="B49" s="49" t="str">
        <f>VLOOKUP(A49,MATERIALES!A5:D372,3,FALSE)</f>
        <v xml:space="preserve">Cicatrizante (para remoción de especies vegetales)
</v>
      </c>
      <c r="C49" s="290"/>
      <c r="D49" s="290"/>
      <c r="E49" s="290"/>
      <c r="F49" s="290"/>
      <c r="G49" s="290"/>
      <c r="H49" s="290"/>
      <c r="I49" s="277"/>
      <c r="J49" s="233" t="str">
        <f>VLOOKUP(A49,MATERIALES!A5:D372,2,FALSE)</f>
        <v>kg</v>
      </c>
      <c r="K49" s="291">
        <v>1</v>
      </c>
      <c r="L49" s="276"/>
      <c r="M49" s="292">
        <f>VLOOKUP(A49,MATERIALES!A6:D372,4,FALSE)</f>
        <v>30353.296666666665</v>
      </c>
      <c r="N49" s="281">
        <f>K49*M49</f>
        <v>30353.296666666665</v>
      </c>
    </row>
    <row r="50" spans="1:14">
      <c r="A50" s="114" t="s">
        <v>610</v>
      </c>
      <c r="B50" s="49" t="str">
        <f>VLOOKUP(A50,MATERIALES!A6:D372,3,FALSE)</f>
        <v xml:space="preserve">Nutrientes (para remoción de especies vegetales) (dap, triple 15 o similar) (ítem 201.9)
</v>
      </c>
      <c r="C50" s="290"/>
      <c r="D50" s="290"/>
      <c r="E50" s="290"/>
      <c r="F50" s="290"/>
      <c r="G50" s="290"/>
      <c r="H50" s="290"/>
      <c r="I50" s="277"/>
      <c r="J50" s="233" t="str">
        <f>VLOOKUP(A50,MATERIALES!A6:D372,2,FALSE)</f>
        <v>kg</v>
      </c>
      <c r="K50" s="291">
        <v>1</v>
      </c>
      <c r="L50" s="276"/>
      <c r="M50" s="292">
        <f>VLOOKUP(A50,MATERIALES!A6:D372,4,FALSE)</f>
        <v>1500</v>
      </c>
      <c r="N50" s="281">
        <f>K50*M50</f>
        <v>1500</v>
      </c>
    </row>
    <row r="51" spans="1:14">
      <c r="A51" t="s">
        <v>743</v>
      </c>
      <c r="B51" s="49" t="str">
        <f>VLOOKUP(A51,MATERIALES!A6:D372,3,FALSE)</f>
        <v xml:space="preserve">Tierra abonada </v>
      </c>
      <c r="C51" s="290"/>
      <c r="D51" s="290"/>
      <c r="E51" s="290"/>
      <c r="F51" s="290"/>
      <c r="G51" s="290"/>
      <c r="H51" s="290"/>
      <c r="I51" s="277"/>
      <c r="J51" s="233" t="str">
        <f>VLOOKUP(A51,MATERIALES!A6:D372,2,FALSE)</f>
        <v>m3</v>
      </c>
      <c r="K51" s="291">
        <v>2</v>
      </c>
      <c r="L51" s="276"/>
      <c r="M51" s="292">
        <f>VLOOKUP(A51,MATERIALES!A6:D372,4,FALSE)</f>
        <v>30000</v>
      </c>
      <c r="N51" s="281">
        <f>K51*M51</f>
        <v>60000</v>
      </c>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100853.29666666666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5</v>
      </c>
      <c r="N70" s="404">
        <f>K70/M70</f>
        <v>51067.205206099999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51067.205206099999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831913.86213307164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166382.77242661433</v>
      </c>
      <c r="M83" s="852"/>
      <c r="N83" s="57"/>
    </row>
    <row r="84" spans="1:14">
      <c r="B84" s="95" t="s">
        <v>1057</v>
      </c>
      <c r="C84" s="96"/>
      <c r="D84" s="96"/>
      <c r="E84" s="96"/>
      <c r="F84" s="96"/>
      <c r="G84" s="96"/>
      <c r="H84" s="96"/>
      <c r="I84" s="93"/>
      <c r="J84" s="94"/>
      <c r="K84" s="313">
        <v>0.05</v>
      </c>
      <c r="L84" s="851">
        <f>N78*K84</f>
        <v>41595.693106653584</v>
      </c>
      <c r="M84" s="852"/>
      <c r="N84" s="57"/>
    </row>
    <row r="85" spans="1:14" ht="15.75" thickBot="1">
      <c r="B85" s="97" t="s">
        <v>1058</v>
      </c>
      <c r="C85" s="98"/>
      <c r="D85" s="98"/>
      <c r="E85" s="98"/>
      <c r="F85" s="98"/>
      <c r="G85" s="98"/>
      <c r="H85" s="98"/>
      <c r="I85" s="99"/>
      <c r="J85" s="100"/>
      <c r="K85" s="314">
        <v>0.05</v>
      </c>
      <c r="L85" s="853">
        <f>N78*K85</f>
        <v>41595.693106653584</v>
      </c>
      <c r="M85" s="854"/>
      <c r="N85" s="57"/>
    </row>
    <row r="86" spans="1:14" ht="15.75" thickBot="1">
      <c r="B86" s="817" t="s">
        <v>1037</v>
      </c>
      <c r="C86" s="818"/>
      <c r="D86" s="818"/>
      <c r="E86" s="818"/>
      <c r="F86" s="818"/>
      <c r="G86" s="818"/>
      <c r="H86" s="818"/>
      <c r="I86" s="818"/>
      <c r="J86" s="818"/>
      <c r="K86" s="818"/>
      <c r="L86" s="818"/>
      <c r="M86" s="819"/>
      <c r="N86" s="58">
        <f>L83+L84+L85</f>
        <v>249574.15863992149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1081488.0207729931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2.2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topLeftCell="A25" zoomScale="78" zoomScaleNormal="78" workbookViewId="0">
      <selection activeCell="B48" sqref="B48"/>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1510</v>
      </c>
      <c r="C31" s="87" t="s">
        <v>1501</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146</v>
      </c>
      <c r="B36" s="830" t="str">
        <f>VLOOKUP(A36,EQUIPOS!A6:D154,3,FALSE)</f>
        <v>Camabaja</v>
      </c>
      <c r="C36" s="831"/>
      <c r="D36" s="831"/>
      <c r="E36" s="831"/>
      <c r="F36" s="831"/>
      <c r="G36" s="831"/>
      <c r="H36" s="832"/>
      <c r="I36" s="276"/>
      <c r="J36" s="277"/>
      <c r="K36" s="278">
        <f>VLOOKUP(A36,EQUIPOS!A6:D163,4,FALSE)</f>
        <v>250000</v>
      </c>
      <c r="L36" s="279"/>
      <c r="M36" s="280">
        <v>0.5</v>
      </c>
      <c r="N36" s="281">
        <f>K36/M36</f>
        <v>500000</v>
      </c>
    </row>
    <row r="37" spans="1:14">
      <c r="A37" s="114" t="s">
        <v>241</v>
      </c>
      <c r="B37" s="830" t="str">
        <f>VLOOKUP(A37,EQUIPOS!A7:D154,3,FALSE)</f>
        <v>Grúa (capacidad 15 ton)</v>
      </c>
      <c r="C37" s="831"/>
      <c r="D37" s="831"/>
      <c r="E37" s="831"/>
      <c r="F37" s="831"/>
      <c r="G37" s="831"/>
      <c r="H37" s="832"/>
      <c r="I37" s="276"/>
      <c r="J37" s="277"/>
      <c r="K37" s="278">
        <f>VLOOKUP(A37,EQUIPOS!A7:D164,4,FALSE)</f>
        <v>173400</v>
      </c>
      <c r="L37" s="279"/>
      <c r="M37" s="280">
        <v>0.5</v>
      </c>
      <c r="N37" s="281">
        <f>K37/M37</f>
        <v>346800</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0.05</v>
      </c>
      <c r="M42" s="842"/>
      <c r="N42" s="111">
        <f>N76*L42</f>
        <v>3191.70032538125</v>
      </c>
    </row>
    <row r="43" spans="1:14" ht="15.75" thickBot="1">
      <c r="B43" s="817" t="s">
        <v>1037</v>
      </c>
      <c r="C43" s="818"/>
      <c r="D43" s="818"/>
      <c r="E43" s="818"/>
      <c r="F43" s="818"/>
      <c r="G43" s="818"/>
      <c r="H43" s="818"/>
      <c r="I43" s="818"/>
      <c r="J43" s="818"/>
      <c r="K43" s="818"/>
      <c r="L43" s="818"/>
      <c r="M43" s="819"/>
      <c r="N43" s="403">
        <f>SUM(N36:N42)</f>
        <v>849991.70032538124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431</v>
      </c>
      <c r="B48" s="49" t="str">
        <f ca="1">VLOOKUP(A48,MATERIALES!A4:D372,3,FALSE)</f>
        <v xml:space="preserve">Costal de fibra o fique
</v>
      </c>
      <c r="C48" s="290"/>
      <c r="D48" s="290"/>
      <c r="E48" s="290"/>
      <c r="F48" s="290"/>
      <c r="G48" s="290"/>
      <c r="H48" s="290"/>
      <c r="I48" s="277"/>
      <c r="J48" s="233" t="str">
        <f ca="1">VLOOKUP(A48,MATERIALES!A4:D372,2,FALSE)</f>
        <v>u</v>
      </c>
      <c r="K48" s="291">
        <v>10</v>
      </c>
      <c r="L48" s="276"/>
      <c r="M48" s="292">
        <f>VLOOKUP(A48,MATERIALES!A5:D372,4,FALSE)</f>
        <v>900</v>
      </c>
      <c r="N48" s="281">
        <f>K48*M48</f>
        <v>9000</v>
      </c>
    </row>
    <row r="49" spans="1:14">
      <c r="A49" t="s">
        <v>414</v>
      </c>
      <c r="B49" s="49" t="str">
        <f>VLOOKUP(A49,MATERIALES!A5:D372,3,FALSE)</f>
        <v xml:space="preserve">Cicatrizante (para remoción de especies vegetales)
</v>
      </c>
      <c r="C49" s="290"/>
      <c r="D49" s="290"/>
      <c r="E49" s="290"/>
      <c r="F49" s="290"/>
      <c r="G49" s="290"/>
      <c r="H49" s="290"/>
      <c r="I49" s="277"/>
      <c r="J49" s="233" t="str">
        <f>VLOOKUP(A49,MATERIALES!A5:D372,2,FALSE)</f>
        <v>kg</v>
      </c>
      <c r="K49" s="291">
        <v>1</v>
      </c>
      <c r="L49" s="276"/>
      <c r="M49" s="292">
        <f>VLOOKUP(A49,MATERIALES!A6:D372,4,FALSE)</f>
        <v>30353.296666666665</v>
      </c>
      <c r="N49" s="281">
        <f>K49*M49</f>
        <v>30353.296666666665</v>
      </c>
    </row>
    <row r="50" spans="1:14">
      <c r="A50" s="114" t="s">
        <v>610</v>
      </c>
      <c r="B50" s="49" t="str">
        <f>VLOOKUP(A50,MATERIALES!A6:D372,3,FALSE)</f>
        <v xml:space="preserve">Nutrientes (para remoción de especies vegetales) (dap, triple 15 o similar) (ítem 201.9)
</v>
      </c>
      <c r="C50" s="290"/>
      <c r="D50" s="290"/>
      <c r="E50" s="290"/>
      <c r="F50" s="290"/>
      <c r="G50" s="290"/>
      <c r="H50" s="290"/>
      <c r="I50" s="277"/>
      <c r="J50" s="233" t="str">
        <f>VLOOKUP(A50,MATERIALES!A6:D372,2,FALSE)</f>
        <v>kg</v>
      </c>
      <c r="K50" s="291">
        <v>1</v>
      </c>
      <c r="L50" s="276"/>
      <c r="M50" s="292">
        <f>VLOOKUP(A50,MATERIALES!A6:D372,4,FALSE)</f>
        <v>1500</v>
      </c>
      <c r="N50" s="281">
        <f>K50*M50</f>
        <v>1500</v>
      </c>
    </row>
    <row r="51" spans="1:14">
      <c r="A51" t="s">
        <v>743</v>
      </c>
      <c r="B51" s="49" t="str">
        <f>VLOOKUP(A51,MATERIALES!A6:D372,3,FALSE)</f>
        <v xml:space="preserve">Tierra abonada </v>
      </c>
      <c r="C51" s="290"/>
      <c r="D51" s="290"/>
      <c r="E51" s="290"/>
      <c r="F51" s="290"/>
      <c r="G51" s="290"/>
      <c r="H51" s="290"/>
      <c r="I51" s="277"/>
      <c r="J51" s="233" t="str">
        <f>VLOOKUP(A51,MATERIALES!A6:D372,2,FALSE)</f>
        <v>m3</v>
      </c>
      <c r="K51" s="291">
        <v>2</v>
      </c>
      <c r="L51" s="276"/>
      <c r="M51" s="292">
        <f>VLOOKUP(A51,MATERIALES!A6:D372,4,FALSE)</f>
        <v>30000</v>
      </c>
      <c r="N51" s="281">
        <f>K51*M51</f>
        <v>60000</v>
      </c>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100853.29666666666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4</v>
      </c>
      <c r="N70" s="404">
        <f>K70/M70</f>
        <v>63834.006507624996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63834.006507624996</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1014679.0034996729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202935.8006999346</v>
      </c>
      <c r="M83" s="852"/>
      <c r="N83" s="57"/>
    </row>
    <row r="84" spans="1:14">
      <c r="B84" s="95" t="s">
        <v>1057</v>
      </c>
      <c r="C84" s="96"/>
      <c r="D84" s="96"/>
      <c r="E84" s="96"/>
      <c r="F84" s="96"/>
      <c r="G84" s="96"/>
      <c r="H84" s="96"/>
      <c r="I84" s="93"/>
      <c r="J84" s="94"/>
      <c r="K84" s="313">
        <v>0.05</v>
      </c>
      <c r="L84" s="851">
        <f>N78*K84</f>
        <v>50733.950174983649</v>
      </c>
      <c r="M84" s="852"/>
      <c r="N84" s="57"/>
    </row>
    <row r="85" spans="1:14" ht="15.75" thickBot="1">
      <c r="B85" s="97" t="s">
        <v>1058</v>
      </c>
      <c r="C85" s="98"/>
      <c r="D85" s="98"/>
      <c r="E85" s="98"/>
      <c r="F85" s="98"/>
      <c r="G85" s="98"/>
      <c r="H85" s="98"/>
      <c r="I85" s="99"/>
      <c r="J85" s="100"/>
      <c r="K85" s="314">
        <v>0.05</v>
      </c>
      <c r="L85" s="853">
        <f>N78*K85</f>
        <v>50733.950174983649</v>
      </c>
      <c r="M85" s="854"/>
      <c r="N85" s="57"/>
    </row>
    <row r="86" spans="1:14" ht="15.75" thickBot="1">
      <c r="B86" s="817" t="s">
        <v>1037</v>
      </c>
      <c r="C86" s="818"/>
      <c r="D86" s="818"/>
      <c r="E86" s="818"/>
      <c r="F86" s="818"/>
      <c r="G86" s="818"/>
      <c r="H86" s="818"/>
      <c r="I86" s="818"/>
      <c r="J86" s="818"/>
      <c r="K86" s="818"/>
      <c r="L86" s="818"/>
      <c r="M86" s="819"/>
      <c r="N86" s="58">
        <f>L83+L84+L85</f>
        <v>304403.70104990189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1319082.7045495748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topLeftCell="A28" zoomScale="78" zoomScaleNormal="78" workbookViewId="0">
      <selection activeCell="B53" sqref="B53:I53"/>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1511</v>
      </c>
      <c r="C31" s="87" t="s">
        <v>1502</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146</v>
      </c>
      <c r="B36" s="830" t="str">
        <f>VLOOKUP(A36,EQUIPOS!A6:D154,3,FALSE)</f>
        <v>Camabaja</v>
      </c>
      <c r="C36" s="831"/>
      <c r="D36" s="831"/>
      <c r="E36" s="831"/>
      <c r="F36" s="831"/>
      <c r="G36" s="831"/>
      <c r="H36" s="832"/>
      <c r="I36" s="276"/>
      <c r="J36" s="277"/>
      <c r="K36" s="278">
        <f>VLOOKUP(A36,EQUIPOS!A6:D163,4,FALSE)</f>
        <v>250000</v>
      </c>
      <c r="L36" s="279"/>
      <c r="M36" s="280">
        <v>0.4375</v>
      </c>
      <c r="N36" s="281">
        <f>K36/M36</f>
        <v>571428.57142857148</v>
      </c>
    </row>
    <row r="37" spans="1:14">
      <c r="A37" s="114" t="s">
        <v>241</v>
      </c>
      <c r="B37" s="830" t="str">
        <f>VLOOKUP(A37,EQUIPOS!A7:D154,3,FALSE)</f>
        <v>Grúa (capacidad 15 ton)</v>
      </c>
      <c r="C37" s="831"/>
      <c r="D37" s="831"/>
      <c r="E37" s="831"/>
      <c r="F37" s="831"/>
      <c r="G37" s="831"/>
      <c r="H37" s="832"/>
      <c r="I37" s="276"/>
      <c r="J37" s="277"/>
      <c r="K37" s="278">
        <f>VLOOKUP(A37,EQUIPOS!A7:D164,4,FALSE)</f>
        <v>173400</v>
      </c>
      <c r="L37" s="279"/>
      <c r="M37" s="280">
        <v>0.4375</v>
      </c>
      <c r="N37" s="281">
        <f>K37/M37</f>
        <v>396342.85714285716</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0.05</v>
      </c>
      <c r="M42" s="842"/>
      <c r="N42" s="111">
        <f>N76*L42</f>
        <v>3647.657514721428</v>
      </c>
    </row>
    <row r="43" spans="1:14" ht="15.75" thickBot="1">
      <c r="B43" s="817" t="s">
        <v>1037</v>
      </c>
      <c r="C43" s="818"/>
      <c r="D43" s="818"/>
      <c r="E43" s="818"/>
      <c r="F43" s="818"/>
      <c r="G43" s="818"/>
      <c r="H43" s="818"/>
      <c r="I43" s="818"/>
      <c r="J43" s="818"/>
      <c r="K43" s="818"/>
      <c r="L43" s="818"/>
      <c r="M43" s="819"/>
      <c r="N43" s="403">
        <f>SUM(N36:N42)</f>
        <v>971419.08608615003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431</v>
      </c>
      <c r="B48" s="49" t="str">
        <f ca="1">VLOOKUP(A48,MATERIALES!A4:D372,3,FALSE)</f>
        <v xml:space="preserve">Costal de fibra o fique
</v>
      </c>
      <c r="C48" s="290"/>
      <c r="D48" s="290"/>
      <c r="E48" s="290"/>
      <c r="F48" s="290"/>
      <c r="G48" s="290"/>
      <c r="H48" s="290"/>
      <c r="I48" s="277"/>
      <c r="J48" s="233" t="str">
        <f ca="1">VLOOKUP(A48,MATERIALES!A4:D372,2,FALSE)</f>
        <v>u</v>
      </c>
      <c r="K48" s="291">
        <v>10</v>
      </c>
      <c r="L48" s="276"/>
      <c r="M48" s="292">
        <f>VLOOKUP(A48,MATERIALES!A5:D372,4,FALSE)</f>
        <v>900</v>
      </c>
      <c r="N48" s="281">
        <f>K48*M48</f>
        <v>9000</v>
      </c>
    </row>
    <row r="49" spans="1:14">
      <c r="A49" t="s">
        <v>414</v>
      </c>
      <c r="B49" s="49" t="str">
        <f>VLOOKUP(A49,MATERIALES!A5:D372,3,FALSE)</f>
        <v xml:space="preserve">Cicatrizante (para remoción de especies vegetales)
</v>
      </c>
      <c r="C49" s="290"/>
      <c r="D49" s="290"/>
      <c r="E49" s="290"/>
      <c r="F49" s="290"/>
      <c r="G49" s="290"/>
      <c r="H49" s="290"/>
      <c r="I49" s="277"/>
      <c r="J49" s="233" t="str">
        <f>VLOOKUP(A49,MATERIALES!A5:D372,2,FALSE)</f>
        <v>kg</v>
      </c>
      <c r="K49" s="291">
        <v>1</v>
      </c>
      <c r="L49" s="276"/>
      <c r="M49" s="292">
        <f>VLOOKUP(A49,MATERIALES!A6:D372,4,FALSE)</f>
        <v>30353.296666666665</v>
      </c>
      <c r="N49" s="281">
        <f>K49*M49</f>
        <v>30353.296666666665</v>
      </c>
    </row>
    <row r="50" spans="1:14">
      <c r="A50" s="114" t="s">
        <v>610</v>
      </c>
      <c r="B50" s="49" t="str">
        <f>VLOOKUP(A50,MATERIALES!A6:D372,3,FALSE)</f>
        <v xml:space="preserve">Nutrientes (para remoción de especies vegetales) (dap, triple 15 o similar) (ítem 201.9)
</v>
      </c>
      <c r="C50" s="290"/>
      <c r="D50" s="290"/>
      <c r="E50" s="290"/>
      <c r="F50" s="290"/>
      <c r="G50" s="290"/>
      <c r="H50" s="290"/>
      <c r="I50" s="277"/>
      <c r="J50" s="233" t="str">
        <f>VLOOKUP(A50,MATERIALES!A6:D372,2,FALSE)</f>
        <v>kg</v>
      </c>
      <c r="K50" s="291">
        <v>1</v>
      </c>
      <c r="L50" s="276"/>
      <c r="M50" s="292">
        <f>VLOOKUP(A50,MATERIALES!A6:D372,4,FALSE)</f>
        <v>1500</v>
      </c>
      <c r="N50" s="281">
        <f>K50*M50</f>
        <v>1500</v>
      </c>
    </row>
    <row r="51" spans="1:14">
      <c r="A51" t="s">
        <v>743</v>
      </c>
      <c r="B51" s="49" t="str">
        <f>VLOOKUP(A51,MATERIALES!A6:D372,3,FALSE)</f>
        <v xml:space="preserve">Tierra abonada </v>
      </c>
      <c r="C51" s="290"/>
      <c r="D51" s="290"/>
      <c r="E51" s="290"/>
      <c r="F51" s="290"/>
      <c r="G51" s="290"/>
      <c r="H51" s="290"/>
      <c r="I51" s="277"/>
      <c r="J51" s="233" t="str">
        <f>VLOOKUP(A51,MATERIALES!A6:D372,2,FALSE)</f>
        <v>m3</v>
      </c>
      <c r="K51" s="291">
        <v>2</v>
      </c>
      <c r="L51" s="276"/>
      <c r="M51" s="292">
        <f>VLOOKUP(A51,MATERIALES!A6:D372,4,FALSE)</f>
        <v>30000</v>
      </c>
      <c r="N51" s="281">
        <f>K51*M51</f>
        <v>60000</v>
      </c>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100853.29666666666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3.5</v>
      </c>
      <c r="N70" s="404">
        <f>K70/M70</f>
        <v>72953.15029442856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72953.15029442856</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1145225.5330472451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229045.10660944902</v>
      </c>
      <c r="M83" s="852"/>
      <c r="N83" s="57"/>
    </row>
    <row r="84" spans="1:14">
      <c r="B84" s="95" t="s">
        <v>1057</v>
      </c>
      <c r="C84" s="96"/>
      <c r="D84" s="96"/>
      <c r="E84" s="96"/>
      <c r="F84" s="96"/>
      <c r="G84" s="96"/>
      <c r="H84" s="96"/>
      <c r="I84" s="93"/>
      <c r="J84" s="94"/>
      <c r="K84" s="313">
        <v>0.05</v>
      </c>
      <c r="L84" s="851">
        <f>N78*K84</f>
        <v>57261.276652362256</v>
      </c>
      <c r="M84" s="852"/>
      <c r="N84" s="57"/>
    </row>
    <row r="85" spans="1:14" ht="15.75" thickBot="1">
      <c r="B85" s="97" t="s">
        <v>1058</v>
      </c>
      <c r="C85" s="98"/>
      <c r="D85" s="98"/>
      <c r="E85" s="98"/>
      <c r="F85" s="98"/>
      <c r="G85" s="98"/>
      <c r="H85" s="98"/>
      <c r="I85" s="99"/>
      <c r="J85" s="100"/>
      <c r="K85" s="314">
        <v>0.05</v>
      </c>
      <c r="L85" s="853">
        <f>N78*K85</f>
        <v>57261.276652362256</v>
      </c>
      <c r="M85" s="854"/>
      <c r="N85" s="57"/>
    </row>
    <row r="86" spans="1:14" ht="15.75" thickBot="1">
      <c r="B86" s="817" t="s">
        <v>1037</v>
      </c>
      <c r="C86" s="818"/>
      <c r="D86" s="818"/>
      <c r="E86" s="818"/>
      <c r="F86" s="818"/>
      <c r="G86" s="818"/>
      <c r="H86" s="818"/>
      <c r="I86" s="818"/>
      <c r="J86" s="818"/>
      <c r="K86" s="818"/>
      <c r="L86" s="818"/>
      <c r="M86" s="819"/>
      <c r="N86" s="58">
        <f>L83+L84+L85</f>
        <v>343567.65991417354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1488793.1929614185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topLeftCell="A18" zoomScale="78" zoomScaleNormal="78" workbookViewId="0">
      <selection activeCell="B48" sqref="B48"/>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1512</v>
      </c>
      <c r="C31" s="87" t="s">
        <v>1503</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146</v>
      </c>
      <c r="B36" s="830" t="str">
        <f>VLOOKUP(A36,EQUIPOS!A6:D154,3,FALSE)</f>
        <v>Camabaja</v>
      </c>
      <c r="C36" s="831"/>
      <c r="D36" s="831"/>
      <c r="E36" s="831"/>
      <c r="F36" s="831"/>
      <c r="G36" s="831"/>
      <c r="H36" s="832"/>
      <c r="I36" s="276"/>
      <c r="J36" s="277"/>
      <c r="K36" s="278">
        <f>VLOOKUP(A36,EQUIPOS!A6:D163,4,FALSE)</f>
        <v>250000</v>
      </c>
      <c r="L36" s="279"/>
      <c r="M36" s="280">
        <v>0.875</v>
      </c>
      <c r="N36" s="281">
        <f>K36/M36</f>
        <v>285714.28571428574</v>
      </c>
    </row>
    <row r="37" spans="1:14">
      <c r="A37" s="114" t="s">
        <v>241</v>
      </c>
      <c r="B37" s="830" t="str">
        <f>VLOOKUP(A37,EQUIPOS!A7:D154,3,FALSE)</f>
        <v>Grúa (capacidad 15 ton)</v>
      </c>
      <c r="C37" s="831"/>
      <c r="D37" s="831"/>
      <c r="E37" s="831"/>
      <c r="F37" s="831"/>
      <c r="G37" s="831"/>
      <c r="H37" s="832"/>
      <c r="I37" s="276"/>
      <c r="J37" s="277"/>
      <c r="K37" s="278">
        <f>VLOOKUP(A37,EQUIPOS!A7:D164,4,FALSE)</f>
        <v>173400</v>
      </c>
      <c r="L37" s="279"/>
      <c r="M37" s="280">
        <v>0.875</v>
      </c>
      <c r="N37" s="281">
        <f>K37/M37</f>
        <v>198171.42857142858</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0.05</v>
      </c>
      <c r="M42" s="842"/>
      <c r="N42" s="111">
        <f>N76*L42</f>
        <v>1459.0630058885715</v>
      </c>
    </row>
    <row r="43" spans="1:14" ht="15.75" thickBot="1">
      <c r="B43" s="817" t="s">
        <v>1037</v>
      </c>
      <c r="C43" s="818"/>
      <c r="D43" s="818"/>
      <c r="E43" s="818"/>
      <c r="F43" s="818"/>
      <c r="G43" s="818"/>
      <c r="H43" s="818"/>
      <c r="I43" s="818"/>
      <c r="J43" s="818"/>
      <c r="K43" s="818"/>
      <c r="L43" s="818"/>
      <c r="M43" s="819"/>
      <c r="N43" s="403">
        <f>SUM(N36:N42)</f>
        <v>485344.77729160286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431</v>
      </c>
      <c r="B48" s="49" t="str">
        <f ca="1">VLOOKUP(A48,MATERIALES!A4:D372,3,FALSE)</f>
        <v xml:space="preserve">Costal de fibra o fique
</v>
      </c>
      <c r="C48" s="290"/>
      <c r="D48" s="290"/>
      <c r="E48" s="290"/>
      <c r="F48" s="290"/>
      <c r="G48" s="290"/>
      <c r="H48" s="290"/>
      <c r="I48" s="277"/>
      <c r="J48" s="233" t="str">
        <f ca="1">VLOOKUP(A48,MATERIALES!A4:D372,2,FALSE)</f>
        <v>u</v>
      </c>
      <c r="K48" s="291">
        <v>10</v>
      </c>
      <c r="L48" s="276"/>
      <c r="M48" s="292">
        <f>VLOOKUP(A48,MATERIALES!A5:D372,4,FALSE)</f>
        <v>900</v>
      </c>
      <c r="N48" s="281">
        <f>K48*M48</f>
        <v>9000</v>
      </c>
    </row>
    <row r="49" spans="1:14">
      <c r="A49" t="s">
        <v>414</v>
      </c>
      <c r="B49" s="49" t="str">
        <f>VLOOKUP(A49,MATERIALES!A5:D372,3,FALSE)</f>
        <v xml:space="preserve">Cicatrizante (para remoción de especies vegetales)
</v>
      </c>
      <c r="C49" s="290"/>
      <c r="D49" s="290"/>
      <c r="E49" s="290"/>
      <c r="F49" s="290"/>
      <c r="G49" s="290"/>
      <c r="H49" s="290"/>
      <c r="I49" s="277"/>
      <c r="J49" s="233" t="str">
        <f>VLOOKUP(A49,MATERIALES!A5:D372,2,FALSE)</f>
        <v>kg</v>
      </c>
      <c r="K49" s="291">
        <v>1</v>
      </c>
      <c r="L49" s="276"/>
      <c r="M49" s="292">
        <f>VLOOKUP(A49,MATERIALES!A6:D372,4,FALSE)</f>
        <v>30353.296666666665</v>
      </c>
      <c r="N49" s="281">
        <f>K49*M49</f>
        <v>30353.296666666665</v>
      </c>
    </row>
    <row r="50" spans="1:14">
      <c r="A50" s="114" t="s">
        <v>610</v>
      </c>
      <c r="B50" s="49" t="str">
        <f>VLOOKUP(A50,MATERIALES!A6:D372,3,FALSE)</f>
        <v xml:space="preserve">Nutrientes (para remoción de especies vegetales) (dap, triple 15 o similar) (ítem 201.9)
</v>
      </c>
      <c r="C50" s="290"/>
      <c r="D50" s="290"/>
      <c r="E50" s="290"/>
      <c r="F50" s="290"/>
      <c r="G50" s="290"/>
      <c r="H50" s="290"/>
      <c r="I50" s="277"/>
      <c r="J50" s="233" t="str">
        <f>VLOOKUP(A50,MATERIALES!A6:D372,2,FALSE)</f>
        <v>kg</v>
      </c>
      <c r="K50" s="291">
        <v>1</v>
      </c>
      <c r="L50" s="276"/>
      <c r="M50" s="292">
        <f>VLOOKUP(A50,MATERIALES!A6:D372,4,FALSE)</f>
        <v>1500</v>
      </c>
      <c r="N50" s="281">
        <f>K50*M50</f>
        <v>1500</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40853.296666666662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7</v>
      </c>
      <c r="N70" s="404">
        <f>K70/M70</f>
        <v>29181.260117771428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29181.260117771428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555379.33407604101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111075.86681520821</v>
      </c>
      <c r="M83" s="852"/>
      <c r="N83" s="57"/>
    </row>
    <row r="84" spans="1:14">
      <c r="B84" s="95" t="s">
        <v>1057</v>
      </c>
      <c r="C84" s="96"/>
      <c r="D84" s="96"/>
      <c r="E84" s="96"/>
      <c r="F84" s="96"/>
      <c r="G84" s="96"/>
      <c r="H84" s="96"/>
      <c r="I84" s="93"/>
      <c r="J84" s="94"/>
      <c r="K84" s="313">
        <v>0.05</v>
      </c>
      <c r="L84" s="851">
        <f>N78*K84</f>
        <v>27768.966703802053</v>
      </c>
      <c r="M84" s="852"/>
      <c r="N84" s="57"/>
    </row>
    <row r="85" spans="1:14" ht="15.75" thickBot="1">
      <c r="B85" s="97" t="s">
        <v>1058</v>
      </c>
      <c r="C85" s="98"/>
      <c r="D85" s="98"/>
      <c r="E85" s="98"/>
      <c r="F85" s="98"/>
      <c r="G85" s="98"/>
      <c r="H85" s="98"/>
      <c r="I85" s="99"/>
      <c r="J85" s="100"/>
      <c r="K85" s="314">
        <v>0.05</v>
      </c>
      <c r="L85" s="853">
        <f>N78*K85</f>
        <v>27768.966703802053</v>
      </c>
      <c r="M85" s="854"/>
      <c r="N85" s="57"/>
    </row>
    <row r="86" spans="1:14" ht="15.75" thickBot="1">
      <c r="B86" s="817" t="s">
        <v>1037</v>
      </c>
      <c r="C86" s="818"/>
      <c r="D86" s="818"/>
      <c r="E86" s="818"/>
      <c r="F86" s="818"/>
      <c r="G86" s="818"/>
      <c r="H86" s="818"/>
      <c r="I86" s="818"/>
      <c r="J86" s="818"/>
      <c r="K86" s="818"/>
      <c r="L86" s="818"/>
      <c r="M86" s="819"/>
      <c r="N86" s="58">
        <f>L83+L84+L85</f>
        <v>166613.80022281231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721993.13429885334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2.2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topLeftCell="A25"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1513</v>
      </c>
      <c r="C31" s="87" t="s">
        <v>1504</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146</v>
      </c>
      <c r="B36" s="830" t="str">
        <f>VLOOKUP(A36,EQUIPOS!A6:D154,3,FALSE)</f>
        <v>Camabaja</v>
      </c>
      <c r="C36" s="831"/>
      <c r="D36" s="831"/>
      <c r="E36" s="831"/>
      <c r="F36" s="831"/>
      <c r="G36" s="831"/>
      <c r="H36" s="832"/>
      <c r="I36" s="276"/>
      <c r="J36" s="277"/>
      <c r="K36" s="278">
        <f>VLOOKUP(A36,EQUIPOS!A6:D163,4,FALSE)</f>
        <v>250000</v>
      </c>
      <c r="L36" s="279"/>
      <c r="M36" s="280">
        <v>0.75</v>
      </c>
      <c r="N36" s="281">
        <f>K36/M36</f>
        <v>333333.33333333331</v>
      </c>
    </row>
    <row r="37" spans="1:14">
      <c r="A37" s="114" t="s">
        <v>241</v>
      </c>
      <c r="B37" s="830" t="str">
        <f>VLOOKUP(A37,EQUIPOS!A7:D154,3,FALSE)</f>
        <v>Grúa (capacidad 15 ton)</v>
      </c>
      <c r="C37" s="831"/>
      <c r="D37" s="831"/>
      <c r="E37" s="831"/>
      <c r="F37" s="831"/>
      <c r="G37" s="831"/>
      <c r="H37" s="832"/>
      <c r="I37" s="276"/>
      <c r="J37" s="277"/>
      <c r="K37" s="278">
        <f>VLOOKUP(A37,EQUIPOS!A7:D164,4,FALSE)</f>
        <v>173400</v>
      </c>
      <c r="L37" s="279"/>
      <c r="M37" s="280">
        <v>0.75</v>
      </c>
      <c r="N37" s="281">
        <f>K37/M37</f>
        <v>231200</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0.05</v>
      </c>
      <c r="M42" s="842"/>
      <c r="N42" s="111">
        <f>N76*L42</f>
        <v>1702.2401735366668</v>
      </c>
    </row>
    <row r="43" spans="1:14" ht="15.75" thickBot="1">
      <c r="B43" s="817" t="s">
        <v>1037</v>
      </c>
      <c r="C43" s="818"/>
      <c r="D43" s="818"/>
      <c r="E43" s="818"/>
      <c r="F43" s="818"/>
      <c r="G43" s="818"/>
      <c r="H43" s="818"/>
      <c r="I43" s="818"/>
      <c r="J43" s="818"/>
      <c r="K43" s="818"/>
      <c r="L43" s="818"/>
      <c r="M43" s="819"/>
      <c r="N43" s="403">
        <f>SUM(N36:N42)</f>
        <v>566235.57350686996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431</v>
      </c>
      <c r="B48" s="49" t="str">
        <f ca="1">VLOOKUP(A48,MATERIALES!A4:D372,3,FALSE)</f>
        <v xml:space="preserve">Costal de fibra o fique
</v>
      </c>
      <c r="C48" s="290"/>
      <c r="D48" s="290"/>
      <c r="E48" s="290"/>
      <c r="F48" s="290"/>
      <c r="G48" s="290"/>
      <c r="H48" s="290"/>
      <c r="I48" s="277"/>
      <c r="J48" s="233" t="str">
        <f ca="1">VLOOKUP(A48,MATERIALES!A4:D372,2,FALSE)</f>
        <v>u</v>
      </c>
      <c r="K48" s="291">
        <v>10</v>
      </c>
      <c r="L48" s="276"/>
      <c r="M48" s="292">
        <f>VLOOKUP(A48,MATERIALES!A5:D372,4,FALSE)</f>
        <v>900</v>
      </c>
      <c r="N48" s="281">
        <f>K48*M48</f>
        <v>9000</v>
      </c>
    </row>
    <row r="49" spans="1:14">
      <c r="A49" t="s">
        <v>414</v>
      </c>
      <c r="B49" s="49" t="str">
        <f>VLOOKUP(A49,MATERIALES!A5:D372,3,FALSE)</f>
        <v xml:space="preserve">Cicatrizante (para remoción de especies vegetales)
</v>
      </c>
      <c r="C49" s="290"/>
      <c r="D49" s="290"/>
      <c r="E49" s="290"/>
      <c r="F49" s="290"/>
      <c r="G49" s="290"/>
      <c r="H49" s="290"/>
      <c r="I49" s="277"/>
      <c r="J49" s="233" t="str">
        <f>VLOOKUP(A49,MATERIALES!A5:D372,2,FALSE)</f>
        <v>kg</v>
      </c>
      <c r="K49" s="291">
        <v>1</v>
      </c>
      <c r="L49" s="276"/>
      <c r="M49" s="292">
        <f>VLOOKUP(A49,MATERIALES!A6:D372,4,FALSE)</f>
        <v>30353.296666666665</v>
      </c>
      <c r="N49" s="281">
        <f>K49*M49</f>
        <v>30353.296666666665</v>
      </c>
    </row>
    <row r="50" spans="1:14">
      <c r="A50" s="215" t="s">
        <v>610</v>
      </c>
      <c r="B50" s="49" t="str">
        <f>VLOOKUP(A50,MATERIALES!A6:D372,3,FALSE)</f>
        <v xml:space="preserve">Nutrientes (para remoción de especies vegetales) (dap, triple 15 o similar) (ítem 201.9)
</v>
      </c>
      <c r="C50" s="290"/>
      <c r="D50" s="290"/>
      <c r="E50" s="290"/>
      <c r="F50" s="290"/>
      <c r="G50" s="290"/>
      <c r="H50" s="290"/>
      <c r="I50" s="277"/>
      <c r="J50" s="233" t="str">
        <f>VLOOKUP(A50,MATERIALES!A6:D372,2,FALSE)</f>
        <v>kg</v>
      </c>
      <c r="K50" s="291">
        <v>1</v>
      </c>
      <c r="L50" s="276"/>
      <c r="M50" s="292">
        <f>VLOOKUP(A50,MATERIALES!A6:D372,4,FALSE)</f>
        <v>1500</v>
      </c>
      <c r="N50" s="281">
        <f>K50*M50</f>
        <v>1500</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40853.296666666662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s="149"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6</v>
      </c>
      <c r="N70" s="404">
        <f>K70/M70</f>
        <v>34044.803470733335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34044.803470733335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641133.67364426993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128226.73472885399</v>
      </c>
      <c r="M83" s="852"/>
      <c r="N83" s="57"/>
    </row>
    <row r="84" spans="1:14">
      <c r="B84" s="95" t="s">
        <v>1057</v>
      </c>
      <c r="C84" s="96"/>
      <c r="D84" s="96"/>
      <c r="E84" s="96"/>
      <c r="F84" s="96"/>
      <c r="G84" s="96"/>
      <c r="H84" s="96"/>
      <c r="I84" s="93"/>
      <c r="J84" s="94"/>
      <c r="K84" s="313">
        <v>0.05</v>
      </c>
      <c r="L84" s="851">
        <f>N78*K84</f>
        <v>32056.683682213497</v>
      </c>
      <c r="M84" s="852"/>
      <c r="N84" s="57"/>
    </row>
    <row r="85" spans="1:14" ht="15.75" thickBot="1">
      <c r="B85" s="97" t="s">
        <v>1058</v>
      </c>
      <c r="C85" s="98"/>
      <c r="D85" s="98"/>
      <c r="E85" s="98"/>
      <c r="F85" s="98"/>
      <c r="G85" s="98"/>
      <c r="H85" s="98"/>
      <c r="I85" s="99"/>
      <c r="J85" s="100"/>
      <c r="K85" s="314">
        <v>0.05</v>
      </c>
      <c r="L85" s="853">
        <f>N78*K85</f>
        <v>32056.683682213497</v>
      </c>
      <c r="M85" s="854"/>
      <c r="N85" s="57"/>
    </row>
    <row r="86" spans="1:14" ht="15.75" thickBot="1">
      <c r="B86" s="817" t="s">
        <v>1037</v>
      </c>
      <c r="C86" s="818"/>
      <c r="D86" s="818"/>
      <c r="E86" s="818"/>
      <c r="F86" s="818"/>
      <c r="G86" s="818"/>
      <c r="H86" s="818"/>
      <c r="I86" s="818"/>
      <c r="J86" s="818"/>
      <c r="K86" s="818"/>
      <c r="L86" s="818"/>
      <c r="M86" s="819"/>
      <c r="N86" s="58">
        <f>L83+L84+L85</f>
        <v>192340.10209328099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833473.77573755092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topLeftCell="A28" zoomScale="78" zoomScaleNormal="78" workbookViewId="0">
      <selection activeCell="B41" sqref="B41:D41"/>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1514</v>
      </c>
      <c r="C31" s="87" t="s">
        <v>1505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146</v>
      </c>
      <c r="B36" s="830" t="str">
        <f>VLOOKUP(A36,EQUIPOS!A6:D154,3,FALSE)</f>
        <v>Camabaja</v>
      </c>
      <c r="C36" s="831"/>
      <c r="D36" s="831"/>
      <c r="E36" s="831"/>
      <c r="F36" s="831"/>
      <c r="G36" s="831"/>
      <c r="H36" s="832"/>
      <c r="I36" s="276"/>
      <c r="J36" s="277"/>
      <c r="K36" s="278">
        <f>VLOOKUP(A36,EQUIPOS!A6:D163,4,FALSE)</f>
        <v>250000</v>
      </c>
      <c r="L36" s="279"/>
      <c r="M36" s="280">
        <v>0.6875</v>
      </c>
      <c r="N36" s="281">
        <f>K36/M36</f>
        <v>363636.36363636365</v>
      </c>
    </row>
    <row r="37" spans="1:14">
      <c r="A37" s="114" t="s">
        <v>241</v>
      </c>
      <c r="B37" s="830" t="str">
        <f>VLOOKUP(A37,EQUIPOS!A7:D154,3,FALSE)</f>
        <v>Grúa (capacidad 15 ton)</v>
      </c>
      <c r="C37" s="831"/>
      <c r="D37" s="831"/>
      <c r="E37" s="831"/>
      <c r="F37" s="831"/>
      <c r="G37" s="831"/>
      <c r="H37" s="832"/>
      <c r="I37" s="276"/>
      <c r="J37" s="277"/>
      <c r="K37" s="278">
        <f>VLOOKUP(A37,EQUIPOS!A7:D164,4,FALSE)</f>
        <v>173400</v>
      </c>
      <c r="L37" s="279"/>
      <c r="M37" s="280">
        <v>0.6875</v>
      </c>
      <c r="N37" s="281">
        <f>K37/M37</f>
        <v>252218.18181818182</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0.05</v>
      </c>
      <c r="M42" s="842"/>
      <c r="N42" s="111">
        <f>N76*L42</f>
        <v>1856.9892802218183</v>
      </c>
    </row>
    <row r="43" spans="1:14" ht="15.75" thickBot="1">
      <c r="B43" s="817" t="s">
        <v>1037</v>
      </c>
      <c r="C43" s="818"/>
      <c r="D43" s="818"/>
      <c r="E43" s="818"/>
      <c r="F43" s="818"/>
      <c r="G43" s="818"/>
      <c r="H43" s="818"/>
      <c r="I43" s="818"/>
      <c r="J43" s="818"/>
      <c r="K43" s="818"/>
      <c r="L43" s="818"/>
      <c r="M43" s="819"/>
      <c r="N43" s="403">
        <f>SUM(N36:N42)</f>
        <v>617711.53473476728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431</v>
      </c>
      <c r="B48" s="49" t="str">
        <f ca="1">VLOOKUP(A48,MATERIALES!A4:D372,3,FALSE)</f>
        <v xml:space="preserve">Costal de fibra o fique
</v>
      </c>
      <c r="C48" s="290"/>
      <c r="D48" s="290"/>
      <c r="E48" s="290"/>
      <c r="F48" s="290"/>
      <c r="G48" s="290"/>
      <c r="H48" s="290"/>
      <c r="I48" s="277"/>
      <c r="J48" s="233" t="str">
        <f ca="1">VLOOKUP(A48,MATERIALES!A4:D372,2,FALSE)</f>
        <v>u</v>
      </c>
      <c r="K48" s="291">
        <v>10</v>
      </c>
      <c r="L48" s="276"/>
      <c r="M48" s="292">
        <f>VLOOKUP(A48,MATERIALES!A5:D372,4,FALSE)</f>
        <v>900</v>
      </c>
      <c r="N48" s="281">
        <f>K48*M48</f>
        <v>9000</v>
      </c>
    </row>
    <row r="49" spans="1:14">
      <c r="A49" t="s">
        <v>414</v>
      </c>
      <c r="B49" s="49" t="str">
        <f>VLOOKUP(A49,MATERIALES!A5:D372,3,FALSE)</f>
        <v xml:space="preserve">Cicatrizante (para remoción de especies vegetales)
</v>
      </c>
      <c r="C49" s="290"/>
      <c r="D49" s="290"/>
      <c r="E49" s="290"/>
      <c r="F49" s="290"/>
      <c r="G49" s="290"/>
      <c r="H49" s="290"/>
      <c r="I49" s="277"/>
      <c r="J49" s="233" t="str">
        <f>VLOOKUP(A49,MATERIALES!A5:D372,2,FALSE)</f>
        <v>kg</v>
      </c>
      <c r="K49" s="291">
        <v>1</v>
      </c>
      <c r="L49" s="276"/>
      <c r="M49" s="292">
        <f>VLOOKUP(A49,MATERIALES!A6:D372,4,FALSE)</f>
        <v>30353.296666666665</v>
      </c>
      <c r="N49" s="281">
        <f>K49*M49</f>
        <v>30353.296666666665</v>
      </c>
    </row>
    <row r="50" spans="1:14">
      <c r="A50" s="114" t="s">
        <v>610</v>
      </c>
      <c r="B50" s="49" t="str">
        <f>VLOOKUP(A50,MATERIALES!A6:D372,3,FALSE)</f>
        <v xml:space="preserve">Nutrientes (para remoción de especies vegetales) (dap, triple 15 o similar) (ítem 201.9)
</v>
      </c>
      <c r="C50" s="290"/>
      <c r="D50" s="290"/>
      <c r="E50" s="290"/>
      <c r="F50" s="290"/>
      <c r="G50" s="290"/>
      <c r="H50" s="290"/>
      <c r="I50" s="277"/>
      <c r="J50" s="233" t="str">
        <f>VLOOKUP(A50,MATERIALES!A6:D372,2,FALSE)</f>
        <v>kg</v>
      </c>
      <c r="K50" s="291">
        <v>1</v>
      </c>
      <c r="L50" s="276"/>
      <c r="M50" s="292">
        <f>VLOOKUP(A50,MATERIALES!A6:D372,4,FALSE)</f>
        <v>1500</v>
      </c>
      <c r="N50" s="281">
        <f>K50*M50</f>
        <v>1500</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40853.296666666662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5.5</v>
      </c>
      <c r="N70" s="404">
        <f>K70/M70</f>
        <v>37139.785604436365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37139.785604436365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695704.61700587033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139140.92340117408</v>
      </c>
      <c r="M83" s="852"/>
      <c r="N83" s="57"/>
    </row>
    <row r="84" spans="1:14">
      <c r="B84" s="95" t="s">
        <v>1057</v>
      </c>
      <c r="C84" s="96"/>
      <c r="D84" s="96"/>
      <c r="E84" s="96"/>
      <c r="F84" s="96"/>
      <c r="G84" s="96"/>
      <c r="H84" s="96"/>
      <c r="I84" s="93"/>
      <c r="J84" s="94"/>
      <c r="K84" s="313">
        <v>0.05</v>
      </c>
      <c r="L84" s="851">
        <f>N78*K84</f>
        <v>34785.230850293519</v>
      </c>
      <c r="M84" s="852"/>
      <c r="N84" s="57"/>
    </row>
    <row r="85" spans="1:14" ht="15.75" thickBot="1">
      <c r="B85" s="97" t="s">
        <v>1058</v>
      </c>
      <c r="C85" s="98"/>
      <c r="D85" s="98"/>
      <c r="E85" s="98"/>
      <c r="F85" s="98"/>
      <c r="G85" s="98"/>
      <c r="H85" s="98"/>
      <c r="I85" s="99"/>
      <c r="J85" s="100"/>
      <c r="K85" s="314">
        <v>0.05</v>
      </c>
      <c r="L85" s="853">
        <f>N78*K85</f>
        <v>34785.230850293519</v>
      </c>
      <c r="M85" s="854"/>
      <c r="N85" s="57"/>
    </row>
    <row r="86" spans="1:14" ht="15.75" thickBot="1">
      <c r="B86" s="817" t="s">
        <v>1037</v>
      </c>
      <c r="C86" s="818"/>
      <c r="D86" s="818"/>
      <c r="E86" s="818"/>
      <c r="F86" s="818"/>
      <c r="G86" s="818"/>
      <c r="H86" s="818"/>
      <c r="I86" s="818"/>
      <c r="J86" s="818"/>
      <c r="K86" s="818"/>
      <c r="L86" s="818"/>
      <c r="M86" s="819"/>
      <c r="N86" s="58">
        <f>L83+L84+L85</f>
        <v>208711.38510176115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904416.00210763142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topLeftCell="A21" zoomScale="78" zoomScaleNormal="78" workbookViewId="0">
      <selection activeCell="B48" sqref="B48"/>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1515</v>
      </c>
      <c r="C31" s="87" t="s">
        <v>1506</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58" t="s">
        <v>241</v>
      </c>
      <c r="B36" s="830" t="str">
        <f>VLOOKUP(A36,EQUIPOS!A6:D154,3,FALSE)</f>
        <v>Grúa (capacidad 15 ton)</v>
      </c>
      <c r="C36" s="831"/>
      <c r="D36" s="831"/>
      <c r="E36" s="831"/>
      <c r="F36" s="831"/>
      <c r="G36" s="831"/>
      <c r="H36" s="832"/>
      <c r="I36" s="276"/>
      <c r="J36" s="277"/>
      <c r="K36" s="278">
        <f>VLOOKUP(A36,EQUIPOS!A6:D163,4,FALSE)</f>
        <v>173400</v>
      </c>
      <c r="L36" s="279"/>
      <c r="M36" s="405">
        <v>1.125</v>
      </c>
      <c r="N36" s="281">
        <f>K36/M36</f>
        <v>154133.33333333334</v>
      </c>
    </row>
    <row r="37" spans="1:14">
      <c r="A37" 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0.05</v>
      </c>
      <c r="M42" s="842"/>
      <c r="N42" s="111">
        <f>N76*L42</f>
        <v>1134.8267823577778</v>
      </c>
    </row>
    <row r="43" spans="1:14" ht="15.75" thickBot="1">
      <c r="B43" s="817" t="s">
        <v>1037</v>
      </c>
      <c r="C43" s="818"/>
      <c r="D43" s="818"/>
      <c r="E43" s="818"/>
      <c r="F43" s="818"/>
      <c r="G43" s="818"/>
      <c r="H43" s="818"/>
      <c r="I43" s="818"/>
      <c r="J43" s="818"/>
      <c r="K43" s="818"/>
      <c r="L43" s="818"/>
      <c r="M43" s="819"/>
      <c r="N43" s="403">
        <f>SUM(N36:N42)</f>
        <v>155268.16011569113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55" t="s">
        <v>431</v>
      </c>
      <c r="B48" s="49" t="str">
        <f ca="1">VLOOKUP(A48,MATERIALES!A4:D372,3,FALSE)</f>
        <v xml:space="preserve">Costal de fibra o fique
</v>
      </c>
      <c r="C48" s="290"/>
      <c r="D48" s="290"/>
      <c r="E48" s="290"/>
      <c r="F48" s="290"/>
      <c r="G48" s="290"/>
      <c r="H48" s="290"/>
      <c r="I48" s="277"/>
      <c r="J48" s="233" t="str">
        <f ca="1">VLOOKUP(A48,MATERIALES!A4:D372,2,FALSE)</f>
        <v>u</v>
      </c>
      <c r="K48" s="470">
        <v>10</v>
      </c>
      <c r="L48" s="276"/>
      <c r="M48" s="292">
        <f>VLOOKUP(A48,MATERIALES!A5:D372,4,FALSE)</f>
        <v>900</v>
      </c>
      <c r="N48" s="281">
        <f>K48*M48</f>
        <v>9000</v>
      </c>
    </row>
    <row r="49" spans="1:14">
      <c r="A49" s="155" t="s">
        <v>610</v>
      </c>
      <c r="B49" s="49" t="str">
        <f>VLOOKUP(A49,MATERIALES!A5:D372,3,FALSE)</f>
        <v xml:space="preserve">Nutrientes (para remoción de especies vegetales) (dap, triple 15 o similar) (ítem 201.9)
</v>
      </c>
      <c r="C49" s="290"/>
      <c r="D49" s="290"/>
      <c r="E49" s="290"/>
      <c r="F49" s="290"/>
      <c r="G49" s="290"/>
      <c r="H49" s="290"/>
      <c r="I49" s="277"/>
      <c r="J49" s="233" t="str">
        <f>VLOOKUP(A49,MATERIALES!A5:D372,2,FALSE)</f>
        <v>kg</v>
      </c>
      <c r="K49" s="470">
        <v>1</v>
      </c>
      <c r="L49" s="276"/>
      <c r="M49" s="292">
        <f>VLOOKUP(A49,MATERIALES!A6:D372,4,FALSE)</f>
        <v>1500</v>
      </c>
      <c r="N49" s="281">
        <f>K49*M49</f>
        <v>1500</v>
      </c>
    </row>
    <row r="50" spans="1:14">
      <c r="A50" s="156" t="s">
        <v>414</v>
      </c>
      <c r="B50" s="49" t="str">
        <f>VLOOKUP(A50,MATERIALES!A6:D372,3,FALSE)</f>
        <v xml:space="preserve">Cicatrizante (para remoción de especies vegetales)
</v>
      </c>
      <c r="C50" s="290"/>
      <c r="D50" s="290"/>
      <c r="E50" s="290"/>
      <c r="F50" s="290"/>
      <c r="G50" s="290"/>
      <c r="H50" s="290"/>
      <c r="I50" s="277"/>
      <c r="J50" s="233" t="str">
        <f>VLOOKUP(A50,MATERIALES!A6:D372,2,FALSE)</f>
        <v>kg</v>
      </c>
      <c r="K50" s="470">
        <v>1</v>
      </c>
      <c r="L50" s="276"/>
      <c r="M50" s="292">
        <f>VLOOKUP(A50,MATERIALES!A6:D372,4,FALSE)</f>
        <v>30353.296666666665</v>
      </c>
      <c r="N50" s="281">
        <f>K50*M50</f>
        <v>30353.296666666665</v>
      </c>
    </row>
    <row r="51" spans="1:14">
      <c r="B51" s="49"/>
      <c r="C51" s="290"/>
      <c r="D51" s="290"/>
      <c r="E51" s="290"/>
      <c r="F51" s="290"/>
      <c r="G51" s="290"/>
      <c r="H51" s="290"/>
      <c r="I51" s="277"/>
      <c r="J51" s="233"/>
      <c r="K51" s="406"/>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40853.296666666662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s="154"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05">
        <v>9</v>
      </c>
      <c r="N70" s="404">
        <f>K70/M70</f>
        <v>22696.535647155557</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22696.535647155557</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218817.99242951337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43763.598485902679</v>
      </c>
      <c r="M83" s="852"/>
      <c r="N83" s="57"/>
    </row>
    <row r="84" spans="1:14">
      <c r="B84" s="95" t="s">
        <v>1057</v>
      </c>
      <c r="C84" s="96"/>
      <c r="D84" s="96"/>
      <c r="E84" s="96"/>
      <c r="F84" s="96"/>
      <c r="G84" s="96"/>
      <c r="H84" s="96"/>
      <c r="I84" s="93"/>
      <c r="J84" s="94"/>
      <c r="K84" s="313">
        <v>0.05</v>
      </c>
      <c r="L84" s="851">
        <f>N78*K84</f>
        <v>10940.89962147567</v>
      </c>
      <c r="M84" s="852"/>
      <c r="N84" s="57"/>
    </row>
    <row r="85" spans="1:14" ht="15.75" thickBot="1">
      <c r="B85" s="97" t="s">
        <v>1058</v>
      </c>
      <c r="C85" s="98"/>
      <c r="D85" s="98"/>
      <c r="E85" s="98"/>
      <c r="F85" s="98"/>
      <c r="G85" s="98"/>
      <c r="H85" s="98"/>
      <c r="I85" s="99"/>
      <c r="J85" s="100"/>
      <c r="K85" s="314">
        <v>0.05</v>
      </c>
      <c r="L85" s="853">
        <f>N78*K85</f>
        <v>10940.89962147567</v>
      </c>
      <c r="M85" s="854"/>
      <c r="N85" s="57"/>
    </row>
    <row r="86" spans="1:14" ht="15.75" thickBot="1">
      <c r="B86" s="817" t="s">
        <v>1037</v>
      </c>
      <c r="C86" s="818"/>
      <c r="D86" s="818"/>
      <c r="E86" s="818"/>
      <c r="F86" s="818"/>
      <c r="G86" s="818"/>
      <c r="H86" s="818"/>
      <c r="I86" s="818"/>
      <c r="J86" s="818"/>
      <c r="K86" s="818"/>
      <c r="L86" s="818"/>
      <c r="M86" s="819"/>
      <c r="N86" s="58">
        <f>L83+L84+L85</f>
        <v>65645.397728854019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284463.3901583674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2.2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topLeftCell="A34" zoomScale="78" zoomScaleNormal="78" workbookViewId="0">
      <selection activeCell="B48" sqref="B48"/>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1516</v>
      </c>
      <c r="C31" s="87" t="s">
        <v>1507</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61" t="s">
        <v>241</v>
      </c>
      <c r="B36" s="830" t="str">
        <f>VLOOKUP(A36,EQUIPOS!A6:D154,3,FALSE)</f>
        <v>Grúa (capacidad 15 ton)</v>
      </c>
      <c r="C36" s="831"/>
      <c r="D36" s="831"/>
      <c r="E36" s="831"/>
      <c r="F36" s="831"/>
      <c r="G36" s="831"/>
      <c r="H36" s="832"/>
      <c r="I36" s="276"/>
      <c r="J36" s="277"/>
      <c r="K36" s="278">
        <f>VLOOKUP(A36,EQUIPOS!A6:D163,4,FALSE)</f>
        <v>173400</v>
      </c>
      <c r="L36" s="279"/>
      <c r="M36" s="471">
        <v>1</v>
      </c>
      <c r="N36" s="281">
        <f>K36/M36</f>
        <v>173400</v>
      </c>
    </row>
    <row r="37" spans="1:14">
      <c r="A37" s="161" t="s">
        <v>373</v>
      </c>
      <c r="B37" s="830" t="str">
        <f>VLOOKUP(A37,EQUIPOS!A7:D154,3,FALSE)</f>
        <v>Volqueta 6 m3</v>
      </c>
      <c r="C37" s="831"/>
      <c r="D37" s="831"/>
      <c r="E37" s="831"/>
      <c r="F37" s="831"/>
      <c r="G37" s="831"/>
      <c r="H37" s="832"/>
      <c r="I37" s="276"/>
      <c r="J37" s="277"/>
      <c r="K37" s="278">
        <f>VLOOKUP(A37,EQUIPOS!A7:D164,4,FALSE)</f>
        <v>62500</v>
      </c>
      <c r="L37" s="279"/>
      <c r="M37" s="472">
        <v>1</v>
      </c>
      <c r="N37" s="281">
        <f>K37/M37</f>
        <v>62500</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0.05</v>
      </c>
      <c r="M42" s="842"/>
      <c r="N42" s="111">
        <f>N76*L42</f>
        <v>1276.6801301525002</v>
      </c>
    </row>
    <row r="43" spans="1:14" ht="15.75" thickBot="1">
      <c r="B43" s="817" t="s">
        <v>1037</v>
      </c>
      <c r="C43" s="818"/>
      <c r="D43" s="818"/>
      <c r="E43" s="818"/>
      <c r="F43" s="818"/>
      <c r="G43" s="818"/>
      <c r="H43" s="818"/>
      <c r="I43" s="818"/>
      <c r="J43" s="818"/>
      <c r="K43" s="818"/>
      <c r="L43" s="818"/>
      <c r="M43" s="819"/>
      <c r="N43" s="403">
        <f>SUM(N36:N42)</f>
        <v>237176.6801301525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0" t="s">
        <v>431</v>
      </c>
      <c r="B48" s="49" t="str">
        <f ca="1">VLOOKUP(A48,MATERIALES!A4:D372,3,FALSE)</f>
        <v xml:space="preserve">Costal de fibra o fique
</v>
      </c>
      <c r="C48" s="290"/>
      <c r="D48" s="290"/>
      <c r="E48" s="290"/>
      <c r="F48" s="290"/>
      <c r="G48" s="290"/>
      <c r="H48" s="290"/>
      <c r="I48" s="277"/>
      <c r="J48" s="233" t="str">
        <f ca="1">VLOOKUP(A48,MATERIALES!A4:D383,2,FALSE)</f>
        <v>u</v>
      </c>
      <c r="K48" s="470">
        <v>10</v>
      </c>
      <c r="L48" s="276"/>
      <c r="M48" s="292">
        <f>VLOOKUP(A48,MATERIALES!A5:D372,4,FALSE)</f>
        <v>900</v>
      </c>
      <c r="N48" s="281">
        <f>K48*M48</f>
        <v>9000</v>
      </c>
    </row>
    <row r="49" spans="1:14">
      <c r="A49" s="157" t="s">
        <v>610</v>
      </c>
      <c r="B49" s="49" t="str">
        <f>VLOOKUP(A49,MATERIALES!A5:D372,3,FALSE)</f>
        <v xml:space="preserve">Nutrientes (para remoción de especies vegetales) (dap, triple 15 o similar) (ítem 201.9)
</v>
      </c>
      <c r="C49" s="290"/>
      <c r="D49" s="290"/>
      <c r="E49" s="290"/>
      <c r="F49" s="290"/>
      <c r="G49" s="290"/>
      <c r="H49" s="290"/>
      <c r="I49" s="277"/>
      <c r="J49" s="233" t="str">
        <f>VLOOKUP(A49,MATERIALES!A5:D384,2,FALSE)</f>
        <v>kg</v>
      </c>
      <c r="K49" s="470">
        <v>1</v>
      </c>
      <c r="L49" s="276"/>
      <c r="M49" s="292">
        <f>VLOOKUP(A49,MATERIALES!A6:D372,4,FALSE)</f>
        <v>1500</v>
      </c>
      <c r="N49" s="281">
        <f>K49*M49</f>
        <v>1500</v>
      </c>
    </row>
    <row r="50" spans="1:14">
      <c r="A50" s="160" t="s">
        <v>414</v>
      </c>
      <c r="B50" s="49" t="str">
        <f>VLOOKUP(A50,MATERIALES!A6:D372,3,FALSE)</f>
        <v xml:space="preserve">Cicatrizante (para remoción de especies vegetales)
</v>
      </c>
      <c r="C50" s="290"/>
      <c r="D50" s="290"/>
      <c r="E50" s="290"/>
      <c r="F50" s="290"/>
      <c r="G50" s="290"/>
      <c r="H50" s="290"/>
      <c r="I50" s="277"/>
      <c r="J50" s="233" t="str">
        <f>VLOOKUP(A50,MATERIALES!A6:D385,2,FALSE)</f>
        <v>kg</v>
      </c>
      <c r="K50" s="470">
        <v>1</v>
      </c>
      <c r="L50" s="276"/>
      <c r="M50" s="292">
        <f>VLOOKUP(A50,MATERIALES!A6:D372,4,FALSE)</f>
        <v>30353.296666666665</v>
      </c>
      <c r="N50" s="281">
        <f>K50*M50</f>
        <v>30353.296666666665</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40853.296666666662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s="159"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8</v>
      </c>
      <c r="N70" s="404">
        <f>K70/M70</f>
        <v>25533.60260305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25533.60260305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303563.57939986914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60712.715879973832</v>
      </c>
      <c r="M83" s="852"/>
      <c r="N83" s="57"/>
    </row>
    <row r="84" spans="1:14">
      <c r="B84" s="95" t="s">
        <v>1057</v>
      </c>
      <c r="C84" s="96"/>
      <c r="D84" s="96"/>
      <c r="E84" s="96"/>
      <c r="F84" s="96"/>
      <c r="G84" s="96"/>
      <c r="H84" s="96"/>
      <c r="I84" s="93"/>
      <c r="J84" s="94"/>
      <c r="K84" s="313">
        <v>0.05</v>
      </c>
      <c r="L84" s="851">
        <f>N78*K84</f>
        <v>15178.178969993458</v>
      </c>
      <c r="M84" s="852"/>
      <c r="N84" s="57"/>
    </row>
    <row r="85" spans="1:14" ht="15.75" thickBot="1">
      <c r="B85" s="97" t="s">
        <v>1058</v>
      </c>
      <c r="C85" s="98"/>
      <c r="D85" s="98"/>
      <c r="E85" s="98"/>
      <c r="F85" s="98"/>
      <c r="G85" s="98"/>
      <c r="H85" s="98"/>
      <c r="I85" s="99"/>
      <c r="J85" s="100"/>
      <c r="K85" s="314">
        <v>0.05</v>
      </c>
      <c r="L85" s="853">
        <f>N78*K85</f>
        <v>15178.178969993458</v>
      </c>
      <c r="M85" s="854"/>
      <c r="N85" s="57"/>
    </row>
    <row r="86" spans="1:14" ht="15.75" thickBot="1">
      <c r="B86" s="817" t="s">
        <v>1037</v>
      </c>
      <c r="C86" s="818"/>
      <c r="D86" s="818"/>
      <c r="E86" s="818"/>
      <c r="F86" s="818"/>
      <c r="G86" s="818"/>
      <c r="H86" s="818"/>
      <c r="I86" s="818"/>
      <c r="J86" s="818"/>
      <c r="K86" s="818"/>
      <c r="L86" s="818"/>
      <c r="M86" s="819"/>
      <c r="N86" s="58">
        <f>L83+L84+L85</f>
        <v>91069.073819960744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394632.6532198299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4"/>
      <c r="K118" s="794"/>
      <c r="L118" s="794"/>
      <c r="M118" s="794"/>
      <c r="N118" s="795"/>
    </row>
    <row r="119" spans="2:14" ht="15.75" customHeight="1"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1517</v>
      </c>
      <c r="C31" s="87" t="s">
        <v>1508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50" t="s">
        <v>241</v>
      </c>
      <c r="B36" s="830" t="str">
        <f>VLOOKUP(A36,EQUIPOS!A6:D154,3,FALSE)</f>
        <v>Grúa (capacidad 15 ton)</v>
      </c>
      <c r="C36" s="831"/>
      <c r="D36" s="831"/>
      <c r="E36" s="831"/>
      <c r="F36" s="831"/>
      <c r="G36" s="831"/>
      <c r="H36" s="832"/>
      <c r="I36" s="276"/>
      <c r="J36" s="277"/>
      <c r="K36" s="278">
        <f>VLOOKUP(A36,EQUIPOS!A6:D163,4,FALSE)</f>
        <v>173400</v>
      </c>
      <c r="L36" s="279"/>
      <c r="M36" s="280">
        <v>0.9375</v>
      </c>
      <c r="N36" s="281">
        <f>K36/M36</f>
        <v>184960</v>
      </c>
    </row>
    <row r="37" spans="1:14">
      <c r="A37" s="150" t="s">
        <v>373</v>
      </c>
      <c r="B37" s="830" t="str">
        <f>VLOOKUP(A37,EQUIPOS!A7:D154,3,FALSE)</f>
        <v>Volqueta 6 m3</v>
      </c>
      <c r="C37" s="831"/>
      <c r="D37" s="831"/>
      <c r="E37" s="831"/>
      <c r="F37" s="831"/>
      <c r="G37" s="831"/>
      <c r="H37" s="832"/>
      <c r="I37" s="276"/>
      <c r="J37" s="277"/>
      <c r="K37" s="278">
        <f>VLOOKUP(A37,EQUIPOS!A7:D164,4,FALSE)</f>
        <v>62500</v>
      </c>
      <c r="L37" s="279"/>
      <c r="M37" s="280">
        <v>0.9375</v>
      </c>
      <c r="N37" s="281">
        <f>K37/M37</f>
        <v>66666.666666666672</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0.05</v>
      </c>
      <c r="M42" s="842"/>
      <c r="N42" s="111">
        <f>N76*L42</f>
        <v>1361.7921388293335</v>
      </c>
    </row>
    <row r="43" spans="1:14" ht="15.75" thickBot="1">
      <c r="B43" s="817" t="s">
        <v>1037</v>
      </c>
      <c r="C43" s="818"/>
      <c r="D43" s="818"/>
      <c r="E43" s="818"/>
      <c r="F43" s="818"/>
      <c r="G43" s="818"/>
      <c r="H43" s="818"/>
      <c r="I43" s="818"/>
      <c r="J43" s="818"/>
      <c r="K43" s="818"/>
      <c r="L43" s="818"/>
      <c r="M43" s="819"/>
      <c r="N43" s="403">
        <f>SUM(N36:N42)</f>
        <v>252988.45880549602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431</v>
      </c>
      <c r="B48" s="49" t="str">
        <f ca="1">VLOOKUP(A48,MATERIALES!A4:D372,3,FALSE)</f>
        <v xml:space="preserve">Costal de fibra o fique
</v>
      </c>
      <c r="C48" s="290"/>
      <c r="D48" s="290"/>
      <c r="E48" s="290"/>
      <c r="F48" s="290"/>
      <c r="G48" s="290"/>
      <c r="H48" s="290"/>
      <c r="I48" s="277"/>
      <c r="J48" s="233" t="str">
        <f ca="1">VLOOKUP(A48,MATERIALES!A4:D383,2,FALSE)</f>
        <v>u</v>
      </c>
      <c r="K48" s="291">
        <v>10</v>
      </c>
      <c r="L48" s="276"/>
      <c r="M48" s="292">
        <f>VLOOKUP(A48,MATERIALES!A5:D372,4,FALSE)</f>
        <v>900</v>
      </c>
      <c r="N48" s="281">
        <f>K48*M48</f>
        <v>9000</v>
      </c>
    </row>
    <row r="49" spans="1:14">
      <c r="A49" t="s">
        <v>414</v>
      </c>
      <c r="B49" s="49" t="str">
        <f>VLOOKUP(A49,MATERIALES!A5:D372,3,FALSE)</f>
        <v xml:space="preserve">Cicatrizante (para remoción de especies vegetales)
</v>
      </c>
      <c r="C49" s="290"/>
      <c r="D49" s="290"/>
      <c r="E49" s="290"/>
      <c r="F49" s="290"/>
      <c r="G49" s="290"/>
      <c r="H49" s="290"/>
      <c r="I49" s="277"/>
      <c r="J49" s="233" t="str">
        <f>VLOOKUP(A49,MATERIALES!A5:D384,2,FALSE)</f>
        <v>kg</v>
      </c>
      <c r="K49" s="291">
        <v>1</v>
      </c>
      <c r="L49" s="276"/>
      <c r="M49" s="292">
        <f>VLOOKUP(A49,MATERIALES!A6:D372,4,FALSE)</f>
        <v>30353.296666666665</v>
      </c>
      <c r="N49" s="281">
        <f>K49*M49</f>
        <v>30353.296666666665</v>
      </c>
    </row>
    <row r="50" spans="1:14">
      <c r="A50" s="150" t="s">
        <v>610</v>
      </c>
      <c r="B50" s="49" t="str">
        <f>VLOOKUP(A50,MATERIALES!A6:D372,3,FALSE)</f>
        <v xml:space="preserve">Nutrientes (para remoción de especies vegetales) (dap, triple 15 o similar) (ítem 201.9)
</v>
      </c>
      <c r="C50" s="290"/>
      <c r="D50" s="290"/>
      <c r="E50" s="290"/>
      <c r="F50" s="290"/>
      <c r="G50" s="290"/>
      <c r="H50" s="290"/>
      <c r="I50" s="277"/>
      <c r="J50" s="233" t="str">
        <f>VLOOKUP(A50,MATERIALES!A6:D385,2,FALSE)</f>
        <v>kg</v>
      </c>
      <c r="K50" s="291">
        <v>1</v>
      </c>
      <c r="L50" s="276"/>
      <c r="M50" s="292">
        <f>VLOOKUP(A50,MATERIALES!A6:D372,4,FALSE)</f>
        <v>1500</v>
      </c>
      <c r="N50" s="281">
        <f>K50*M50</f>
        <v>1500</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40853.296666666662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s="162"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07">
        <v>7.5</v>
      </c>
      <c r="N70" s="404">
        <f>K70/M70</f>
        <v>27235.842776586665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23" t="s">
        <v>1037</v>
      </c>
      <c r="C76" s="824"/>
      <c r="D76" s="824"/>
      <c r="E76" s="824"/>
      <c r="F76" s="824"/>
      <c r="G76" s="824"/>
      <c r="H76" s="824"/>
      <c r="I76" s="824"/>
      <c r="J76" s="824"/>
      <c r="K76" s="824"/>
      <c r="L76" s="824"/>
      <c r="M76" s="825"/>
      <c r="N76" s="469">
        <f>SUM(N70:N75)</f>
        <v>27235.842776586665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321077.59824874933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64215.519649749869</v>
      </c>
      <c r="M83" s="852"/>
      <c r="N83" s="57"/>
    </row>
    <row r="84" spans="1:14">
      <c r="B84" s="95" t="s">
        <v>1057</v>
      </c>
      <c r="C84" s="96"/>
      <c r="D84" s="96"/>
      <c r="E84" s="96"/>
      <c r="F84" s="96"/>
      <c r="G84" s="96"/>
      <c r="H84" s="96"/>
      <c r="I84" s="93"/>
      <c r="J84" s="94"/>
      <c r="K84" s="313">
        <v>0.05</v>
      </c>
      <c r="L84" s="851">
        <f>N78*K84</f>
        <v>16053.879912437467</v>
      </c>
      <c r="M84" s="852"/>
      <c r="N84" s="57"/>
    </row>
    <row r="85" spans="1:14" ht="15.75" thickBot="1">
      <c r="B85" s="97" t="s">
        <v>1058</v>
      </c>
      <c r="C85" s="98"/>
      <c r="D85" s="98"/>
      <c r="E85" s="98"/>
      <c r="F85" s="98"/>
      <c r="G85" s="98"/>
      <c r="H85" s="98"/>
      <c r="I85" s="99"/>
      <c r="J85" s="100"/>
      <c r="K85" s="314">
        <v>0.05</v>
      </c>
      <c r="L85" s="853">
        <f>N78*K85</f>
        <v>16053.879912437467</v>
      </c>
      <c r="M85" s="854"/>
      <c r="N85" s="57"/>
    </row>
    <row r="86" spans="1:14" ht="15.75" thickBot="1">
      <c r="B86" s="817" t="s">
        <v>1037</v>
      </c>
      <c r="C86" s="818"/>
      <c r="D86" s="818"/>
      <c r="E86" s="818"/>
      <c r="F86" s="818"/>
      <c r="G86" s="818"/>
      <c r="H86" s="818"/>
      <c r="I86" s="818"/>
      <c r="J86" s="818"/>
      <c r="K86" s="818"/>
      <c r="L86" s="818"/>
      <c r="M86" s="819"/>
      <c r="N86" s="58">
        <f>L83+L84+L85</f>
        <v>96323.279474624796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417400.87772337411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4"/>
      <c r="K118" s="794"/>
      <c r="L118" s="794"/>
      <c r="M118" s="794"/>
      <c r="N118" s="795"/>
    </row>
    <row r="119" spans="2:14" ht="15.75" customHeight="1"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topLeftCell="A28"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1518</v>
      </c>
      <c r="C31" s="87" t="s">
        <v>1498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50" t="s">
        <v>241</v>
      </c>
      <c r="B36" s="830" t="str">
        <f>VLOOKUP(A36,EQUIPOS!A6:D154,3,FALSE)</f>
        <v>Grúa (capacidad 15 ton)</v>
      </c>
      <c r="C36" s="831"/>
      <c r="D36" s="831"/>
      <c r="E36" s="831"/>
      <c r="F36" s="831"/>
      <c r="G36" s="831"/>
      <c r="H36" s="832"/>
      <c r="I36" s="276"/>
      <c r="J36" s="277"/>
      <c r="K36" s="278">
        <f>VLOOKUP(A36,EQUIPOS!A6:D163,4,FALSE)</f>
        <v>173400</v>
      </c>
      <c r="L36" s="279"/>
      <c r="M36" s="280">
        <v>1.5</v>
      </c>
      <c r="N36" s="281">
        <f>K36/M36</f>
        <v>115600</v>
      </c>
    </row>
    <row r="37" spans="1:14">
      <c r="A37" 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0.05</v>
      </c>
      <c r="M42" s="842"/>
      <c r="N42" s="111">
        <f>N76*L42</f>
        <v>851.12008676833341</v>
      </c>
    </row>
    <row r="43" spans="1:14" ht="15.75" thickBot="1">
      <c r="B43" s="817" t="s">
        <v>1037</v>
      </c>
      <c r="C43" s="818"/>
      <c r="D43" s="818"/>
      <c r="E43" s="818"/>
      <c r="F43" s="818"/>
      <c r="G43" s="818"/>
      <c r="H43" s="818"/>
      <c r="I43" s="818"/>
      <c r="J43" s="818"/>
      <c r="K43" s="818"/>
      <c r="L43" s="818"/>
      <c r="M43" s="819"/>
      <c r="N43" s="403">
        <f>SUM(N36:N42)</f>
        <v>116451.12008676834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431</v>
      </c>
      <c r="B48" s="49" t="str">
        <f ca="1">VLOOKUP(A48,MATERIALES!A4:D372,3,FALSE)</f>
        <v xml:space="preserve">Costal de fibra o fique
</v>
      </c>
      <c r="C48" s="290"/>
      <c r="D48" s="290"/>
      <c r="E48" s="290"/>
      <c r="F48" s="290"/>
      <c r="G48" s="290"/>
      <c r="H48" s="290"/>
      <c r="I48" s="277"/>
      <c r="J48" s="233" t="str">
        <f ca="1">VLOOKUP(A48,MATERIALES!A4:D383,2,FALSE)</f>
        <v>u</v>
      </c>
      <c r="K48" s="291">
        <v>10</v>
      </c>
      <c r="L48" s="276"/>
      <c r="M48" s="292">
        <f>VLOOKUP(A48,MATERIALES!A5:D372,4,FALSE)</f>
        <v>900</v>
      </c>
      <c r="N48" s="281">
        <f>K48*M48</f>
        <v>9000</v>
      </c>
    </row>
    <row r="49" spans="1:14">
      <c r="A49" t="s">
        <v>414</v>
      </c>
      <c r="B49" s="49" t="str">
        <f>VLOOKUP(A49,MATERIALES!A5:D372,3,FALSE)</f>
        <v xml:space="preserve">Cicatrizante (para remoción de especies vegetales)
</v>
      </c>
      <c r="C49" s="290"/>
      <c r="D49" s="290"/>
      <c r="E49" s="290"/>
      <c r="F49" s="290"/>
      <c r="G49" s="290"/>
      <c r="H49" s="290"/>
      <c r="I49" s="277"/>
      <c r="J49" s="233" t="str">
        <f>VLOOKUP(A49,MATERIALES!A5:D384,2,FALSE)</f>
        <v>kg</v>
      </c>
      <c r="K49" s="291">
        <v>1</v>
      </c>
      <c r="L49" s="276"/>
      <c r="M49" s="292">
        <f>VLOOKUP(A49,MATERIALES!A6:D372,4,FALSE)</f>
        <v>30353.296666666665</v>
      </c>
      <c r="N49" s="281">
        <f>K49*M49</f>
        <v>30353.296666666665</v>
      </c>
    </row>
    <row r="50" spans="1:14">
      <c r="A50" s="150" t="s">
        <v>610</v>
      </c>
      <c r="B50" s="49" t="str">
        <f>VLOOKUP(A50,MATERIALES!A6:D372,3,FALSE)</f>
        <v xml:space="preserve">Nutrientes (para remoción de especies vegetales) (dap, triple 15 o similar) (ítem 201.9)
</v>
      </c>
      <c r="C50" s="290"/>
      <c r="D50" s="290"/>
      <c r="E50" s="290"/>
      <c r="F50" s="290"/>
      <c r="G50" s="290"/>
      <c r="H50" s="290"/>
      <c r="I50" s="277"/>
      <c r="J50" s="233" t="str">
        <f>VLOOKUP(A50,MATERIALES!A6:D385,2,FALSE)</f>
        <v>kg</v>
      </c>
      <c r="K50" s="291">
        <v>1</v>
      </c>
      <c r="L50" s="276"/>
      <c r="M50" s="292">
        <f>VLOOKUP(A50,MATERIALES!A6:D372,4,FALSE)</f>
        <v>1500</v>
      </c>
      <c r="N50" s="281">
        <f>K50*M50</f>
        <v>1500</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40853.296666666662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12</v>
      </c>
      <c r="N70" s="404">
        <f>K70/M70</f>
        <v>17022.401735366668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23" t="s">
        <v>1037</v>
      </c>
      <c r="C76" s="824"/>
      <c r="D76" s="824"/>
      <c r="E76" s="824"/>
      <c r="F76" s="824"/>
      <c r="G76" s="824"/>
      <c r="H76" s="824"/>
      <c r="I76" s="824"/>
      <c r="J76" s="824"/>
      <c r="K76" s="824"/>
      <c r="L76" s="824"/>
      <c r="M76" s="825"/>
      <c r="N76" s="469">
        <f>SUM(N70:N75)</f>
        <v>17022.401735366668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174326.81848880165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34865.363697760331</v>
      </c>
      <c r="M83" s="852"/>
      <c r="N83" s="57"/>
    </row>
    <row r="84" spans="1:14">
      <c r="B84" s="95" t="s">
        <v>1057</v>
      </c>
      <c r="C84" s="96"/>
      <c r="D84" s="96"/>
      <c r="E84" s="96"/>
      <c r="F84" s="96"/>
      <c r="G84" s="96"/>
      <c r="H84" s="96"/>
      <c r="I84" s="93"/>
      <c r="J84" s="94"/>
      <c r="K84" s="313">
        <v>0.05</v>
      </c>
      <c r="L84" s="851">
        <f>N78*K84</f>
        <v>8716.3409244400827</v>
      </c>
      <c r="M84" s="852"/>
      <c r="N84" s="57"/>
    </row>
    <row r="85" spans="1:14" ht="15.75" thickBot="1">
      <c r="B85" s="97" t="s">
        <v>1058</v>
      </c>
      <c r="C85" s="98"/>
      <c r="D85" s="98"/>
      <c r="E85" s="98"/>
      <c r="F85" s="98"/>
      <c r="G85" s="98"/>
      <c r="H85" s="98"/>
      <c r="I85" s="99"/>
      <c r="J85" s="100"/>
      <c r="K85" s="314">
        <v>0.05</v>
      </c>
      <c r="L85" s="853">
        <f>N78*K85</f>
        <v>8716.3409244400827</v>
      </c>
      <c r="M85" s="854"/>
      <c r="N85" s="57"/>
    </row>
    <row r="86" spans="1:14" ht="15.75" thickBot="1">
      <c r="B86" s="817" t="s">
        <v>1037</v>
      </c>
      <c r="C86" s="818"/>
      <c r="D86" s="818"/>
      <c r="E86" s="818"/>
      <c r="F86" s="818"/>
      <c r="G86" s="818"/>
      <c r="H86" s="818"/>
      <c r="I86" s="818"/>
      <c r="J86" s="818"/>
      <c r="K86" s="818"/>
      <c r="L86" s="818"/>
      <c r="M86" s="819"/>
      <c r="N86" s="58">
        <f>L83+L84+L85</f>
        <v>52298.045546640496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226624.86403544215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4"/>
      <c r="K118" s="794"/>
      <c r="L118" s="794"/>
      <c r="M118" s="794"/>
      <c r="N118" s="795"/>
    </row>
    <row r="119" spans="2:14" ht="15.75" customHeight="1"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1519</v>
      </c>
      <c r="C31" s="87" t="s">
        <v>1499</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50" t="s">
        <v>241</v>
      </c>
      <c r="B36" s="830" t="str">
        <f>VLOOKUP(A36,EQUIPOS!A6:D154,3,FALSE)</f>
        <v>Grúa (capacidad 15 ton)</v>
      </c>
      <c r="C36" s="831"/>
      <c r="D36" s="831"/>
      <c r="E36" s="831"/>
      <c r="F36" s="831"/>
      <c r="G36" s="831"/>
      <c r="H36" s="832"/>
      <c r="I36" s="276"/>
      <c r="J36" s="277"/>
      <c r="K36" s="278">
        <f>VLOOKUP(A36,EQUIPOS!A6:D163,4,FALSE)</f>
        <v>173400</v>
      </c>
      <c r="L36" s="279"/>
      <c r="M36" s="280">
        <v>1.375</v>
      </c>
      <c r="N36" s="281">
        <f>K36/M36</f>
        <v>126109.09090909091</v>
      </c>
    </row>
    <row r="37" spans="1:14">
      <c r="A37" s="150" t="s">
        <v>373</v>
      </c>
      <c r="B37" s="830" t="str">
        <f>VLOOKUP(A37,EQUIPOS!A7:D154,3,FALSE)</f>
        <v>Volqueta 6 m3</v>
      </c>
      <c r="C37" s="831"/>
      <c r="D37" s="831"/>
      <c r="E37" s="831"/>
      <c r="F37" s="831"/>
      <c r="G37" s="831"/>
      <c r="H37" s="832"/>
      <c r="I37" s="276"/>
      <c r="J37" s="277"/>
      <c r="K37" s="278">
        <f>VLOOKUP(A37,EQUIPOS!A7:D164,4,FALSE)</f>
        <v>62500</v>
      </c>
      <c r="L37" s="279"/>
      <c r="M37" s="280">
        <v>1.375</v>
      </c>
      <c r="N37" s="281">
        <f>K37/M37</f>
        <v>45454.545454545456</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0.05</v>
      </c>
      <c r="M42" s="842"/>
      <c r="N42" s="111">
        <f>N76*L42</f>
        <v>928.49464011090913</v>
      </c>
    </row>
    <row r="43" spans="1:14" ht="15.75" thickBot="1">
      <c r="B43" s="817" t="s">
        <v>1037</v>
      </c>
      <c r="C43" s="818"/>
      <c r="D43" s="818"/>
      <c r="E43" s="818"/>
      <c r="F43" s="818"/>
      <c r="G43" s="818"/>
      <c r="H43" s="818"/>
      <c r="I43" s="818"/>
      <c r="J43" s="818"/>
      <c r="K43" s="818"/>
      <c r="L43" s="818"/>
      <c r="M43" s="819"/>
      <c r="N43" s="403">
        <f>SUM(N36:N42)</f>
        <v>172492.13100374726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431</v>
      </c>
      <c r="B48" s="49" t="str">
        <f ca="1">VLOOKUP(A48,MATERIALES!A4:D372,3,FALSE)</f>
        <v xml:space="preserve">Costal de fibra o fique
</v>
      </c>
      <c r="C48" s="290"/>
      <c r="D48" s="290"/>
      <c r="E48" s="290"/>
      <c r="F48" s="290"/>
      <c r="G48" s="290"/>
      <c r="H48" s="290"/>
      <c r="I48" s="277"/>
      <c r="J48" s="233" t="str">
        <f ca="1">VLOOKUP(A48,MATERIALES!A4:D383,2,FALSE)</f>
        <v>u</v>
      </c>
      <c r="K48" s="291">
        <v>10</v>
      </c>
      <c r="L48" s="276"/>
      <c r="M48" s="292">
        <f>VLOOKUP(A48,MATERIALES!A5:D372,4,FALSE)</f>
        <v>900</v>
      </c>
      <c r="N48" s="281">
        <f>K48*M48</f>
        <v>9000</v>
      </c>
    </row>
    <row r="49" spans="1:14">
      <c r="A49" t="s">
        <v>414</v>
      </c>
      <c r="B49" s="49" t="str">
        <f>VLOOKUP(A49,MATERIALES!A5:D372,3,FALSE)</f>
        <v xml:space="preserve">Cicatrizante (para remoción de especies vegetales)
</v>
      </c>
      <c r="C49" s="290"/>
      <c r="D49" s="290"/>
      <c r="E49" s="290"/>
      <c r="F49" s="290"/>
      <c r="G49" s="290"/>
      <c r="H49" s="290"/>
      <c r="I49" s="277"/>
      <c r="J49" s="233" t="str">
        <f>VLOOKUP(A49,MATERIALES!A5:D384,2,FALSE)</f>
        <v>kg</v>
      </c>
      <c r="K49" s="291">
        <v>1</v>
      </c>
      <c r="L49" s="276"/>
      <c r="M49" s="292">
        <f>VLOOKUP(A49,MATERIALES!A6:D372,4,FALSE)</f>
        <v>30353.296666666665</v>
      </c>
      <c r="N49" s="281">
        <f>K49*M49</f>
        <v>30353.296666666665</v>
      </c>
    </row>
    <row r="50" spans="1:14">
      <c r="A50" s="150" t="s">
        <v>610</v>
      </c>
      <c r="B50" s="49" t="str">
        <f>VLOOKUP(A50,MATERIALES!A6:D372,3,FALSE)</f>
        <v xml:space="preserve">Nutrientes (para remoción de especies vegetales) (dap, triple 15 o similar) (ítem 201.9)
</v>
      </c>
      <c r="C50" s="290"/>
      <c r="D50" s="290"/>
      <c r="E50" s="290"/>
      <c r="F50" s="290"/>
      <c r="G50" s="290"/>
      <c r="H50" s="290"/>
      <c r="I50" s="277"/>
      <c r="J50" s="233" t="str">
        <f>VLOOKUP(A50,MATERIALES!A6:D385,2,FALSE)</f>
        <v>kg</v>
      </c>
      <c r="K50" s="291">
        <v>1</v>
      </c>
      <c r="L50" s="276"/>
      <c r="M50" s="292">
        <f>VLOOKUP(A50,MATERIALES!A6:D372,4,FALSE)</f>
        <v>1500</v>
      </c>
      <c r="N50" s="281">
        <f>K50*M50</f>
        <v>1500</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40853.296666666662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11</v>
      </c>
      <c r="N70" s="404">
        <f>K70/M70</f>
        <v>18569.892802218183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18569.892802218183</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231915.3204726321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46383.064094526424</v>
      </c>
      <c r="M83" s="852"/>
      <c r="N83" s="57"/>
    </row>
    <row r="84" spans="1:14">
      <c r="B84" s="95" t="s">
        <v>1057</v>
      </c>
      <c r="C84" s="96"/>
      <c r="D84" s="96"/>
      <c r="E84" s="96"/>
      <c r="F84" s="96"/>
      <c r="G84" s="96"/>
      <c r="H84" s="96"/>
      <c r="I84" s="93"/>
      <c r="J84" s="94"/>
      <c r="K84" s="313">
        <v>0.05</v>
      </c>
      <c r="L84" s="851">
        <f>N78*K84</f>
        <v>11595.766023631606</v>
      </c>
      <c r="M84" s="852"/>
      <c r="N84" s="57"/>
    </row>
    <row r="85" spans="1:14" ht="15.75" thickBot="1">
      <c r="B85" s="97" t="s">
        <v>1058</v>
      </c>
      <c r="C85" s="98"/>
      <c r="D85" s="98"/>
      <c r="E85" s="98"/>
      <c r="F85" s="98"/>
      <c r="G85" s="98"/>
      <c r="H85" s="98"/>
      <c r="I85" s="99"/>
      <c r="J85" s="100"/>
      <c r="K85" s="314">
        <v>0.05</v>
      </c>
      <c r="L85" s="853">
        <f>N78*K85</f>
        <v>11595.766023631606</v>
      </c>
      <c r="M85" s="854"/>
      <c r="N85" s="57"/>
    </row>
    <row r="86" spans="1:14" ht="15.75" thickBot="1">
      <c r="B86" s="817" t="s">
        <v>1037</v>
      </c>
      <c r="C86" s="818"/>
      <c r="D86" s="818"/>
      <c r="E86" s="818"/>
      <c r="F86" s="818"/>
      <c r="G86" s="818"/>
      <c r="H86" s="818"/>
      <c r="I86" s="818"/>
      <c r="J86" s="818"/>
      <c r="K86" s="818"/>
      <c r="L86" s="818"/>
      <c r="M86" s="819"/>
      <c r="N86" s="58">
        <f>L83+L84+L85</f>
        <v>69574.596141789632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301489.91661442176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4"/>
      <c r="K118" s="794"/>
      <c r="L118" s="794"/>
      <c r="M118" s="794"/>
      <c r="N118" s="795"/>
    </row>
    <row r="119" spans="2:14" ht="15.75" customHeight="1"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1520</v>
      </c>
      <c r="C31" s="87" t="s">
        <v>1500</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50" t="s">
        <v>241</v>
      </c>
      <c r="B36" s="830" t="str">
        <f>VLOOKUP(A36,EQUIPOS!A6:D154,3,FALSE)</f>
        <v>Grúa (capacidad 15 ton)</v>
      </c>
      <c r="C36" s="831"/>
      <c r="D36" s="831"/>
      <c r="E36" s="831"/>
      <c r="F36" s="831"/>
      <c r="G36" s="831"/>
      <c r="H36" s="832"/>
      <c r="I36" s="276"/>
      <c r="J36" s="277"/>
      <c r="K36" s="278">
        <f>VLOOKUP(A36,EQUIPOS!A6:D163,4,FALSE)</f>
        <v>173400</v>
      </c>
      <c r="L36" s="279"/>
      <c r="M36" s="280">
        <v>1.3125</v>
      </c>
      <c r="N36" s="281">
        <f>K36/M36</f>
        <v>132114.28571428571</v>
      </c>
    </row>
    <row r="37" spans="1:14">
      <c r="A37" s="150" t="s">
        <v>373</v>
      </c>
      <c r="B37" s="830" t="str">
        <f>VLOOKUP(A37,EQUIPOS!A7:D154,3,FALSE)</f>
        <v>Volqueta 6 m3</v>
      </c>
      <c r="C37" s="831"/>
      <c r="D37" s="831"/>
      <c r="E37" s="831"/>
      <c r="F37" s="831"/>
      <c r="G37" s="831"/>
      <c r="H37" s="832"/>
      <c r="I37" s="276"/>
      <c r="J37" s="277"/>
      <c r="K37" s="278">
        <f>VLOOKUP(A37,EQUIPOS!A7:D164,4,FALSE)</f>
        <v>62500</v>
      </c>
      <c r="L37" s="279"/>
      <c r="M37" s="280">
        <v>1.3125</v>
      </c>
      <c r="N37" s="281">
        <f>K37/M37</f>
        <v>47619.047619047618</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0.05</v>
      </c>
      <c r="M42" s="842"/>
      <c r="N42" s="111">
        <f>N76*L42</f>
        <v>972.70867059238105</v>
      </c>
    </row>
    <row r="43" spans="1:14" ht="15.75" thickBot="1">
      <c r="B43" s="817" t="s">
        <v>1037</v>
      </c>
      <c r="C43" s="818"/>
      <c r="D43" s="818"/>
      <c r="E43" s="818"/>
      <c r="F43" s="818"/>
      <c r="G43" s="818"/>
      <c r="H43" s="818"/>
      <c r="I43" s="818"/>
      <c r="J43" s="818"/>
      <c r="K43" s="818"/>
      <c r="L43" s="818"/>
      <c r="M43" s="819"/>
      <c r="N43" s="403">
        <f>SUM(N36:N42)</f>
        <v>180706.04200392569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431</v>
      </c>
      <c r="B48" s="49" t="str">
        <f ca="1">VLOOKUP(A48,MATERIALES!A4:D372,3,FALSE)</f>
        <v xml:space="preserve">Costal de fibra o fique
</v>
      </c>
      <c r="C48" s="290"/>
      <c r="D48" s="290"/>
      <c r="E48" s="290"/>
      <c r="F48" s="290"/>
      <c r="G48" s="290"/>
      <c r="H48" s="290"/>
      <c r="I48" s="277"/>
      <c r="J48" s="233" t="str">
        <f ca="1">VLOOKUP(A48,MATERIALES!A4:D372,2,FALSE)</f>
        <v>u</v>
      </c>
      <c r="K48" s="291">
        <v>10</v>
      </c>
      <c r="L48" s="276"/>
      <c r="M48" s="292">
        <f>VLOOKUP(A48,MATERIALES!A5:D372,4,FALSE)</f>
        <v>900</v>
      </c>
      <c r="N48" s="281">
        <f>K48*M48</f>
        <v>9000</v>
      </c>
    </row>
    <row r="49" spans="1:14">
      <c r="A49" t="s">
        <v>414</v>
      </c>
      <c r="B49" s="49" t="str">
        <f>VLOOKUP(A49,MATERIALES!A5:D372,3,FALSE)</f>
        <v xml:space="preserve">Cicatrizante (para remoción de especies vegetales)
</v>
      </c>
      <c r="C49" s="290"/>
      <c r="D49" s="290"/>
      <c r="E49" s="290"/>
      <c r="F49" s="290"/>
      <c r="G49" s="290"/>
      <c r="H49" s="290"/>
      <c r="I49" s="277"/>
      <c r="J49" s="233" t="str">
        <f>VLOOKUP(A49,MATERIALES!A5:D372,2,FALSE)</f>
        <v>kg</v>
      </c>
      <c r="K49" s="291">
        <v>1</v>
      </c>
      <c r="L49" s="276"/>
      <c r="M49" s="292">
        <f>VLOOKUP(A49,MATERIALES!A6:D372,4,FALSE)</f>
        <v>30353.296666666665</v>
      </c>
      <c r="N49" s="281">
        <f>K49*M49</f>
        <v>30353.296666666665</v>
      </c>
    </row>
    <row r="50" spans="1:14">
      <c r="A50" s="150" t="s">
        <v>610</v>
      </c>
      <c r="B50" s="49" t="str">
        <f>VLOOKUP(A50,MATERIALES!A6:D372,3,FALSE)</f>
        <v xml:space="preserve">Nutrientes (para remoción de especies vegetales) (dap, triple 15 o similar) (ítem 201.9)
</v>
      </c>
      <c r="C50" s="290"/>
      <c r="D50" s="290"/>
      <c r="E50" s="290"/>
      <c r="F50" s="290"/>
      <c r="G50" s="290"/>
      <c r="H50" s="290"/>
      <c r="I50" s="277"/>
      <c r="J50" s="233" t="str">
        <f>VLOOKUP(A50,MATERIALES!A6:D372,2,FALSE)</f>
        <v>kg</v>
      </c>
      <c r="K50" s="291">
        <v>1</v>
      </c>
      <c r="L50" s="276"/>
      <c r="M50" s="292">
        <f>VLOOKUP(A50,MATERIALES!A6:D372,4,FALSE)</f>
        <v>1500</v>
      </c>
      <c r="N50" s="281">
        <f>K50*M50</f>
        <v>1500</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40853.296666666662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10.5</v>
      </c>
      <c r="N70" s="404">
        <f>K70/M70</f>
        <v>19454.17341184762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19454.17341184762</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241013.51208243996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48202.702416487999</v>
      </c>
      <c r="M83" s="852"/>
      <c r="N83" s="57"/>
    </row>
    <row r="84" spans="1:14">
      <c r="B84" s="95" t="s">
        <v>1057</v>
      </c>
      <c r="C84" s="96"/>
      <c r="D84" s="96"/>
      <c r="E84" s="96"/>
      <c r="F84" s="96"/>
      <c r="G84" s="96"/>
      <c r="H84" s="96"/>
      <c r="I84" s="93"/>
      <c r="J84" s="94"/>
      <c r="K84" s="313">
        <v>0.05</v>
      </c>
      <c r="L84" s="851">
        <f>N78*K84</f>
        <v>12050.675604122</v>
      </c>
      <c r="M84" s="852"/>
      <c r="N84" s="57"/>
    </row>
    <row r="85" spans="1:14" ht="15.75" thickBot="1">
      <c r="B85" s="97" t="s">
        <v>1058</v>
      </c>
      <c r="C85" s="98"/>
      <c r="D85" s="98"/>
      <c r="E85" s="98"/>
      <c r="F85" s="98"/>
      <c r="G85" s="98"/>
      <c r="H85" s="98"/>
      <c r="I85" s="99"/>
      <c r="J85" s="100"/>
      <c r="K85" s="314">
        <v>0.05</v>
      </c>
      <c r="L85" s="853">
        <f>N78*K85</f>
        <v>12050.675604122</v>
      </c>
      <c r="M85" s="854"/>
      <c r="N85" s="57"/>
    </row>
    <row r="86" spans="1:14" ht="15.75" thickBot="1">
      <c r="B86" s="817" t="s">
        <v>1037</v>
      </c>
      <c r="C86" s="818"/>
      <c r="D86" s="818"/>
      <c r="E86" s="818"/>
      <c r="F86" s="818"/>
      <c r="G86" s="818"/>
      <c r="H86" s="818"/>
      <c r="I86" s="818"/>
      <c r="J86" s="818"/>
      <c r="K86" s="818"/>
      <c r="L86" s="818"/>
      <c r="M86" s="819"/>
      <c r="N86" s="58">
        <f>L83+L84+L85</f>
        <v>72304.053624731998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313317.56570717198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1093</v>
      </c>
      <c r="C31" s="87" t="s">
        <v>1272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50" t="s">
        <v>312</v>
      </c>
      <c r="B36" s="830" t="str">
        <f>VLOOKUP(A36,EQUIPOS!A6:D154,3,FALSE)</f>
        <v>Retroexcavadora sobre oruga, potencia 138 HP, balde de 1,5 m3.</v>
      </c>
      <c r="C36" s="831"/>
      <c r="D36" s="831"/>
      <c r="E36" s="831"/>
      <c r="F36" s="831"/>
      <c r="G36" s="831"/>
      <c r="H36" s="832"/>
      <c r="I36" s="276"/>
      <c r="J36" s="277"/>
      <c r="K36" s="278">
        <f>VLOOKUP(A36,EQUIPOS!A6:D163,4,FALSE)</f>
        <v>185362.52043531308</v>
      </c>
      <c r="L36" s="279"/>
      <c r="M36" s="280">
        <v>66</v>
      </c>
      <c r="N36" s="281">
        <f>K36/M36</f>
        <v>2808.5230368986831</v>
      </c>
    </row>
    <row r="37" spans="1:14">
      <c r="A37" s="150" t="s">
        <v>129</v>
      </c>
      <c r="B37" s="830" t="str">
        <f>VLOOKUP(A37,EQUIPOS!A7:D154,3,FALSE)</f>
        <v xml:space="preserve">Buldozer, Potencia al volante de 140 HP, motor de 2200 RPM, longitud de hoja 4,80m. </v>
      </c>
      <c r="C37" s="831"/>
      <c r="D37" s="831"/>
      <c r="E37" s="831"/>
      <c r="F37" s="831"/>
      <c r="G37" s="831"/>
      <c r="H37" s="832"/>
      <c r="I37" s="276"/>
      <c r="J37" s="277"/>
      <c r="K37" s="278">
        <f>VLOOKUP(A37,EQUIPOS!A7:D164,4,FALSE)</f>
        <v>167702.18023737866</v>
      </c>
      <c r="L37" s="279"/>
      <c r="M37" s="280">
        <v>100</v>
      </c>
      <c r="N37" s="281">
        <f>K37/M37</f>
        <v>1677.0218023737866</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0.01</v>
      </c>
      <c r="M42" s="842"/>
      <c r="N42" s="111">
        <f>N76*L42</f>
        <v>0.967181916782197</v>
      </c>
    </row>
    <row r="43" spans="1:14" ht="15.75" thickBot="1">
      <c r="B43" s="817" t="s">
        <v>1037</v>
      </c>
      <c r="C43" s="818"/>
      <c r="D43" s="818"/>
      <c r="E43" s="818"/>
      <c r="F43" s="818"/>
      <c r="G43" s="818"/>
      <c r="H43" s="818"/>
      <c r="I43" s="818"/>
      <c r="J43" s="818"/>
      <c r="K43" s="818"/>
      <c r="L43" s="818"/>
      <c r="M43" s="819"/>
      <c r="N43" s="403">
        <f>SUM(N36:N42)</f>
        <v>4486.5120211892527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448</v>
      </c>
      <c r="B48" s="49" t="str">
        <f ca="1">VLOOKUP(A48,MATERIALES!A4:D372,3,FALSE)</f>
        <v xml:space="preserve">Derechos de explotación y/o disposición de materiales
</v>
      </c>
      <c r="C48" s="290"/>
      <c r="D48" s="290"/>
      <c r="E48" s="290"/>
      <c r="F48" s="290"/>
      <c r="G48" s="290"/>
      <c r="H48" s="290"/>
      <c r="I48" s="277"/>
      <c r="J48" s="233" t="str">
        <f ca="1">VLOOKUP(A48,MATERIALES!A4:D372,2,FALSE)</f>
        <v>m3</v>
      </c>
      <c r="K48" s="291">
        <v>1</v>
      </c>
      <c r="L48" s="276"/>
      <c r="M48" s="292">
        <f>VLOOKUP(A48,MATERIALES!A5:D372,4,FALSE)</f>
        <v>5355</v>
      </c>
      <c r="N48" s="281">
        <f>K48*M48</f>
        <v>5355</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5355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96.718191678219696</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9938.2302128674728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1987.6460425734947</v>
      </c>
      <c r="M83" s="852"/>
      <c r="N83" s="57"/>
    </row>
    <row r="84" spans="1:14">
      <c r="B84" s="95" t="s">
        <v>1057</v>
      </c>
      <c r="C84" s="96"/>
      <c r="D84" s="96"/>
      <c r="E84" s="96"/>
      <c r="F84" s="96"/>
      <c r="G84" s="96"/>
      <c r="H84" s="96"/>
      <c r="I84" s="93"/>
      <c r="J84" s="94"/>
      <c r="K84" s="313">
        <v>0.05</v>
      </c>
      <c r="L84" s="851">
        <f>N78*K84</f>
        <v>496.91151064337367</v>
      </c>
      <c r="M84" s="852"/>
      <c r="N84" s="57"/>
    </row>
    <row r="85" spans="1:14" ht="15.75" thickBot="1">
      <c r="B85" s="97" t="s">
        <v>1058</v>
      </c>
      <c r="C85" s="98"/>
      <c r="D85" s="98"/>
      <c r="E85" s="98"/>
      <c r="F85" s="98"/>
      <c r="G85" s="98"/>
      <c r="H85" s="98"/>
      <c r="I85" s="99"/>
      <c r="J85" s="100"/>
      <c r="K85" s="314">
        <v>0.05</v>
      </c>
      <c r="L85" s="853">
        <f>N78*K85</f>
        <v>496.91151064337367</v>
      </c>
      <c r="M85" s="854"/>
      <c r="N85" s="57"/>
    </row>
    <row r="86" spans="1:14" ht="15.75" thickBot="1">
      <c r="B86" s="817" t="s">
        <v>1037</v>
      </c>
      <c r="C86" s="818"/>
      <c r="D86" s="818"/>
      <c r="E86" s="818"/>
      <c r="F86" s="818"/>
      <c r="G86" s="818"/>
      <c r="H86" s="818"/>
      <c r="I86" s="818"/>
      <c r="J86" s="818"/>
      <c r="K86" s="818"/>
      <c r="L86" s="818"/>
      <c r="M86" s="819"/>
      <c r="N86" s="58">
        <f>L83+L84+L85</f>
        <v>2981.4690638602419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12919.699276727715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topLeftCell="A16"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1094</v>
      </c>
      <c r="C31" s="87" t="s">
        <v>1273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50" t="s">
        <v>312</v>
      </c>
      <c r="B36" s="830" t="str">
        <f>VLOOKUP(A36,EQUIPOS!A6:D154,3,FALSE)</f>
        <v>Retroexcavadora sobre oruga, potencia 138 HP, balde de 1,5 m3.</v>
      </c>
      <c r="C36" s="831"/>
      <c r="D36" s="831"/>
      <c r="E36" s="831"/>
      <c r="F36" s="831"/>
      <c r="G36" s="831"/>
      <c r="H36" s="832"/>
      <c r="I36" s="276"/>
      <c r="J36" s="277"/>
      <c r="K36" s="278">
        <f>VLOOKUP(A36,EQUIPOS!A6:D163,4,FALSE)</f>
        <v>185362.52043531308</v>
      </c>
      <c r="L36" s="279"/>
      <c r="M36" s="280">
        <v>66</v>
      </c>
      <c r="N36" s="281">
        <f>K36/M36</f>
        <v>2808.5230368986831</v>
      </c>
    </row>
    <row r="37" spans="1:14">
      <c r="A37" 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0.01</v>
      </c>
      <c r="M42" s="842"/>
      <c r="N42" s="111">
        <f>N76*L42</f>
        <v>0.967181916782197</v>
      </c>
    </row>
    <row r="43" spans="1:14" ht="15.75" thickBot="1">
      <c r="B43" s="817" t="s">
        <v>1037</v>
      </c>
      <c r="C43" s="818"/>
      <c r="D43" s="818"/>
      <c r="E43" s="818"/>
      <c r="F43" s="818"/>
      <c r="G43" s="818"/>
      <c r="H43" s="818"/>
      <c r="I43" s="818"/>
      <c r="J43" s="818"/>
      <c r="K43" s="818"/>
      <c r="L43" s="818"/>
      <c r="M43" s="819"/>
      <c r="N43" s="403">
        <f>SUM(N36:N42)</f>
        <v>2809.4902188154651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96.718191678219696</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2906.2084104936848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581.24168209873699</v>
      </c>
      <c r="M83" s="852"/>
      <c r="N83" s="57"/>
    </row>
    <row r="84" spans="1:14">
      <c r="B84" s="95" t="s">
        <v>1057</v>
      </c>
      <c r="C84" s="96"/>
      <c r="D84" s="96"/>
      <c r="E84" s="96"/>
      <c r="F84" s="96"/>
      <c r="G84" s="96"/>
      <c r="H84" s="96"/>
      <c r="I84" s="93"/>
      <c r="J84" s="94"/>
      <c r="K84" s="313">
        <v>0.05</v>
      </c>
      <c r="L84" s="851">
        <f>N78*K84</f>
        <v>145.31042052468425</v>
      </c>
      <c r="M84" s="852"/>
      <c r="N84" s="57"/>
    </row>
    <row r="85" spans="1:14" ht="15.75" thickBot="1">
      <c r="B85" s="97" t="s">
        <v>1058</v>
      </c>
      <c r="C85" s="98"/>
      <c r="D85" s="98"/>
      <c r="E85" s="98"/>
      <c r="F85" s="98"/>
      <c r="G85" s="98"/>
      <c r="H85" s="98"/>
      <c r="I85" s="99"/>
      <c r="J85" s="100"/>
      <c r="K85" s="314">
        <v>0.05</v>
      </c>
      <c r="L85" s="853">
        <f>N78*K85</f>
        <v>145.31042052468425</v>
      </c>
      <c r="M85" s="854"/>
      <c r="N85" s="57"/>
    </row>
    <row r="86" spans="1:14" ht="15.75" thickBot="1">
      <c r="B86" s="817" t="s">
        <v>1037</v>
      </c>
      <c r="C86" s="818"/>
      <c r="D86" s="818"/>
      <c r="E86" s="818"/>
      <c r="F86" s="818"/>
      <c r="G86" s="818"/>
      <c r="H86" s="818"/>
      <c r="I86" s="818"/>
      <c r="J86" s="818"/>
      <c r="K86" s="818"/>
      <c r="L86" s="818"/>
      <c r="M86" s="819"/>
      <c r="N86" s="58">
        <f>L83+L84+L85</f>
        <v>871.86252314810542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3778.0709336417904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topLeftCell="A37"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1095</v>
      </c>
      <c r="C31" s="87" t="s">
        <v>1274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180</v>
      </c>
      <c r="B36" s="830" t="str">
        <f>VLOOKUP(A36,EQUIPOS!A6:D154,3,FALSE)</f>
        <v>Compresor 120 HP, con martillo.</v>
      </c>
      <c r="C36" s="831"/>
      <c r="D36" s="831"/>
      <c r="E36" s="831"/>
      <c r="F36" s="831"/>
      <c r="G36" s="831"/>
      <c r="H36" s="832"/>
      <c r="I36" s="276"/>
      <c r="J36" s="277"/>
      <c r="K36" s="278">
        <f>VLOOKUP(A36,EQUIPOS!A6:D163,4,FALSE)</f>
        <v>70723.978755677526</v>
      </c>
      <c r="L36" s="279"/>
      <c r="M36" s="280">
        <v>66</v>
      </c>
      <c r="N36" s="281">
        <f>K36/M36</f>
        <v>1071.5754356920838</v>
      </c>
    </row>
    <row r="37" spans="1:14">
      <c r="A37" s="114" t="s">
        <v>129</v>
      </c>
      <c r="B37" s="830" t="str">
        <f>VLOOKUP(A37,EQUIPOS!A7:D154,3,FALSE)</f>
        <v xml:space="preserve">Buldozer, Potencia al volante de 140 HP, motor de 2200 RPM, longitud de hoja 4,80m. </v>
      </c>
      <c r="C37" s="831"/>
      <c r="D37" s="831"/>
      <c r="E37" s="831"/>
      <c r="F37" s="831"/>
      <c r="G37" s="831"/>
      <c r="H37" s="832"/>
      <c r="I37" s="276"/>
      <c r="J37" s="277"/>
      <c r="K37" s="278">
        <f>VLOOKUP(A37,EQUIPOS!A7:D164,4,FALSE)</f>
        <v>167702.18023737866</v>
      </c>
      <c r="L37" s="279"/>
      <c r="M37" s="280">
        <v>100</v>
      </c>
      <c r="N37" s="281">
        <f>K37/M37</f>
        <v>1677.0218023737866</v>
      </c>
    </row>
    <row r="38" spans="1:14">
      <c r="A38" t="s">
        <v>312</v>
      </c>
      <c r="B38" s="830" t="str">
        <f>VLOOKUP(A38,EQUIPOS!A8:D154,3,FALSE)</f>
        <v>Retroexcavadora sobre oruga, potencia 138 HP, balde de 1,5 m3.</v>
      </c>
      <c r="C38" s="831"/>
      <c r="D38" s="831"/>
      <c r="E38" s="831"/>
      <c r="F38" s="831"/>
      <c r="G38" s="831"/>
      <c r="H38" s="832"/>
      <c r="I38" s="276"/>
      <c r="J38" s="277"/>
      <c r="K38" s="278">
        <f>VLOOKUP(A38,EQUIPOS!A8:D165,4,FALSE)</f>
        <v>185362.52043531308</v>
      </c>
      <c r="L38" s="279"/>
      <c r="M38" s="280">
        <v>66</v>
      </c>
      <c r="N38" s="281">
        <f>K38/M38</f>
        <v>2808.5230368986831</v>
      </c>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0.02</v>
      </c>
      <c r="M42" s="842"/>
      <c r="N42" s="111">
        <f>N78*L42</f>
        <v>5.8030915006931822</v>
      </c>
    </row>
    <row r="43" spans="1:14" ht="15.75" thickBot="1">
      <c r="B43" s="817" t="s">
        <v>1037</v>
      </c>
      <c r="C43" s="818"/>
      <c r="D43" s="818"/>
      <c r="E43" s="818"/>
      <c r="F43" s="818"/>
      <c r="G43" s="818"/>
      <c r="H43" s="818"/>
      <c r="I43" s="818"/>
      <c r="J43" s="818"/>
      <c r="K43" s="818"/>
      <c r="L43" s="818"/>
      <c r="M43" s="819"/>
      <c r="N43" s="403">
        <f>SUM(N36:N42)</f>
        <v>5562.9233664652465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376</v>
      </c>
      <c r="B48" s="49" t="str">
        <f ca="1">VLOOKUP(A48,MATERIALES!A4:D372,3,FALSE)</f>
        <v>Anfo</v>
      </c>
      <c r="C48" s="290"/>
      <c r="D48" s="290"/>
      <c r="E48" s="290"/>
      <c r="F48" s="290"/>
      <c r="G48" s="290"/>
      <c r="H48" s="290"/>
      <c r="I48" s="277"/>
      <c r="J48" s="233" t="str">
        <f ca="1">VLOOKUP(A48,MATERIALES!A4:D383,2,FALSE)</f>
        <v>kg</v>
      </c>
      <c r="K48" s="291">
        <v>0.2</v>
      </c>
      <c r="L48" s="276"/>
      <c r="M48" s="292">
        <f>VLOOKUP(A48,MATERIALES!A5:D372,4,FALSE)</f>
        <v>4938</v>
      </c>
      <c r="N48" s="281">
        <f>K48*M48</f>
        <v>987.6</v>
      </c>
    </row>
    <row r="49" spans="1:14">
      <c r="A49" t="s">
        <v>427</v>
      </c>
      <c r="B49" s="49" t="str">
        <f>VLOOKUP(A49,MATERIALES!A5:D372,3,FALSE)</f>
        <v>Cordón detonante</v>
      </c>
      <c r="C49" s="290"/>
      <c r="D49" s="290"/>
      <c r="E49" s="290"/>
      <c r="F49" s="290"/>
      <c r="G49" s="290"/>
      <c r="H49" s="290"/>
      <c r="I49" s="277"/>
      <c r="J49" s="233" t="str">
        <f>VLOOKUP(A49,MATERIALES!A5:D384,2,FALSE)</f>
        <v>m</v>
      </c>
      <c r="K49" s="291">
        <v>3</v>
      </c>
      <c r="L49" s="276"/>
      <c r="M49" s="292">
        <f>VLOOKUP(A49,MATERIALES!A6:D372,4,FALSE)</f>
        <v>929.33333333333337</v>
      </c>
      <c r="N49" s="281">
        <f t="shared" ref="N49:N54" si="0">K49*M49</f>
        <v>2788</v>
      </c>
    </row>
    <row r="50" spans="1:14">
      <c r="A50" s="215" t="s">
        <v>462</v>
      </c>
      <c r="B50" s="49" t="str">
        <f>VLOOKUP(A50,MATERIALES!A6:D372,3,FALSE)</f>
        <v>Explosivos  75% (INDUGEL)</v>
      </c>
      <c r="C50" s="290"/>
      <c r="D50" s="290"/>
      <c r="E50" s="290"/>
      <c r="F50" s="290"/>
      <c r="G50" s="290"/>
      <c r="H50" s="290"/>
      <c r="I50" s="277"/>
      <c r="J50" s="233" t="str">
        <f>VLOOKUP(A50,MATERIALES!A6:D385,2,FALSE)</f>
        <v>lb</v>
      </c>
      <c r="K50" s="291">
        <v>0.3</v>
      </c>
      <c r="L50" s="276"/>
      <c r="M50" s="292">
        <f>VLOOKUP(A50,MATERIALES!A6:D372,4,FALSE)</f>
        <v>17510.02</v>
      </c>
      <c r="N50" s="281">
        <f t="shared" si="0"/>
        <v>5253.0060000000003</v>
      </c>
    </row>
    <row r="51" spans="1:14">
      <c r="A51" t="s">
        <v>467</v>
      </c>
      <c r="B51" s="49" t="str">
        <f>VLOOKUP(A51,MATERIALES!A6:D372,3,FALSE)</f>
        <v>Fulminantes</v>
      </c>
      <c r="C51" s="290"/>
      <c r="D51" s="290"/>
      <c r="E51" s="290"/>
      <c r="F51" s="290"/>
      <c r="G51" s="290"/>
      <c r="H51" s="290"/>
      <c r="I51" s="277"/>
      <c r="J51" s="233" t="str">
        <f>VLOOKUP(A51,MATERIALES!A6:D386,2,FALSE)</f>
        <v>u</v>
      </c>
      <c r="K51" s="291">
        <v>0.2</v>
      </c>
      <c r="L51" s="276"/>
      <c r="M51" s="292">
        <f>VLOOKUP(A51,MATERIALES!A6:D372,4,FALSE)</f>
        <v>7395.36</v>
      </c>
      <c r="N51" s="281">
        <f t="shared" si="0"/>
        <v>1479.0720000000001</v>
      </c>
    </row>
    <row r="52" spans="1:14">
      <c r="A52" t="s">
        <v>567</v>
      </c>
      <c r="B52" s="49" t="str">
        <f>VLOOKUP(A52,MATERIALES!A6:D372,3,FALSE)</f>
        <v>Mecha Lenta</v>
      </c>
      <c r="C52" s="290"/>
      <c r="D52" s="290"/>
      <c r="E52" s="290"/>
      <c r="F52" s="290"/>
      <c r="G52" s="290"/>
      <c r="H52" s="290"/>
      <c r="I52" s="277"/>
      <c r="J52" s="233" t="str">
        <f>VLOOKUP(A52,MATERIALES!A6:D387,2,FALSE)</f>
        <v>m</v>
      </c>
      <c r="K52" s="291">
        <v>0.5</v>
      </c>
      <c r="L52" s="276"/>
      <c r="M52" s="292">
        <f>VLOOKUP(A52,MATERIALES!A7:D372,4,FALSE)</f>
        <v>892.5</v>
      </c>
      <c r="N52" s="281">
        <f t="shared" si="0"/>
        <v>446.25</v>
      </c>
    </row>
    <row r="53" spans="1:14">
      <c r="A53" t="s">
        <v>915</v>
      </c>
      <c r="B53" s="49" t="str">
        <f>VLOOKUP(A53,MATERIALES!A7:D372,3,FALSE)</f>
        <v>Escolta y trasporte (Tarifa Porcentual de 40 %) por cada Metro Cubico exportado y trasportado</v>
      </c>
      <c r="C53" s="290"/>
      <c r="D53" s="290"/>
      <c r="E53" s="290"/>
      <c r="F53" s="290"/>
      <c r="G53" s="290"/>
      <c r="H53" s="290"/>
      <c r="I53" s="277"/>
      <c r="J53" s="233" t="str">
        <f>VLOOKUP(A53,MATERIALES!A7:D388,2,FALSE)</f>
        <v>%</v>
      </c>
      <c r="K53" s="291">
        <v>7995.15</v>
      </c>
      <c r="L53" s="276"/>
      <c r="M53" s="292">
        <f>VLOOKUP(A53,MATERIALES!A8:D372,4,FALSE)</f>
        <v>2.1234554386457039E-2</v>
      </c>
      <c r="N53" s="281">
        <f t="shared" si="0"/>
        <v>169.77344750288199</v>
      </c>
    </row>
    <row r="54" spans="1:14">
      <c r="A54" t="s">
        <v>448</v>
      </c>
      <c r="B54" s="49" t="str">
        <f>VLOOKUP(A54,MATERIALES!A8:D372,3,FALSE)</f>
        <v xml:space="preserve">Derechos de explotación y/o disposición de materiales
</v>
      </c>
      <c r="C54" s="290"/>
      <c r="D54" s="290"/>
      <c r="E54" s="290"/>
      <c r="F54" s="290"/>
      <c r="G54" s="290"/>
      <c r="H54" s="290"/>
      <c r="I54" s="277"/>
      <c r="J54" s="233" t="str">
        <f>VLOOKUP(A54,MATERIALES!A8:D389,2,FALSE)</f>
        <v>m3</v>
      </c>
      <c r="K54" s="291">
        <v>1</v>
      </c>
      <c r="L54" s="276"/>
      <c r="M54" s="292">
        <f>VLOOKUP(A54,MATERIALES!A9:D372,4,FALSE)</f>
        <v>5355</v>
      </c>
      <c r="N54" s="281">
        <f t="shared" si="0"/>
        <v>5355</v>
      </c>
    </row>
    <row r="55" spans="1:14" ht="15.75" thickBot="1">
      <c r="B55" s="812"/>
      <c r="C55" s="813"/>
      <c r="D55" s="813"/>
      <c r="E55" s="813"/>
      <c r="F55" s="813"/>
      <c r="G55" s="813"/>
      <c r="H55" s="813"/>
      <c r="I55" s="814"/>
      <c r="J55" s="48"/>
      <c r="K55" s="50"/>
      <c r="L55" s="815"/>
      <c r="M55" s="816"/>
      <c r="N55" s="51"/>
    </row>
    <row r="56" spans="1:14" ht="15.75" thickBot="1">
      <c r="B56" s="817" t="s">
        <v>1037</v>
      </c>
      <c r="C56" s="818"/>
      <c r="D56" s="818"/>
      <c r="E56" s="818"/>
      <c r="F56" s="818"/>
      <c r="G56" s="818"/>
      <c r="H56" s="818"/>
      <c r="I56" s="818"/>
      <c r="J56" s="818"/>
      <c r="K56" s="818"/>
      <c r="L56" s="818"/>
      <c r="M56" s="819"/>
      <c r="N56" s="403">
        <f>SUM(N48:N55)</f>
        <v>16478.701447502885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0" t="s">
        <v>1045</v>
      </c>
      <c r="M60" s="793"/>
      <c r="N60" s="82" t="s">
        <v>1035</v>
      </c>
    </row>
    <row r="61" spans="1:14">
      <c r="B61" s="52"/>
      <c r="C61" s="326"/>
      <c r="D61" s="326"/>
      <c r="E61" s="326"/>
      <c r="F61" s="326"/>
      <c r="G61" s="326"/>
      <c r="H61" s="320"/>
      <c r="I61" s="288"/>
      <c r="J61" s="295"/>
      <c r="K61" s="288"/>
      <c r="L61" s="821"/>
      <c r="M61" s="822"/>
      <c r="N61" s="296"/>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c r="B65" s="52"/>
      <c r="C65" s="53"/>
      <c r="D65" s="53"/>
      <c r="E65" s="53"/>
      <c r="F65" s="53"/>
      <c r="G65" s="53"/>
      <c r="H65" s="297"/>
      <c r="I65" s="288"/>
      <c r="J65" s="288"/>
      <c r="K65" s="288"/>
      <c r="L65" s="298"/>
      <c r="M65" s="299"/>
      <c r="N65" s="300"/>
    </row>
    <row r="66" spans="1:15" ht="15.75" thickBot="1">
      <c r="B66" s="318"/>
      <c r="C66" s="319"/>
      <c r="D66" s="319"/>
      <c r="E66" s="319"/>
      <c r="F66" s="319"/>
      <c r="G66" s="319"/>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844"/>
      <c r="I71" s="79" t="s">
        <v>1048</v>
      </c>
      <c r="J71" s="81" t="s">
        <v>1494</v>
      </c>
      <c r="K71" s="80" t="s">
        <v>1050</v>
      </c>
      <c r="L71" s="845" t="s">
        <v>1034</v>
      </c>
      <c r="M71" s="846"/>
      <c r="N71" s="104" t="s">
        <v>1035</v>
      </c>
    </row>
    <row r="72" spans="1:15">
      <c r="A72"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304">
        <v>528</v>
      </c>
      <c r="N72" s="404">
        <f>K72/M72</f>
        <v>96.718191678219696</v>
      </c>
      <c r="O72" s="112"/>
    </row>
    <row r="73" spans="1:15">
      <c r="A7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304">
        <v>528</v>
      </c>
      <c r="N73" s="404">
        <f>K73/M73</f>
        <v>193.43638335643939</v>
      </c>
    </row>
    <row r="74" spans="1:15">
      <c r="B74" s="55"/>
      <c r="C74" s="53"/>
      <c r="D74" s="53"/>
      <c r="E74" s="53"/>
      <c r="F74" s="53"/>
      <c r="G74" s="53"/>
      <c r="H74" s="53"/>
      <c r="I74" s="288"/>
      <c r="J74" s="306"/>
      <c r="K74" s="307"/>
      <c r="L74" s="56"/>
      <c r="M74" s="309"/>
      <c r="N74" s="305"/>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4"/>
      <c r="C77" s="805"/>
      <c r="D77" s="805"/>
      <c r="E77" s="805"/>
      <c r="F77" s="805"/>
      <c r="G77" s="805"/>
      <c r="H77" s="805"/>
      <c r="I77" s="132"/>
      <c r="J77" s="132"/>
      <c r="K77" s="132"/>
      <c r="L77" s="905"/>
      <c r="M77" s="905"/>
      <c r="N77" s="51"/>
    </row>
    <row r="78" spans="1:15" ht="15.75" thickBot="1">
      <c r="B78" s="817" t="s">
        <v>1037</v>
      </c>
      <c r="C78" s="818"/>
      <c r="D78" s="818"/>
      <c r="E78" s="818"/>
      <c r="F78" s="818"/>
      <c r="G78" s="818"/>
      <c r="H78" s="818"/>
      <c r="I78" s="824"/>
      <c r="J78" s="824"/>
      <c r="K78" s="824"/>
      <c r="L78" s="824"/>
      <c r="M78" s="825"/>
      <c r="N78" s="310">
        <f>SUM(N72:N77)</f>
        <v>290.1545750346591</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22331.77938900279</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8" t="s">
        <v>1053</v>
      </c>
      <c r="C84" s="809"/>
      <c r="D84" s="809"/>
      <c r="E84" s="809"/>
      <c r="F84" s="809"/>
      <c r="G84" s="809"/>
      <c r="H84" s="809"/>
      <c r="I84" s="323"/>
      <c r="J84" s="343"/>
      <c r="K84" s="311" t="s">
        <v>1054</v>
      </c>
      <c r="L84" s="847" t="s">
        <v>1055</v>
      </c>
      <c r="M84" s="848"/>
      <c r="N84" s="312"/>
    </row>
    <row r="85" spans="1:14">
      <c r="B85" s="849" t="s">
        <v>1056</v>
      </c>
      <c r="C85" s="850"/>
      <c r="D85" s="850"/>
      <c r="E85" s="850"/>
      <c r="F85" s="850"/>
      <c r="G85" s="850"/>
      <c r="H85" s="850"/>
      <c r="I85" s="93"/>
      <c r="J85" s="94"/>
      <c r="K85" s="313">
        <v>0.2</v>
      </c>
      <c r="L85" s="851">
        <f>N80*K85</f>
        <v>4466.3558778005581</v>
      </c>
      <c r="M85" s="852"/>
      <c r="N85" s="57"/>
    </row>
    <row r="86" spans="1:14">
      <c r="B86" s="95" t="s">
        <v>1057</v>
      </c>
      <c r="C86" s="96"/>
      <c r="D86" s="96"/>
      <c r="E86" s="96"/>
      <c r="F86" s="96"/>
      <c r="G86" s="96"/>
      <c r="H86" s="96"/>
      <c r="I86" s="93"/>
      <c r="J86" s="94"/>
      <c r="K86" s="313">
        <v>0.05</v>
      </c>
      <c r="L86" s="851">
        <f>N80*K86</f>
        <v>1116.5889694501395</v>
      </c>
      <c r="M86" s="852"/>
      <c r="N86" s="57"/>
    </row>
    <row r="87" spans="1:14" ht="15.75" thickBot="1">
      <c r="B87" s="97" t="s">
        <v>1058</v>
      </c>
      <c r="C87" s="98"/>
      <c r="D87" s="98"/>
      <c r="E87" s="98"/>
      <c r="F87" s="98"/>
      <c r="G87" s="98"/>
      <c r="H87" s="98"/>
      <c r="I87" s="99"/>
      <c r="J87" s="100"/>
      <c r="K87" s="314">
        <v>0.05</v>
      </c>
      <c r="L87" s="853">
        <f>N80*K87</f>
        <v>1116.5889694501395</v>
      </c>
      <c r="M87" s="854"/>
      <c r="N87" s="57"/>
    </row>
    <row r="88" spans="1:14" ht="15.75" thickBot="1">
      <c r="B88" s="817" t="s">
        <v>1037</v>
      </c>
      <c r="C88" s="818"/>
      <c r="D88" s="818"/>
      <c r="E88" s="818"/>
      <c r="F88" s="818"/>
      <c r="G88" s="818"/>
      <c r="H88" s="818"/>
      <c r="I88" s="818"/>
      <c r="J88" s="818"/>
      <c r="K88" s="818"/>
      <c r="L88" s="818"/>
      <c r="M88" s="819"/>
      <c r="N88" s="58">
        <f>L85+L86+L87</f>
        <v>6699.5338167008367</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29031.313205703627</v>
      </c>
    </row>
    <row r="91" spans="1:14">
      <c r="B91" s="19"/>
      <c r="C91" s="20"/>
      <c r="D91" s="20"/>
      <c r="E91" s="20"/>
      <c r="F91" s="20"/>
      <c r="G91" s="20"/>
      <c r="H91" s="20"/>
      <c r="I91" s="20"/>
      <c r="J91" s="20"/>
      <c r="K91" s="20"/>
      <c r="L91" s="20"/>
      <c r="M91" s="20"/>
      <c r="N91" s="21"/>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59" t="s">
        <v>1060</v>
      </c>
      <c r="F95" s="59"/>
      <c r="G95" s="59"/>
      <c r="H95" s="59"/>
      <c r="I95" s="59"/>
      <c r="J95" s="59"/>
      <c r="K95" s="18"/>
      <c r="L95" s="18"/>
      <c r="M95" s="18"/>
      <c r="N95" s="23"/>
    </row>
    <row r="96" spans="1:14">
      <c r="B96" s="22"/>
      <c r="C96" s="18"/>
      <c r="D96" s="18"/>
      <c r="E96" s="18" t="s">
        <v>1061</v>
      </c>
      <c r="F96" s="18"/>
      <c r="G96" s="18"/>
      <c r="H96" s="18"/>
      <c r="I96" s="18"/>
      <c r="J96" s="18"/>
      <c r="K96" s="18"/>
      <c r="L96" s="18"/>
      <c r="M96" s="18"/>
      <c r="N96" s="23"/>
    </row>
    <row r="97" spans="2:14">
      <c r="B97" s="22"/>
      <c r="C97" s="18"/>
      <c r="D97" s="18"/>
      <c r="E97" s="18" t="s">
        <v>1062</v>
      </c>
      <c r="F97" s="18"/>
      <c r="G97" s="18"/>
      <c r="H97" s="18"/>
      <c r="I97" s="18"/>
      <c r="J97" s="18"/>
      <c r="K97" s="18"/>
      <c r="L97" s="18"/>
      <c r="M97" s="18"/>
      <c r="N97" s="23"/>
    </row>
    <row r="98" spans="2:14">
      <c r="B98" s="22"/>
      <c r="C98" s="18"/>
      <c r="D98" s="18"/>
      <c r="E98" s="18" t="s">
        <v>1063</v>
      </c>
      <c r="F98" s="18"/>
      <c r="G98" s="18"/>
      <c r="H98" s="18"/>
      <c r="I98" s="18"/>
      <c r="J98" s="18"/>
      <c r="K98" s="18"/>
      <c r="L98" s="18"/>
      <c r="M98" s="18"/>
      <c r="N98" s="23"/>
    </row>
    <row r="99" spans="2:14" ht="15.75" thickBot="1">
      <c r="B99" s="22"/>
      <c r="C99" s="18"/>
      <c r="D99" s="18"/>
      <c r="E99" s="18"/>
      <c r="F99" s="18" t="s">
        <v>1064</v>
      </c>
      <c r="G99" s="18"/>
      <c r="H99" s="18"/>
      <c r="I99" s="18"/>
      <c r="J99" s="18"/>
      <c r="K99" s="18"/>
      <c r="L99" s="18"/>
      <c r="M99" s="18"/>
      <c r="N99" s="23"/>
    </row>
    <row r="100" spans="2:14">
      <c r="B100" s="236" t="s">
        <v>2322</v>
      </c>
      <c r="C100" s="237"/>
      <c r="D100" s="237"/>
      <c r="E100" s="237"/>
      <c r="F100" s="237"/>
      <c r="G100" s="237"/>
      <c r="H100" s="237"/>
      <c r="I100" s="237"/>
      <c r="J100" s="237"/>
      <c r="K100" s="237"/>
      <c r="L100" s="237"/>
      <c r="M100" s="237"/>
      <c r="N100" s="238"/>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c r="B103" s="239"/>
      <c r="C103" s="240"/>
      <c r="D103" s="240"/>
      <c r="E103" s="240"/>
      <c r="F103" s="240"/>
      <c r="G103" s="240"/>
      <c r="H103" s="240"/>
      <c r="I103" s="240"/>
      <c r="J103" s="240"/>
      <c r="K103" s="240"/>
      <c r="L103" s="240"/>
      <c r="M103" s="240"/>
      <c r="N103" s="241"/>
    </row>
    <row r="104" spans="2:14" ht="15.75" thickBot="1">
      <c r="B104" s="242"/>
      <c r="C104" s="243"/>
      <c r="D104" s="243"/>
      <c r="E104" s="243"/>
      <c r="F104" s="243"/>
      <c r="G104" s="243"/>
      <c r="H104" s="243"/>
      <c r="I104" s="243"/>
      <c r="J104" s="243"/>
      <c r="K104" s="243"/>
      <c r="L104" s="243"/>
      <c r="M104" s="243"/>
      <c r="N104" s="244"/>
    </row>
    <row r="105" spans="2:14">
      <c r="B105" s="245"/>
      <c r="C105" s="246"/>
      <c r="D105" s="246"/>
      <c r="E105" s="246"/>
      <c r="F105" s="246"/>
      <c r="G105" s="246"/>
      <c r="H105" s="246"/>
      <c r="I105" s="246"/>
      <c r="J105" s="246"/>
      <c r="K105" s="246"/>
      <c r="L105" s="246"/>
      <c r="M105" s="246"/>
      <c r="N105" s="247"/>
    </row>
    <row r="106" spans="2:14">
      <c r="B106" s="231" t="s">
        <v>2323</v>
      </c>
      <c r="C106" s="37"/>
      <c r="D106" s="37"/>
      <c r="E106" s="37"/>
      <c r="F106" s="37"/>
      <c r="G106" s="37"/>
      <c r="H106" s="37"/>
      <c r="I106" s="37"/>
      <c r="J106" s="37"/>
      <c r="K106" s="37"/>
      <c r="L106" s="37"/>
      <c r="M106" s="37"/>
      <c r="N106" s="38"/>
    </row>
    <row r="107" spans="2:14" ht="15" customHeight="1">
      <c r="B107" s="855" t="s">
        <v>2324</v>
      </c>
      <c r="C107" s="856"/>
      <c r="D107" s="856"/>
      <c r="E107" s="856"/>
      <c r="F107" s="856"/>
      <c r="G107" s="856"/>
      <c r="H107" s="856"/>
      <c r="I107" s="856"/>
      <c r="J107" s="856"/>
      <c r="K107" s="856"/>
      <c r="L107" s="856"/>
      <c r="M107" s="856"/>
      <c r="N107" s="857"/>
    </row>
    <row r="108" spans="2:14" ht="15" customHeight="1">
      <c r="B108" s="855"/>
      <c r="C108" s="856"/>
      <c r="D108" s="856"/>
      <c r="E108" s="856"/>
      <c r="F108" s="856"/>
      <c r="G108" s="856"/>
      <c r="H108" s="856"/>
      <c r="I108" s="856"/>
      <c r="J108" s="856"/>
      <c r="K108" s="856"/>
      <c r="L108" s="856"/>
      <c r="M108" s="856"/>
      <c r="N108" s="857"/>
    </row>
    <row r="109" spans="2:14" ht="30" customHeight="1">
      <c r="B109" s="858" t="s">
        <v>2325</v>
      </c>
      <c r="C109" s="859"/>
      <c r="D109" s="859"/>
      <c r="E109" s="859"/>
      <c r="F109" s="859"/>
      <c r="G109" s="859"/>
      <c r="H109" s="859"/>
      <c r="I109" s="859"/>
      <c r="J109" s="859"/>
      <c r="K109" s="859"/>
      <c r="L109" s="859"/>
      <c r="M109" s="859"/>
      <c r="N109" s="860"/>
    </row>
    <row r="110" spans="2:14">
      <c r="B110" s="858"/>
      <c r="C110" s="859"/>
      <c r="D110" s="859"/>
      <c r="E110" s="859"/>
      <c r="F110" s="859"/>
      <c r="G110" s="859"/>
      <c r="H110" s="859"/>
      <c r="I110" s="859"/>
      <c r="J110" s="859"/>
      <c r="K110" s="859"/>
      <c r="L110" s="859"/>
      <c r="M110" s="859"/>
      <c r="N110" s="860"/>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31"/>
      <c r="C114" s="37"/>
      <c r="D114" s="37"/>
      <c r="E114" s="37"/>
      <c r="F114" s="37"/>
      <c r="G114" s="37"/>
      <c r="H114" s="37"/>
      <c r="I114" s="37"/>
      <c r="J114" s="37"/>
      <c r="K114" s="37"/>
      <c r="L114" s="37"/>
      <c r="M114" s="37"/>
      <c r="N114" s="38"/>
    </row>
    <row r="115" spans="2:14">
      <c r="B115" s="22"/>
      <c r="C115" s="18"/>
      <c r="D115" s="18"/>
      <c r="E115" s="18" t="s">
        <v>1060</v>
      </c>
      <c r="F115" s="59"/>
      <c r="G115" s="59"/>
      <c r="H115" s="18"/>
      <c r="I115" s="18"/>
      <c r="J115" s="18"/>
      <c r="K115" s="18"/>
      <c r="L115" s="18"/>
      <c r="M115" s="18"/>
      <c r="N115" s="23"/>
    </row>
    <row r="116" spans="2:14">
      <c r="B116" s="22"/>
      <c r="C116" s="18"/>
      <c r="D116" s="18"/>
      <c r="E116" s="60" t="s">
        <v>1061</v>
      </c>
      <c r="F116" s="18"/>
      <c r="G116" s="18"/>
      <c r="H116" s="60"/>
      <c r="I116" s="60"/>
      <c r="J116" s="60"/>
      <c r="K116" s="18"/>
      <c r="L116" s="18"/>
      <c r="M116" s="18"/>
      <c r="N116" s="23"/>
    </row>
    <row r="117" spans="2:14">
      <c r="B117" s="22"/>
      <c r="C117" s="18"/>
      <c r="D117" s="18"/>
      <c r="E117" s="61" t="s">
        <v>1065</v>
      </c>
      <c r="F117" s="18"/>
      <c r="G117" s="18"/>
      <c r="H117" s="61"/>
      <c r="I117" s="61"/>
      <c r="J117" s="61"/>
      <c r="K117" s="18"/>
      <c r="L117" s="18"/>
      <c r="M117" s="18"/>
      <c r="N117" s="23"/>
    </row>
    <row r="118" spans="2:14">
      <c r="B118" s="62"/>
      <c r="C118" s="37"/>
      <c r="D118" s="37"/>
      <c r="E118" s="18" t="s">
        <v>1063</v>
      </c>
      <c r="F118" s="18"/>
      <c r="G118" s="18"/>
      <c r="H118" s="18"/>
      <c r="I118" s="18"/>
      <c r="J118" s="18"/>
      <c r="K118" s="37"/>
      <c r="L118" s="37"/>
      <c r="M118" s="37"/>
      <c r="N118" s="38"/>
    </row>
    <row r="119" spans="2:14">
      <c r="B119" s="62"/>
      <c r="C119" s="37"/>
      <c r="D119" s="37"/>
      <c r="E119" s="37"/>
      <c r="F119" s="18"/>
      <c r="G119" s="18"/>
      <c r="H119" s="18"/>
      <c r="I119" s="18"/>
      <c r="J119" s="18"/>
      <c r="K119" s="37"/>
      <c r="L119" s="37"/>
      <c r="M119" s="37"/>
      <c r="N119" s="38"/>
    </row>
    <row r="120" spans="2:14">
      <c r="B120" s="62" t="s">
        <v>2326</v>
      </c>
      <c r="C120" s="61"/>
      <c r="D120" s="61"/>
      <c r="E120" s="18"/>
      <c r="F120" s="18"/>
      <c r="G120" s="18"/>
      <c r="H120" s="18"/>
      <c r="I120" s="18"/>
      <c r="J120" s="794"/>
      <c r="K120" s="794"/>
      <c r="L120" s="794"/>
      <c r="M120" s="794"/>
      <c r="N120" s="795"/>
    </row>
    <row r="121" spans="2:14" ht="15.75" thickBot="1">
      <c r="B121" s="270" t="s">
        <v>2327</v>
      </c>
      <c r="C121" s="402"/>
      <c r="D121" s="402"/>
      <c r="E121" s="63"/>
      <c r="F121" s="63"/>
      <c r="G121" s="63"/>
      <c r="H121" s="63"/>
      <c r="I121" s="63"/>
      <c r="J121" s="796"/>
      <c r="K121" s="796"/>
      <c r="L121" s="796"/>
      <c r="M121" s="796"/>
      <c r="N121"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7:H77"/>
    <mergeCell ref="L77:M77"/>
    <mergeCell ref="B47:I47"/>
    <mergeCell ref="L47:M47"/>
    <mergeCell ref="B55:I55"/>
    <mergeCell ref="L55:M55"/>
    <mergeCell ref="B56:M56"/>
    <mergeCell ref="L60:M60"/>
    <mergeCell ref="L61:M61"/>
    <mergeCell ref="L66:M66"/>
    <mergeCell ref="B67:M67"/>
    <mergeCell ref="B71:H71"/>
    <mergeCell ref="L71:M71"/>
    <mergeCell ref="B78:M78"/>
    <mergeCell ref="B80:M80"/>
    <mergeCell ref="B84:H84"/>
    <mergeCell ref="L84:M84"/>
    <mergeCell ref="B85:H85"/>
    <mergeCell ref="L85:M85"/>
    <mergeCell ref="J120:N121"/>
    <mergeCell ref="L86:M86"/>
    <mergeCell ref="L87:M87"/>
    <mergeCell ref="B88:M88"/>
    <mergeCell ref="B90:M90"/>
    <mergeCell ref="B107:N108"/>
    <mergeCell ref="B109:N1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1096</v>
      </c>
      <c r="C31" s="87" t="s">
        <v>1275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312</v>
      </c>
      <c r="B36" s="830" t="str">
        <f>VLOOKUP(A36,EQUIPOS!A6:D154,3,FALSE)</f>
        <v>Retroexcavadora sobre oruga, potencia 138 HP, balde de 1,5 m3.</v>
      </c>
      <c r="C36" s="831"/>
      <c r="D36" s="831"/>
      <c r="E36" s="831"/>
      <c r="F36" s="831"/>
      <c r="G36" s="831"/>
      <c r="H36" s="832"/>
      <c r="I36" s="276"/>
      <c r="J36" s="277"/>
      <c r="K36" s="278">
        <f>VLOOKUP(A36,EQUIPOS!A6:D163,4,FALSE)</f>
        <v>185362.52043531308</v>
      </c>
      <c r="L36" s="279"/>
      <c r="M36" s="280">
        <v>66</v>
      </c>
      <c r="N36" s="281">
        <f>K36/M36</f>
        <v>2808.5230368986831</v>
      </c>
    </row>
    <row r="37" spans="1:14">
      <c r="A37" s="114" t="s">
        <v>129</v>
      </c>
      <c r="B37" s="830" t="str">
        <f>VLOOKUP(A37,EQUIPOS!A7:D154,3,FALSE)</f>
        <v xml:space="preserve">Buldozer, Potencia al volante de 140 HP, motor de 2200 RPM, longitud de hoja 4,80m. </v>
      </c>
      <c r="C37" s="831"/>
      <c r="D37" s="831"/>
      <c r="E37" s="831"/>
      <c r="F37" s="831"/>
      <c r="G37" s="831"/>
      <c r="H37" s="832"/>
      <c r="I37" s="276"/>
      <c r="J37" s="277"/>
      <c r="K37" s="278">
        <f>VLOOKUP(A37,EQUIPOS!A7:D164,4,FALSE)</f>
        <v>167702.18023737866</v>
      </c>
      <c r="L37" s="279"/>
      <c r="M37" s="280">
        <v>100</v>
      </c>
      <c r="N37" s="281">
        <f>K37/M37</f>
        <v>1677.0218023737866</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0.01</v>
      </c>
      <c r="M42" s="842"/>
      <c r="N42" s="111">
        <f>N76*L42</f>
        <v>0.967181916782197</v>
      </c>
    </row>
    <row r="43" spans="1:14" ht="15.75" thickBot="1">
      <c r="B43" s="817" t="s">
        <v>1037</v>
      </c>
      <c r="C43" s="818"/>
      <c r="D43" s="818"/>
      <c r="E43" s="818"/>
      <c r="F43" s="818"/>
      <c r="G43" s="818"/>
      <c r="H43" s="818"/>
      <c r="I43" s="818"/>
      <c r="J43" s="818"/>
      <c r="K43" s="818"/>
      <c r="L43" s="818"/>
      <c r="M43" s="819"/>
      <c r="N43" s="403">
        <f>SUM(N36:N42)</f>
        <v>4486.5120211892527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448</v>
      </c>
      <c r="B48" s="49" t="str">
        <f ca="1">VLOOKUP(A48,MATERIALES!A4:D372,3,FALSE)</f>
        <v xml:space="preserve">Derechos de explotación y/o disposición de materiales
</v>
      </c>
      <c r="C48" s="290"/>
      <c r="D48" s="290"/>
      <c r="E48" s="290"/>
      <c r="F48" s="290"/>
      <c r="G48" s="290"/>
      <c r="H48" s="290"/>
      <c r="I48" s="277"/>
      <c r="J48" s="233" t="str">
        <f ca="1">VLOOKUP(A48,MATERIALES!A4:D372,2,FALSE)</f>
        <v>m3</v>
      </c>
      <c r="K48" s="291">
        <v>1</v>
      </c>
      <c r="L48" s="276"/>
      <c r="M48" s="292">
        <f ca="1">VLOOKUP(A48,MATERIALES!A4:D393,4,FALSE)</f>
        <v>2922.6426795429384</v>
      </c>
      <c r="N48" s="281">
        <f ca="1">K48*M48</f>
        <v>2922.6426795429384</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2922.6426795429384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96.718191678219696</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 ca="1">N43+N54+N65+N76</f>
        <v>7434.2032657664049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1486.840653153281</v>
      </c>
      <c r="M83" s="852"/>
      <c r="N83" s="57"/>
    </row>
    <row r="84" spans="1:14">
      <c r="B84" s="95" t="s">
        <v>1057</v>
      </c>
      <c r="C84" s="96"/>
      <c r="D84" s="96"/>
      <c r="E84" s="96"/>
      <c r="F84" s="96"/>
      <c r="G84" s="96"/>
      <c r="H84" s="96"/>
      <c r="I84" s="93"/>
      <c r="J84" s="94"/>
      <c r="K84" s="313">
        <v>0.05</v>
      </c>
      <c r="L84" s="851">
        <f ca="1">N78*K84</f>
        <v>371.71016328832025</v>
      </c>
      <c r="M84" s="852"/>
      <c r="N84" s="57"/>
    </row>
    <row r="85" spans="1:14" ht="15.75" thickBot="1">
      <c r="B85" s="97" t="s">
        <v>1058</v>
      </c>
      <c r="C85" s="98"/>
      <c r="D85" s="98"/>
      <c r="E85" s="98"/>
      <c r="F85" s="98"/>
      <c r="G85" s="98"/>
      <c r="H85" s="98"/>
      <c r="I85" s="99"/>
      <c r="J85" s="100"/>
      <c r="K85" s="314">
        <v>0.05</v>
      </c>
      <c r="L85" s="853">
        <f ca="1">N78*K85</f>
        <v>371.71016328832025</v>
      </c>
      <c r="M85" s="854"/>
      <c r="N85" s="57"/>
    </row>
    <row r="86" spans="1:14" ht="15.75" thickBot="1">
      <c r="B86" s="817" t="s">
        <v>1037</v>
      </c>
      <c r="C86" s="818"/>
      <c r="D86" s="818"/>
      <c r="E86" s="818"/>
      <c r="F86" s="818"/>
      <c r="G86" s="818"/>
      <c r="H86" s="818"/>
      <c r="I86" s="818"/>
      <c r="J86" s="818"/>
      <c r="K86" s="818"/>
      <c r="L86" s="818"/>
      <c r="M86" s="819"/>
      <c r="N86" s="58">
        <f ca="1">L83+L84+L85</f>
        <v>2230.2609797299215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9664.4642454963268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1097</v>
      </c>
      <c r="C31" s="87" t="s">
        <v>1276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312</v>
      </c>
      <c r="B36" s="830" t="str">
        <f>VLOOKUP(A36,EQUIPOS!A6:D154,3,FALSE)</f>
        <v>Retroexcavadora sobre oruga, potencia 138 HP, balde de 1,5 m3.</v>
      </c>
      <c r="C36" s="831"/>
      <c r="D36" s="831"/>
      <c r="E36" s="831"/>
      <c r="F36" s="831"/>
      <c r="G36" s="831"/>
      <c r="H36" s="832"/>
      <c r="I36" s="276"/>
      <c r="J36" s="277"/>
      <c r="K36" s="278">
        <f>VLOOKUP(A36,EQUIPOS!A6:D163,4,FALSE)</f>
        <v>185362.52043531308</v>
      </c>
      <c r="L36" s="279"/>
      <c r="M36" s="280">
        <v>66</v>
      </c>
      <c r="N36" s="281">
        <f>K36/M36</f>
        <v>2808.5230368986831</v>
      </c>
    </row>
    <row r="37" spans="1:14">
      <c r="A37" s="114" t="s">
        <v>180</v>
      </c>
      <c r="B37" s="830" t="str">
        <f>VLOOKUP(A37,EQUIPOS!A7:D154,3,FALSE)</f>
        <v>Compresor 120 HP, con martillo.</v>
      </c>
      <c r="C37" s="831"/>
      <c r="D37" s="831"/>
      <c r="E37" s="831"/>
      <c r="F37" s="831"/>
      <c r="G37" s="831"/>
      <c r="H37" s="832"/>
      <c r="I37" s="276"/>
      <c r="J37" s="277"/>
      <c r="K37" s="278">
        <f>VLOOKUP(A37,EQUIPOS!A7:D164,4,FALSE)</f>
        <v>70723.978755677526</v>
      </c>
      <c r="L37" s="279"/>
      <c r="M37" s="280">
        <v>66</v>
      </c>
      <c r="N37" s="281">
        <f>K37/M37</f>
        <v>1071.5754356920838</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0.02</v>
      </c>
      <c r="M42" s="842"/>
      <c r="N42" s="111">
        <f>N79*L42</f>
        <v>5.8030915006931822</v>
      </c>
    </row>
    <row r="43" spans="1:14" ht="15.75" thickBot="1">
      <c r="B43" s="817" t="s">
        <v>1037</v>
      </c>
      <c r="C43" s="818"/>
      <c r="D43" s="818"/>
      <c r="E43" s="818"/>
      <c r="F43" s="818"/>
      <c r="G43" s="818"/>
      <c r="H43" s="818"/>
      <c r="I43" s="818"/>
      <c r="J43" s="818"/>
      <c r="K43" s="818"/>
      <c r="L43" s="818"/>
      <c r="M43" s="819"/>
      <c r="N43" s="403">
        <f>SUM(N36:N42)</f>
        <v>3885.9015640914599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376</v>
      </c>
      <c r="B48" s="49" t="str">
        <f ca="1">VLOOKUP(A48,MATERIALES!A4:D372,3,FALSE)</f>
        <v>Anfo</v>
      </c>
      <c r="C48" s="290"/>
      <c r="D48" s="290"/>
      <c r="E48" s="290"/>
      <c r="F48" s="290"/>
      <c r="G48" s="290"/>
      <c r="H48" s="290"/>
      <c r="I48" s="277"/>
      <c r="J48" s="233" t="str">
        <f ca="1">VLOOKUP(A48,MATERIALES!A4:D372,2,FALSE)</f>
        <v>kg</v>
      </c>
      <c r="K48" s="291">
        <v>0.2</v>
      </c>
      <c r="L48" s="276"/>
      <c r="M48" s="292">
        <f ca="1">VLOOKUP(A48,MATERIALES!A4:D393,4,FALSE)</f>
        <v>5097.3130934460687</v>
      </c>
      <c r="N48" s="281">
        <f t="shared" ref="N48:N53" ca="1" si="0">K48*M48</f>
        <v>1019.4626186892137</v>
      </c>
    </row>
    <row r="49" spans="1:14">
      <c r="A49" t="s">
        <v>427</v>
      </c>
      <c r="B49" s="49" t="str">
        <f>VLOOKUP(A49,MATERIALES!A5:D372,3,FALSE)</f>
        <v>Cordón detonante</v>
      </c>
      <c r="C49" s="290"/>
      <c r="D49" s="290"/>
      <c r="E49" s="290"/>
      <c r="F49" s="290"/>
      <c r="G49" s="290"/>
      <c r="H49" s="290"/>
      <c r="I49" s="277"/>
      <c r="J49" s="233" t="str">
        <f>VLOOKUP(A49,MATERIALES!A5:D372,2,FALSE)</f>
        <v>m</v>
      </c>
      <c r="K49" s="291">
        <v>3</v>
      </c>
      <c r="L49" s="276"/>
      <c r="M49" s="292">
        <f>VLOOKUP(A49,MATERIALES!A5:D394,4,FALSE)</f>
        <v>929.33333333333337</v>
      </c>
      <c r="N49" s="281">
        <f t="shared" si="0"/>
        <v>2788</v>
      </c>
    </row>
    <row r="50" spans="1:14">
      <c r="A50" s="114" t="s">
        <v>462</v>
      </c>
      <c r="B50" s="49" t="str">
        <f>VLOOKUP(A50,MATERIALES!A6:D372,3,FALSE)</f>
        <v>Explosivos  75% (INDUGEL)</v>
      </c>
      <c r="C50" s="290"/>
      <c r="D50" s="290"/>
      <c r="E50" s="290"/>
      <c r="F50" s="290"/>
      <c r="G50" s="290"/>
      <c r="H50" s="290"/>
      <c r="I50" s="277"/>
      <c r="J50" s="233" t="str">
        <f>VLOOKUP(A50,MATERIALES!A6:D372,2,FALSE)</f>
        <v>lb</v>
      </c>
      <c r="K50" s="291">
        <v>0.3</v>
      </c>
      <c r="L50" s="276"/>
      <c r="M50" s="292">
        <f>VLOOKUP(A50,MATERIALES!A6:D395,4,FALSE)</f>
        <v>17510.02</v>
      </c>
      <c r="N50" s="281">
        <f t="shared" si="0"/>
        <v>5253.0060000000003</v>
      </c>
    </row>
    <row r="51" spans="1:14">
      <c r="A51" s="114" t="s">
        <v>467</v>
      </c>
      <c r="B51" s="49" t="str">
        <f>VLOOKUP(A51,MATERIALES!A6:D372,3,FALSE)</f>
        <v>Fulminantes</v>
      </c>
      <c r="C51" s="290"/>
      <c r="D51" s="290"/>
      <c r="E51" s="290"/>
      <c r="F51" s="290"/>
      <c r="G51" s="290"/>
      <c r="H51" s="290"/>
      <c r="I51" s="277"/>
      <c r="J51" s="233" t="str">
        <f>VLOOKUP(A51,MATERIALES!A6:D372,2,FALSE)</f>
        <v>u</v>
      </c>
      <c r="K51" s="291">
        <v>0.2</v>
      </c>
      <c r="L51" s="276"/>
      <c r="M51" s="292">
        <f>VLOOKUP(A51,MATERIALES!A6:D396,4,FALSE)</f>
        <v>7395.36</v>
      </c>
      <c r="N51" s="281">
        <f t="shared" si="0"/>
        <v>1479.0720000000001</v>
      </c>
    </row>
    <row r="52" spans="1:14">
      <c r="A52" t="s">
        <v>567</v>
      </c>
      <c r="B52" s="49" t="str">
        <f>VLOOKUP(A52,MATERIALES!A6:D372,3,FALSE)</f>
        <v>Mecha Lenta</v>
      </c>
      <c r="C52" s="290"/>
      <c r="D52" s="290"/>
      <c r="E52" s="290"/>
      <c r="F52" s="290"/>
      <c r="G52" s="290"/>
      <c r="H52" s="290"/>
      <c r="I52" s="277"/>
      <c r="J52" s="233" t="str">
        <f>VLOOKUP(A52,MATERIALES!A6:D372,2,FALSE)</f>
        <v>m</v>
      </c>
      <c r="K52" s="291">
        <v>0.5</v>
      </c>
      <c r="L52" s="276"/>
      <c r="M52" s="292">
        <f>VLOOKUP(A52,MATERIALES!A6:D397,4,FALSE)</f>
        <v>892.5</v>
      </c>
      <c r="N52" s="281">
        <f t="shared" si="0"/>
        <v>446.25</v>
      </c>
    </row>
    <row r="53" spans="1:14">
      <c r="A53" t="s">
        <v>915</v>
      </c>
      <c r="B53" s="49" t="str">
        <f>VLOOKUP(A53,MATERIALES!A7:D373,3,FALSE)</f>
        <v>Escolta y trasporte (Tarifa Porcentual de 40 %) por cada Metro Cubico exportado y trasportado</v>
      </c>
      <c r="C53" s="290"/>
      <c r="D53" s="290"/>
      <c r="E53" s="290"/>
      <c r="F53" s="290"/>
      <c r="G53" s="290"/>
      <c r="H53" s="290"/>
      <c r="I53" s="277"/>
      <c r="J53" s="233" t="str">
        <f>VLOOKUP(A53,MATERIALES!A7:D373,2,FALSE)</f>
        <v>%</v>
      </c>
      <c r="K53" s="291">
        <v>7995.15</v>
      </c>
      <c r="L53" s="276"/>
      <c r="M53" s="292">
        <f>VLOOKUP(A53,MATERIALES!A7:D398,4,FALSE)</f>
        <v>2.1234554386457039E-2</v>
      </c>
      <c r="N53" s="281">
        <f t="shared" si="0"/>
        <v>169.77344750288199</v>
      </c>
    </row>
    <row r="54" spans="1:14" ht="15.75" thickBot="1">
      <c r="B54" s="812"/>
      <c r="C54" s="813"/>
      <c r="D54" s="813"/>
      <c r="E54" s="813"/>
      <c r="F54" s="813"/>
      <c r="G54" s="813"/>
      <c r="H54" s="813"/>
      <c r="I54" s="814"/>
      <c r="J54" s="48"/>
      <c r="K54" s="50"/>
      <c r="L54" s="815"/>
      <c r="M54" s="816"/>
      <c r="N54" s="51"/>
    </row>
    <row r="55" spans="1:14" ht="15.75" thickBot="1">
      <c r="B55" s="817" t="s">
        <v>1037</v>
      </c>
      <c r="C55" s="818"/>
      <c r="D55" s="818"/>
      <c r="E55" s="818"/>
      <c r="F55" s="818"/>
      <c r="G55" s="818"/>
      <c r="H55" s="818"/>
      <c r="I55" s="818"/>
      <c r="J55" s="818"/>
      <c r="K55" s="818"/>
      <c r="L55" s="818"/>
      <c r="M55" s="819"/>
      <c r="N55" s="403">
        <f ca="1">SUM(N48:N54)</f>
        <v>7725.1377645911625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320"/>
      <c r="I64" s="288"/>
      <c r="J64" s="295"/>
      <c r="K64" s="288"/>
      <c r="L64" s="821"/>
      <c r="M64" s="822"/>
      <c r="N64" s="296"/>
    </row>
    <row r="65" spans="1:15">
      <c r="B65" s="942"/>
      <c r="C65" s="943"/>
      <c r="D65" s="943"/>
      <c r="E65" s="943"/>
      <c r="F65" s="943"/>
      <c r="G65" s="944"/>
      <c r="H65" s="320"/>
      <c r="I65" s="288"/>
      <c r="J65" s="295"/>
      <c r="K65" s="288"/>
      <c r="L65" s="821"/>
      <c r="M65" s="822"/>
      <c r="N65" s="296"/>
    </row>
    <row r="66" spans="1:15">
      <c r="B66" s="52"/>
      <c r="C66" s="53"/>
      <c r="D66" s="53"/>
      <c r="E66" s="53"/>
      <c r="F66" s="53"/>
      <c r="G66" s="53"/>
      <c r="H66" s="297"/>
      <c r="I66" s="288"/>
      <c r="J66" s="288"/>
      <c r="K66" s="288"/>
      <c r="L66" s="298"/>
      <c r="M66" s="299"/>
      <c r="N66" s="300"/>
    </row>
    <row r="67" spans="1:15" ht="15.75" thickBot="1">
      <c r="B67" s="318"/>
      <c r="C67" s="319"/>
      <c r="D67" s="319"/>
      <c r="E67" s="319"/>
      <c r="F67" s="319"/>
      <c r="G67" s="319"/>
      <c r="H67" s="54"/>
      <c r="I67" s="132"/>
      <c r="J67" s="132"/>
      <c r="K67" s="132"/>
      <c r="L67" s="806"/>
      <c r="M67" s="807"/>
      <c r="N67" s="133"/>
    </row>
    <row r="68" spans="1:15" ht="15.75" thickBot="1">
      <c r="B68" s="823" t="s">
        <v>1037</v>
      </c>
      <c r="C68" s="824"/>
      <c r="D68" s="824"/>
      <c r="E68" s="824"/>
      <c r="F68" s="824"/>
      <c r="G68" s="824"/>
      <c r="H68" s="824"/>
      <c r="I68" s="824"/>
      <c r="J68" s="824"/>
      <c r="K68" s="824"/>
      <c r="L68" s="824"/>
      <c r="M68" s="825"/>
      <c r="N68" s="110"/>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43" t="s">
        <v>1047</v>
      </c>
      <c r="C72" s="844"/>
      <c r="D72" s="844"/>
      <c r="E72" s="844"/>
      <c r="F72" s="844"/>
      <c r="G72" s="844"/>
      <c r="H72" s="844"/>
      <c r="I72" s="79" t="s">
        <v>1048</v>
      </c>
      <c r="J72" s="81" t="s">
        <v>1494</v>
      </c>
      <c r="K72" s="80" t="s">
        <v>1050</v>
      </c>
      <c r="L72" s="845" t="s">
        <v>1034</v>
      </c>
      <c r="M72" s="846"/>
      <c r="N72" s="104" t="s">
        <v>1035</v>
      </c>
    </row>
    <row r="73" spans="1:15">
      <c r="A73" t="s">
        <v>6</v>
      </c>
      <c r="B73" s="55" t="str">
        <f>VLOOKUP(A73,'MANO DE OBRA'!A8:D68,3,FALSE)</f>
        <v xml:space="preserve">Obrero </v>
      </c>
      <c r="C73" s="53"/>
      <c r="D73" s="53"/>
      <c r="E73" s="53"/>
      <c r="F73" s="53"/>
      <c r="G73" s="53"/>
      <c r="H73" s="53"/>
      <c r="I73" s="301">
        <f>K73/J73*100</f>
        <v>27603.894705999999</v>
      </c>
      <c r="J73" s="302">
        <v>185</v>
      </c>
      <c r="K73" s="303">
        <f>VLOOKUP(A73,'MANO DE OBRA'!A8:D99,4,FALSE)</f>
        <v>51067.205206099999</v>
      </c>
      <c r="L73" s="56"/>
      <c r="M73" s="304">
        <v>528</v>
      </c>
      <c r="N73" s="404">
        <f>K73/M73</f>
        <v>96.718191678219696</v>
      </c>
      <c r="O73" s="112"/>
    </row>
    <row r="74" spans="1:15">
      <c r="A74" t="s">
        <v>30</v>
      </c>
      <c r="B74" s="55" t="str">
        <f>VLOOKUP(A74,'MANO DE OBRA'!A8:D69,3,FALSE)</f>
        <v>Oficial</v>
      </c>
      <c r="C74" s="53"/>
      <c r="D74" s="53"/>
      <c r="E74" s="53"/>
      <c r="F74" s="53"/>
      <c r="G74" s="53"/>
      <c r="H74" s="53"/>
      <c r="I74" s="301">
        <f>K74/J74*100</f>
        <v>55207.789411999998</v>
      </c>
      <c r="J74" s="302">
        <v>185</v>
      </c>
      <c r="K74" s="303">
        <f>VLOOKUP(A74,'MANO DE OBRA'!A8:D100,4,FALSE)</f>
        <v>102134.4104122</v>
      </c>
      <c r="L74" s="56"/>
      <c r="M74" s="304">
        <v>528</v>
      </c>
      <c r="N74" s="404">
        <f>K74/M74</f>
        <v>193.43638335643939</v>
      </c>
    </row>
    <row r="75" spans="1:15">
      <c r="B75" s="55"/>
      <c r="C75" s="53"/>
      <c r="D75" s="53"/>
      <c r="E75" s="53"/>
      <c r="F75" s="53"/>
      <c r="G75" s="53"/>
      <c r="H75" s="53"/>
      <c r="I75" s="288"/>
      <c r="J75" s="306"/>
      <c r="K75" s="307"/>
      <c r="L75" s="56"/>
      <c r="M75" s="309"/>
      <c r="N75" s="305"/>
    </row>
    <row r="76" spans="1:15">
      <c r="B76" s="55"/>
      <c r="C76" s="53"/>
      <c r="D76" s="53"/>
      <c r="E76" s="53"/>
      <c r="F76" s="53"/>
      <c r="G76" s="53"/>
      <c r="H76" s="53"/>
      <c r="I76" s="288"/>
      <c r="J76" s="306"/>
      <c r="K76" s="307"/>
      <c r="L76" s="327"/>
      <c r="M76" s="309"/>
      <c r="N76" s="305"/>
    </row>
    <row r="77" spans="1:15">
      <c r="B77" s="55"/>
      <c r="C77" s="53"/>
      <c r="D77" s="53"/>
      <c r="E77" s="53"/>
      <c r="F77" s="53"/>
      <c r="G77" s="53"/>
      <c r="H77" s="53"/>
      <c r="I77" s="288"/>
      <c r="J77" s="306"/>
      <c r="K77" s="307"/>
      <c r="L77" s="327"/>
      <c r="M77" s="309"/>
      <c r="N77" s="305"/>
    </row>
    <row r="78" spans="1:15" ht="15.75" thickBot="1">
      <c r="B78" s="804"/>
      <c r="C78" s="805"/>
      <c r="D78" s="805"/>
      <c r="E78" s="805"/>
      <c r="F78" s="805"/>
      <c r="G78" s="805"/>
      <c r="H78" s="805"/>
      <c r="I78" s="132"/>
      <c r="J78" s="132"/>
      <c r="K78" s="132"/>
      <c r="L78" s="905"/>
      <c r="M78" s="905"/>
      <c r="N78" s="51"/>
    </row>
    <row r="79" spans="1:15" ht="15.75" thickBot="1">
      <c r="B79" s="823" t="s">
        <v>1037</v>
      </c>
      <c r="C79" s="824"/>
      <c r="D79" s="824"/>
      <c r="E79" s="824"/>
      <c r="F79" s="824"/>
      <c r="G79" s="824"/>
      <c r="H79" s="824"/>
      <c r="I79" s="824"/>
      <c r="J79" s="824"/>
      <c r="K79" s="824"/>
      <c r="L79" s="824"/>
      <c r="M79" s="825"/>
      <c r="N79" s="310">
        <f>SUM(N73:N78)</f>
        <v>290.1545750346591</v>
      </c>
    </row>
    <row r="80" spans="1:15" ht="15.75" thickBot="1">
      <c r="B80" s="39"/>
      <c r="C80" s="40"/>
      <c r="D80" s="40"/>
      <c r="E80" s="40"/>
      <c r="F80" s="40"/>
      <c r="G80" s="40"/>
      <c r="H80" s="40"/>
      <c r="I80" s="40"/>
      <c r="J80" s="40"/>
      <c r="K80" s="40"/>
      <c r="L80" s="40"/>
      <c r="M80" s="40"/>
      <c r="N80" s="41"/>
    </row>
    <row r="81" spans="1:14" ht="15.75" thickBot="1">
      <c r="B81" s="817" t="s">
        <v>1051</v>
      </c>
      <c r="C81" s="818"/>
      <c r="D81" s="818"/>
      <c r="E81" s="818"/>
      <c r="F81" s="818"/>
      <c r="G81" s="818"/>
      <c r="H81" s="818"/>
      <c r="I81" s="818"/>
      <c r="J81" s="818"/>
      <c r="K81" s="818"/>
      <c r="L81" s="818"/>
      <c r="M81" s="819"/>
      <c r="N81" s="105">
        <f ca="1">N43+N55+N68+N79</f>
        <v>11816.005289900057</v>
      </c>
    </row>
    <row r="82" spans="1:14">
      <c r="B82" s="39"/>
      <c r="C82" s="40"/>
      <c r="D82" s="40"/>
      <c r="E82" s="40"/>
      <c r="F82" s="40"/>
      <c r="G82" s="40"/>
      <c r="H82" s="40"/>
      <c r="I82" s="40"/>
      <c r="J82" s="40"/>
      <c r="K82" s="40"/>
      <c r="L82" s="40"/>
      <c r="M82" s="40"/>
      <c r="N82" s="41"/>
    </row>
    <row r="83" spans="1:14">
      <c r="B83" s="70" t="s">
        <v>1052</v>
      </c>
      <c r="C83" s="71"/>
      <c r="D83" s="71"/>
      <c r="E83" s="71"/>
      <c r="F83" s="71"/>
      <c r="G83" s="71"/>
      <c r="H83" s="71"/>
      <c r="I83" s="71"/>
      <c r="J83" s="71"/>
      <c r="K83" s="71"/>
      <c r="L83" s="71"/>
      <c r="M83" s="71"/>
      <c r="N83" s="72"/>
    </row>
    <row r="84" spans="1:14" ht="15.75" thickBot="1">
      <c r="B84" s="74"/>
      <c r="C84" s="67"/>
      <c r="D84" s="67"/>
      <c r="E84" s="67"/>
      <c r="F84" s="67"/>
      <c r="G84" s="67"/>
      <c r="H84" s="67"/>
      <c r="I84" s="67"/>
      <c r="J84" s="67"/>
      <c r="K84" s="67"/>
      <c r="L84" s="67"/>
      <c r="M84" s="67"/>
      <c r="N84" s="69"/>
    </row>
    <row r="85" spans="1:14">
      <c r="B85" s="808" t="s">
        <v>1053</v>
      </c>
      <c r="C85" s="809"/>
      <c r="D85" s="809"/>
      <c r="E85" s="809"/>
      <c r="F85" s="809"/>
      <c r="G85" s="809"/>
      <c r="H85" s="809"/>
      <c r="I85" s="323"/>
      <c r="J85" s="343"/>
      <c r="K85" s="311" t="s">
        <v>1054</v>
      </c>
      <c r="L85" s="847" t="s">
        <v>1055</v>
      </c>
      <c r="M85" s="848"/>
      <c r="N85" s="312"/>
    </row>
    <row r="86" spans="1:14">
      <c r="B86" s="849" t="s">
        <v>1056</v>
      </c>
      <c r="C86" s="850"/>
      <c r="D86" s="850"/>
      <c r="E86" s="850"/>
      <c r="F86" s="850"/>
      <c r="G86" s="850"/>
      <c r="H86" s="850"/>
      <c r="I86" s="93"/>
      <c r="J86" s="94"/>
      <c r="K86" s="313">
        <v>0.2</v>
      </c>
      <c r="L86" s="851">
        <f ca="1">N81*K86</f>
        <v>2363.2010579800112</v>
      </c>
      <c r="M86" s="852"/>
      <c r="N86" s="57"/>
    </row>
    <row r="87" spans="1:14">
      <c r="B87" s="95" t="s">
        <v>1057</v>
      </c>
      <c r="C87" s="96"/>
      <c r="D87" s="96"/>
      <c r="E87" s="96"/>
      <c r="F87" s="96"/>
      <c r="G87" s="96"/>
      <c r="H87" s="96"/>
      <c r="I87" s="93"/>
      <c r="J87" s="94"/>
      <c r="K87" s="313">
        <v>0.05</v>
      </c>
      <c r="L87" s="851">
        <f ca="1">N81*K87</f>
        <v>590.80026449500281</v>
      </c>
      <c r="M87" s="852"/>
      <c r="N87" s="57"/>
    </row>
    <row r="88" spans="1:14" ht="15.75" thickBot="1">
      <c r="B88" s="97" t="s">
        <v>1058</v>
      </c>
      <c r="C88" s="98"/>
      <c r="D88" s="98"/>
      <c r="E88" s="98"/>
      <c r="F88" s="98"/>
      <c r="G88" s="98"/>
      <c r="H88" s="98"/>
      <c r="I88" s="99"/>
      <c r="J88" s="100"/>
      <c r="K88" s="314">
        <v>0.05</v>
      </c>
      <c r="L88" s="853">
        <f ca="1">N81*K88</f>
        <v>590.80026449500281</v>
      </c>
      <c r="M88" s="854"/>
      <c r="N88" s="57"/>
    </row>
    <row r="89" spans="1:14" ht="15.75" thickBot="1">
      <c r="B89" s="817" t="s">
        <v>1037</v>
      </c>
      <c r="C89" s="818"/>
      <c r="D89" s="818"/>
      <c r="E89" s="818"/>
      <c r="F89" s="818"/>
      <c r="G89" s="818"/>
      <c r="H89" s="818"/>
      <c r="I89" s="818"/>
      <c r="J89" s="818"/>
      <c r="K89" s="818"/>
      <c r="L89" s="818"/>
      <c r="M89" s="819"/>
      <c r="N89" s="58">
        <f ca="1">L86+L87+L88</f>
        <v>3544.8015869700171</v>
      </c>
    </row>
    <row r="90" spans="1:14" ht="15.75" thickBot="1">
      <c r="B90" s="39"/>
      <c r="C90" s="40"/>
      <c r="D90" s="40"/>
      <c r="E90" s="40"/>
      <c r="F90" s="40"/>
      <c r="G90" s="40"/>
      <c r="H90" s="40"/>
      <c r="I90" s="40"/>
      <c r="J90" s="40"/>
      <c r="K90" s="40"/>
      <c r="L90" s="40"/>
      <c r="M90" s="40"/>
      <c r="N90" s="41"/>
    </row>
    <row r="91" spans="1:14" ht="15.75" thickBot="1">
      <c r="A91" t="s">
        <v>2122</v>
      </c>
      <c r="B91" s="817" t="s">
        <v>1059</v>
      </c>
      <c r="C91" s="818"/>
      <c r="D91" s="818"/>
      <c r="E91" s="818"/>
      <c r="F91" s="818"/>
      <c r="G91" s="818"/>
      <c r="H91" s="818"/>
      <c r="I91" s="818"/>
      <c r="J91" s="818"/>
      <c r="K91" s="818"/>
      <c r="L91" s="818"/>
      <c r="M91" s="819"/>
      <c r="N91" s="196">
        <f ca="1">N81+N89</f>
        <v>15360.806876870074</v>
      </c>
    </row>
    <row r="92" spans="1:14">
      <c r="B92" s="19"/>
      <c r="C92" s="20"/>
      <c r="D92" s="20"/>
      <c r="E92" s="20"/>
      <c r="F92" s="20"/>
      <c r="G92" s="20"/>
      <c r="H92" s="20"/>
      <c r="I92" s="20"/>
      <c r="J92" s="20"/>
      <c r="K92" s="20"/>
      <c r="L92" s="20"/>
      <c r="M92" s="20"/>
      <c r="N92" s="21"/>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59" t="s">
        <v>1060</v>
      </c>
      <c r="F96" s="59"/>
      <c r="G96" s="59"/>
      <c r="H96" s="59"/>
      <c r="I96" s="59"/>
      <c r="J96" s="59"/>
      <c r="K96" s="18"/>
      <c r="L96" s="18"/>
      <c r="M96" s="18"/>
      <c r="N96" s="23"/>
    </row>
    <row r="97" spans="2:14">
      <c r="B97" s="22"/>
      <c r="C97" s="18"/>
      <c r="D97" s="18"/>
      <c r="E97" s="18" t="s">
        <v>1061</v>
      </c>
      <c r="F97" s="18"/>
      <c r="G97" s="18"/>
      <c r="H97" s="18"/>
      <c r="I97" s="18"/>
      <c r="J97" s="18"/>
      <c r="K97" s="18"/>
      <c r="L97" s="18"/>
      <c r="M97" s="18"/>
      <c r="N97" s="23"/>
    </row>
    <row r="98" spans="2:14">
      <c r="B98" s="22"/>
      <c r="C98" s="18"/>
      <c r="D98" s="18"/>
      <c r="E98" s="18" t="s">
        <v>1062</v>
      </c>
      <c r="F98" s="18"/>
      <c r="G98" s="18"/>
      <c r="H98" s="18"/>
      <c r="I98" s="18"/>
      <c r="J98" s="18"/>
      <c r="K98" s="18"/>
      <c r="L98" s="18"/>
      <c r="M98" s="18"/>
      <c r="N98" s="23"/>
    </row>
    <row r="99" spans="2:14">
      <c r="B99" s="22"/>
      <c r="C99" s="18"/>
      <c r="D99" s="18"/>
      <c r="E99" s="18" t="s">
        <v>1063</v>
      </c>
      <c r="F99" s="18"/>
      <c r="G99" s="18"/>
      <c r="H99" s="18"/>
      <c r="I99" s="18"/>
      <c r="J99" s="18"/>
      <c r="K99" s="18"/>
      <c r="L99" s="18"/>
      <c r="M99" s="18"/>
      <c r="N99" s="23"/>
    </row>
    <row r="100" spans="2:14" ht="15.75" thickBot="1">
      <c r="B100" s="22"/>
      <c r="C100" s="18"/>
      <c r="D100" s="18"/>
      <c r="E100" s="18"/>
      <c r="F100" s="18" t="s">
        <v>1064</v>
      </c>
      <c r="G100" s="18"/>
      <c r="H100" s="18"/>
      <c r="I100" s="18"/>
      <c r="J100" s="18"/>
      <c r="K100" s="18"/>
      <c r="L100" s="18"/>
      <c r="M100" s="18"/>
      <c r="N100" s="23"/>
    </row>
    <row r="101" spans="2:14">
      <c r="B101" s="236" t="s">
        <v>2322</v>
      </c>
      <c r="C101" s="237"/>
      <c r="D101" s="237"/>
      <c r="E101" s="237"/>
      <c r="F101" s="237"/>
      <c r="G101" s="237"/>
      <c r="H101" s="237"/>
      <c r="I101" s="237"/>
      <c r="J101" s="237"/>
      <c r="K101" s="237"/>
      <c r="L101" s="237"/>
      <c r="M101" s="237"/>
      <c r="N101" s="238"/>
    </row>
    <row r="102" spans="2:14">
      <c r="B102" s="239"/>
      <c r="C102" s="240"/>
      <c r="D102" s="240"/>
      <c r="E102" s="240"/>
      <c r="F102" s="240"/>
      <c r="G102" s="240"/>
      <c r="H102" s="240"/>
      <c r="I102" s="240"/>
      <c r="J102" s="240"/>
      <c r="K102" s="240"/>
      <c r="L102" s="240"/>
      <c r="M102" s="240"/>
      <c r="N102" s="241"/>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ht="15.75" thickBot="1">
      <c r="B105" s="242"/>
      <c r="C105" s="243"/>
      <c r="D105" s="243"/>
      <c r="E105" s="243"/>
      <c r="F105" s="243"/>
      <c r="G105" s="243"/>
      <c r="H105" s="243"/>
      <c r="I105" s="243"/>
      <c r="J105" s="243"/>
      <c r="K105" s="243"/>
      <c r="L105" s="243"/>
      <c r="M105" s="243"/>
      <c r="N105" s="244"/>
    </row>
    <row r="106" spans="2:14">
      <c r="B106" s="245"/>
      <c r="C106" s="246"/>
      <c r="D106" s="246"/>
      <c r="E106" s="246"/>
      <c r="F106" s="246"/>
      <c r="G106" s="246"/>
      <c r="H106" s="246"/>
      <c r="I106" s="246"/>
      <c r="J106" s="246"/>
      <c r="K106" s="246"/>
      <c r="L106" s="246"/>
      <c r="M106" s="246"/>
      <c r="N106" s="247"/>
    </row>
    <row r="107" spans="2:14">
      <c r="B107" s="231" t="s">
        <v>2323</v>
      </c>
      <c r="C107" s="37"/>
      <c r="D107" s="37"/>
      <c r="E107" s="37"/>
      <c r="F107" s="37"/>
      <c r="G107" s="37"/>
      <c r="H107" s="37"/>
      <c r="I107" s="37"/>
      <c r="J107" s="37"/>
      <c r="K107" s="37"/>
      <c r="L107" s="37"/>
      <c r="M107" s="37"/>
      <c r="N107" s="38"/>
    </row>
    <row r="108" spans="2:14" ht="15" customHeight="1">
      <c r="B108" s="855" t="s">
        <v>2324</v>
      </c>
      <c r="C108" s="856"/>
      <c r="D108" s="856"/>
      <c r="E108" s="856"/>
      <c r="F108" s="856"/>
      <c r="G108" s="856"/>
      <c r="H108" s="856"/>
      <c r="I108" s="856"/>
      <c r="J108" s="856"/>
      <c r="K108" s="856"/>
      <c r="L108" s="856"/>
      <c r="M108" s="856"/>
      <c r="N108" s="857"/>
    </row>
    <row r="109" spans="2:14" ht="15" customHeight="1">
      <c r="B109" s="855"/>
      <c r="C109" s="856"/>
      <c r="D109" s="856"/>
      <c r="E109" s="856"/>
      <c r="F109" s="856"/>
      <c r="G109" s="856"/>
      <c r="H109" s="856"/>
      <c r="I109" s="856"/>
      <c r="J109" s="856"/>
      <c r="K109" s="856"/>
      <c r="L109" s="856"/>
      <c r="M109" s="856"/>
      <c r="N109" s="857"/>
    </row>
    <row r="110" spans="2:14" ht="32.25" customHeight="1">
      <c r="B110" s="858" t="s">
        <v>2325</v>
      </c>
      <c r="C110" s="859"/>
      <c r="D110" s="859"/>
      <c r="E110" s="859"/>
      <c r="F110" s="859"/>
      <c r="G110" s="859"/>
      <c r="H110" s="859"/>
      <c r="I110" s="859"/>
      <c r="J110" s="859"/>
      <c r="K110" s="859"/>
      <c r="L110" s="859"/>
      <c r="M110" s="859"/>
      <c r="N110" s="860"/>
    </row>
    <row r="111" spans="2:14">
      <c r="B111" s="858"/>
      <c r="C111" s="859"/>
      <c r="D111" s="859"/>
      <c r="E111" s="859"/>
      <c r="F111" s="859"/>
      <c r="G111" s="859"/>
      <c r="H111" s="859"/>
      <c r="I111" s="859"/>
      <c r="J111" s="859"/>
      <c r="K111" s="859"/>
      <c r="L111" s="859"/>
      <c r="M111" s="859"/>
      <c r="N111" s="860"/>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231"/>
      <c r="C115" s="37"/>
      <c r="D115" s="37"/>
      <c r="E115" s="37"/>
      <c r="F115" s="37"/>
      <c r="G115" s="37"/>
      <c r="H115" s="37"/>
      <c r="I115" s="37"/>
      <c r="J115" s="37"/>
      <c r="K115" s="37"/>
      <c r="L115" s="37"/>
      <c r="M115" s="37"/>
      <c r="N115" s="38"/>
    </row>
    <row r="116" spans="2:14">
      <c r="B116" s="22"/>
      <c r="C116" s="18"/>
      <c r="D116" s="18"/>
      <c r="E116" s="18" t="s">
        <v>1060</v>
      </c>
      <c r="F116" s="59"/>
      <c r="G116" s="59"/>
      <c r="H116" s="18"/>
      <c r="I116" s="18"/>
      <c r="J116" s="18"/>
      <c r="K116" s="18"/>
      <c r="L116" s="18"/>
      <c r="M116" s="18"/>
      <c r="N116" s="23"/>
    </row>
    <row r="117" spans="2:14">
      <c r="B117" s="22"/>
      <c r="C117" s="18"/>
      <c r="D117" s="18"/>
      <c r="E117" s="60" t="s">
        <v>1061</v>
      </c>
      <c r="F117" s="18"/>
      <c r="G117" s="18"/>
      <c r="H117" s="60"/>
      <c r="I117" s="60"/>
      <c r="J117" s="60"/>
      <c r="K117" s="18"/>
      <c r="L117" s="18"/>
      <c r="M117" s="18"/>
      <c r="N117" s="23"/>
    </row>
    <row r="118" spans="2:14">
      <c r="B118" s="22"/>
      <c r="C118" s="18"/>
      <c r="D118" s="18"/>
      <c r="E118" s="61" t="s">
        <v>1065</v>
      </c>
      <c r="F118" s="18"/>
      <c r="G118" s="18"/>
      <c r="H118" s="61"/>
      <c r="I118" s="61"/>
      <c r="J118" s="61"/>
      <c r="K118" s="18"/>
      <c r="L118" s="18"/>
      <c r="M118" s="18"/>
      <c r="N118" s="23"/>
    </row>
    <row r="119" spans="2:14">
      <c r="B119" s="62"/>
      <c r="C119" s="37"/>
      <c r="D119" s="37"/>
      <c r="E119" s="18" t="s">
        <v>1063</v>
      </c>
      <c r="F119" s="18"/>
      <c r="G119" s="18"/>
      <c r="H119" s="18"/>
      <c r="I119" s="18"/>
      <c r="J119" s="18"/>
      <c r="K119" s="37"/>
      <c r="L119" s="37"/>
      <c r="M119" s="37"/>
      <c r="N119" s="38"/>
    </row>
    <row r="120" spans="2:14">
      <c r="B120" s="62"/>
      <c r="C120" s="37"/>
      <c r="D120" s="37"/>
      <c r="E120" s="37"/>
      <c r="F120" s="18"/>
      <c r="G120" s="18"/>
      <c r="H120" s="18"/>
      <c r="I120" s="18"/>
      <c r="J120" s="18"/>
      <c r="K120" s="37"/>
      <c r="L120" s="37"/>
      <c r="M120" s="37"/>
      <c r="N120" s="38"/>
    </row>
    <row r="121" spans="2:14">
      <c r="B121" s="62" t="s">
        <v>2326</v>
      </c>
      <c r="C121" s="61"/>
      <c r="D121" s="61"/>
      <c r="E121" s="18"/>
      <c r="F121" s="18"/>
      <c r="G121" s="18"/>
      <c r="H121" s="18"/>
      <c r="I121" s="18"/>
      <c r="J121" s="794"/>
      <c r="K121" s="794"/>
      <c r="L121" s="794"/>
      <c r="M121" s="794"/>
      <c r="N121" s="795"/>
    </row>
    <row r="122" spans="2:14" ht="15.75" thickBot="1">
      <c r="B122" s="270" t="s">
        <v>2327</v>
      </c>
      <c r="C122" s="402"/>
      <c r="D122" s="402"/>
      <c r="E122" s="63"/>
      <c r="F122" s="63"/>
      <c r="G122" s="63"/>
      <c r="H122" s="63"/>
      <c r="I122" s="63"/>
      <c r="J122" s="796"/>
      <c r="K122" s="796"/>
      <c r="L122" s="796"/>
      <c r="M122" s="796"/>
      <c r="N122" s="797"/>
    </row>
  </sheetData>
  <mergeCells count="72">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L85:M85"/>
    <mergeCell ref="B86:H86"/>
    <mergeCell ref="L86:M86"/>
    <mergeCell ref="L60:M60"/>
    <mergeCell ref="L67:M67"/>
    <mergeCell ref="B68:M68"/>
    <mergeCell ref="B72:H72"/>
    <mergeCell ref="L72:M72"/>
    <mergeCell ref="B78:H78"/>
    <mergeCell ref="L78:M78"/>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topLeftCell="A43"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1098</v>
      </c>
      <c r="C31" s="87" t="s">
        <v>1277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312</v>
      </c>
      <c r="B36" s="830" t="str">
        <f>VLOOKUP(A36,EQUIPOS!A6:D154,3,FALSE)</f>
        <v>Retroexcavadora sobre oruga, potencia 138 HP, balde de 1,5 m3.</v>
      </c>
      <c r="C36" s="831"/>
      <c r="D36" s="831"/>
      <c r="E36" s="831"/>
      <c r="F36" s="831"/>
      <c r="G36" s="831"/>
      <c r="H36" s="832"/>
      <c r="I36" s="276"/>
      <c r="J36" s="277"/>
      <c r="K36" s="278">
        <f>VLOOKUP(A36,EQUIPOS!A6:D163,4,FALSE)</f>
        <v>185362.52043531308</v>
      </c>
      <c r="L36" s="279"/>
      <c r="M36" s="280">
        <v>66</v>
      </c>
      <c r="N36" s="281">
        <f>K36/M36</f>
        <v>2808.5230368986831</v>
      </c>
    </row>
    <row r="37" spans="1:14">
      <c r="A37" 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0.01</v>
      </c>
      <c r="M42" s="842"/>
      <c r="N42" s="111">
        <f>N76*L42</f>
        <v>0.967181916782197</v>
      </c>
    </row>
    <row r="43" spans="1:14" ht="15.75" thickBot="1">
      <c r="B43" s="817" t="s">
        <v>1037</v>
      </c>
      <c r="C43" s="818"/>
      <c r="D43" s="818"/>
      <c r="E43" s="818"/>
      <c r="F43" s="818"/>
      <c r="G43" s="818"/>
      <c r="H43" s="818"/>
      <c r="I43" s="818"/>
      <c r="J43" s="818"/>
      <c r="K43" s="818"/>
      <c r="L43" s="818"/>
      <c r="M43" s="819"/>
      <c r="N43" s="403">
        <f>SUM(N36:N42)</f>
        <v>2809.4902188154651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96.718191678219696</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2906.2084104936848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581.24168209873699</v>
      </c>
      <c r="M83" s="852"/>
      <c r="N83" s="57"/>
    </row>
    <row r="84" spans="1:14">
      <c r="B84" s="95" t="s">
        <v>1057</v>
      </c>
      <c r="C84" s="96"/>
      <c r="D84" s="96"/>
      <c r="E84" s="96"/>
      <c r="F84" s="96"/>
      <c r="G84" s="96"/>
      <c r="H84" s="96"/>
      <c r="I84" s="93"/>
      <c r="J84" s="94"/>
      <c r="K84" s="313">
        <v>0.05</v>
      </c>
      <c r="L84" s="851">
        <f>N78*K84</f>
        <v>145.31042052468425</v>
      </c>
      <c r="M84" s="852"/>
      <c r="N84" s="57"/>
    </row>
    <row r="85" spans="1:14" ht="15.75" thickBot="1">
      <c r="B85" s="97" t="s">
        <v>1058</v>
      </c>
      <c r="C85" s="98"/>
      <c r="D85" s="98"/>
      <c r="E85" s="98"/>
      <c r="F85" s="98"/>
      <c r="G85" s="98"/>
      <c r="H85" s="98"/>
      <c r="I85" s="99"/>
      <c r="J85" s="100"/>
      <c r="K85" s="314">
        <v>0.05</v>
      </c>
      <c r="L85" s="853">
        <f>N78*K85</f>
        <v>145.31042052468425</v>
      </c>
      <c r="M85" s="854"/>
      <c r="N85" s="57"/>
    </row>
    <row r="86" spans="1:14" ht="15.75" thickBot="1">
      <c r="B86" s="817" t="s">
        <v>1037</v>
      </c>
      <c r="C86" s="818"/>
      <c r="D86" s="818"/>
      <c r="E86" s="818"/>
      <c r="F86" s="818"/>
      <c r="G86" s="818"/>
      <c r="H86" s="818"/>
      <c r="I86" s="818"/>
      <c r="J86" s="818"/>
      <c r="K86" s="818"/>
      <c r="L86" s="818"/>
      <c r="M86" s="819"/>
      <c r="N86" s="58">
        <f>L83+L84+L85</f>
        <v>871.86252314810542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3778.0709336417904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topLeftCell="A24" zoomScale="78" zoomScaleNormal="78" workbookViewId="0">
      <selection activeCell="B48" sqref="B48"/>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1099</v>
      </c>
      <c r="C31" s="87" t="s">
        <v>1278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148</v>
      </c>
      <c r="B36" s="830" t="str">
        <f>VLOOKUP(A36,EQUIPOS!A6:D154,3,FALSE)</f>
        <v>Cargador : Potencia en el volante 110 hp, Clasificación de RPM del motor 2300.</v>
      </c>
      <c r="C36" s="831"/>
      <c r="D36" s="831"/>
      <c r="E36" s="831"/>
      <c r="F36" s="831"/>
      <c r="G36" s="831"/>
      <c r="H36" s="832"/>
      <c r="I36" s="276"/>
      <c r="J36" s="277"/>
      <c r="K36" s="278">
        <f>VLOOKUP(A36,EQUIPOS!A6:D163,4,FALSE)</f>
        <v>142894.34672457475</v>
      </c>
      <c r="L36" s="279"/>
      <c r="M36" s="280">
        <v>66</v>
      </c>
      <c r="N36" s="281">
        <f>K36/M36</f>
        <v>2165.0658594632537</v>
      </c>
    </row>
    <row r="37" spans="1:14">
      <c r="A37" s="114" t="s">
        <v>129</v>
      </c>
      <c r="B37" s="830" t="str">
        <f>VLOOKUP(A37,EQUIPOS!A7:D154,3,FALSE)</f>
        <v xml:space="preserve">Buldozer, Potencia al volante de 140 HP, motor de 2200 RPM, longitud de hoja 4,80m. </v>
      </c>
      <c r="C37" s="831"/>
      <c r="D37" s="831"/>
      <c r="E37" s="831"/>
      <c r="F37" s="831"/>
      <c r="G37" s="831"/>
      <c r="H37" s="832"/>
      <c r="I37" s="276"/>
      <c r="J37" s="277"/>
      <c r="K37" s="278">
        <f>VLOOKUP(A37,EQUIPOS!A7:D164,4,FALSE)</f>
        <v>167702.18023737866</v>
      </c>
      <c r="L37" s="279"/>
      <c r="M37" s="280">
        <v>100</v>
      </c>
      <c r="N37" s="281">
        <f>K37/M37</f>
        <v>1677.0218023737866</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0.01</v>
      </c>
      <c r="M42" s="842"/>
      <c r="N42" s="111">
        <f>N76*L42</f>
        <v>1.934363833564394</v>
      </c>
    </row>
    <row r="43" spans="1:14" ht="15.75" thickBot="1">
      <c r="B43" s="817" t="s">
        <v>1037</v>
      </c>
      <c r="C43" s="818"/>
      <c r="D43" s="818"/>
      <c r="E43" s="818"/>
      <c r="F43" s="818"/>
      <c r="G43" s="818"/>
      <c r="H43" s="818"/>
      <c r="I43" s="818"/>
      <c r="J43" s="818"/>
      <c r="K43" s="818"/>
      <c r="L43" s="818"/>
      <c r="M43" s="819"/>
      <c r="N43" s="403">
        <f>SUM(N36:N42)</f>
        <v>3844.0220256706048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451</v>
      </c>
      <c r="B48" s="49" t="str">
        <f ca="1">VLOOKUP(A48,MATERIALES!A4:D372,3,FALSE)</f>
        <v>Disposición de material de derrumbe</v>
      </c>
      <c r="C48" s="290"/>
      <c r="D48" s="290"/>
      <c r="E48" s="290"/>
      <c r="F48" s="290"/>
      <c r="G48" s="290"/>
      <c r="H48" s="290"/>
      <c r="I48" s="277"/>
      <c r="J48" s="233" t="str">
        <f ca="1">VLOOKUP(A48,MATERIALES!A4:D372,2,FALSE)</f>
        <v>m3</v>
      </c>
      <c r="K48" s="291">
        <v>1</v>
      </c>
      <c r="L48" s="276"/>
      <c r="M48" s="292">
        <f ca="1">VLOOKUP(A48,MATERIALES!A4:D393,4,FALSE)</f>
        <v>2070.2707867193894</v>
      </c>
      <c r="N48" s="281">
        <f ca="1">K48*M48</f>
        <v>2070.2707867193894</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2070.2707867193894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528</v>
      </c>
      <c r="N70" s="404">
        <f>K70/M70</f>
        <v>193.43638335643939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193.43638335643939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 ca="1">N43+N54+N65+N76</f>
        <v>6058.6300023079993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1211.7260004615998</v>
      </c>
      <c r="M83" s="852"/>
      <c r="N83" s="57"/>
    </row>
    <row r="84" spans="1:14">
      <c r="B84" s="95" t="s">
        <v>1057</v>
      </c>
      <c r="C84" s="96"/>
      <c r="D84" s="96"/>
      <c r="E84" s="96"/>
      <c r="F84" s="96"/>
      <c r="G84" s="96"/>
      <c r="H84" s="96"/>
      <c r="I84" s="93"/>
      <c r="J84" s="94"/>
      <c r="K84" s="313">
        <v>0.05</v>
      </c>
      <c r="L84" s="851">
        <f ca="1">N78*K84</f>
        <v>302.93150011539996</v>
      </c>
      <c r="M84" s="852"/>
      <c r="N84" s="57"/>
    </row>
    <row r="85" spans="1:14" ht="15.75" thickBot="1">
      <c r="B85" s="97" t="s">
        <v>1058</v>
      </c>
      <c r="C85" s="98"/>
      <c r="D85" s="98"/>
      <c r="E85" s="98"/>
      <c r="F85" s="98"/>
      <c r="G85" s="98"/>
      <c r="H85" s="98"/>
      <c r="I85" s="99"/>
      <c r="J85" s="100"/>
      <c r="K85" s="314">
        <v>0.05</v>
      </c>
      <c r="L85" s="853">
        <f ca="1">N78*K85</f>
        <v>302.93150011539996</v>
      </c>
      <c r="M85" s="854"/>
      <c r="N85" s="57"/>
    </row>
    <row r="86" spans="1:14" ht="15.75" thickBot="1">
      <c r="B86" s="817" t="s">
        <v>1037</v>
      </c>
      <c r="C86" s="818"/>
      <c r="D86" s="818"/>
      <c r="E86" s="818"/>
      <c r="F86" s="818"/>
      <c r="G86" s="818"/>
      <c r="H86" s="818"/>
      <c r="I86" s="818"/>
      <c r="J86" s="818"/>
      <c r="K86" s="818"/>
      <c r="L86" s="818"/>
      <c r="M86" s="819"/>
      <c r="N86" s="58">
        <f ca="1">L83+L84+L85</f>
        <v>1817.5890006923998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7876.2190030003994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topLeftCell="A64"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1100</v>
      </c>
      <c r="C31" s="87" t="s">
        <v>1279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129</v>
      </c>
      <c r="B36" s="830" t="str">
        <f>VLOOKUP(A36,EQUIPOS!A6:D154,3,FALSE)</f>
        <v xml:space="preserve">Buldozer, Potencia al volante de 140 HP, motor de 2200 RPM, longitud de hoja 4,80m. </v>
      </c>
      <c r="C36" s="831"/>
      <c r="D36" s="831"/>
      <c r="E36" s="831"/>
      <c r="F36" s="831"/>
      <c r="G36" s="831"/>
      <c r="H36" s="832"/>
      <c r="I36" s="276"/>
      <c r="J36" s="277"/>
      <c r="K36" s="278">
        <f>VLOOKUP(A36,EQUIPOS!A6:D163,4,FALSE)</f>
        <v>167702.18023737866</v>
      </c>
      <c r="L36" s="473"/>
      <c r="M36" s="292">
        <v>50</v>
      </c>
      <c r="N36" s="281">
        <f>K36/M36</f>
        <v>3354.0436047475732</v>
      </c>
    </row>
    <row r="37" spans="1:14">
      <c r="A37" s="114" t="s">
        <v>152</v>
      </c>
      <c r="B37" s="830" t="str">
        <f>VLOOKUP(A37,EQUIPOS!A7:D154,3,FALSE)</f>
        <v xml:space="preserve">Carrotanque de agua(1000 Galones) </v>
      </c>
      <c r="C37" s="831"/>
      <c r="D37" s="831"/>
      <c r="E37" s="831"/>
      <c r="F37" s="831"/>
      <c r="G37" s="831"/>
      <c r="H37" s="832"/>
      <c r="I37" s="276"/>
      <c r="J37" s="277"/>
      <c r="K37" s="278">
        <f>VLOOKUP(A37,EQUIPOS!A7:D164,4,FALSE)</f>
        <v>69518.263290413161</v>
      </c>
      <c r="L37" s="473"/>
      <c r="M37" s="292">
        <v>50</v>
      </c>
      <c r="N37" s="281">
        <f>K37/M37</f>
        <v>1390.3652658082633</v>
      </c>
    </row>
    <row r="38" spans="1:14">
      <c r="A38" s="214" t="s">
        <v>269</v>
      </c>
      <c r="B38" s="830" t="str">
        <f>VLOOKUP(A38,EQUIPOS!A8:D154,3,FALSE)</f>
        <v>Motoniveladora  potencia 215 HP, ancho de cuchilla 4,27 m, peso 18 ton.</v>
      </c>
      <c r="C38" s="831"/>
      <c r="D38" s="831"/>
      <c r="E38" s="831"/>
      <c r="F38" s="831"/>
      <c r="G38" s="831"/>
      <c r="H38" s="832"/>
      <c r="I38" s="276"/>
      <c r="J38" s="277"/>
      <c r="K38" s="278">
        <f>VLOOKUP(A38,EQUIPOS!A8:D165,4,FALSE)</f>
        <v>180000</v>
      </c>
      <c r="L38" s="473"/>
      <c r="M38" s="292">
        <v>50</v>
      </c>
      <c r="N38" s="281">
        <f>K38/M38</f>
        <v>3600</v>
      </c>
    </row>
    <row r="39" spans="1:14">
      <c r="A39" s="214" t="s">
        <v>365</v>
      </c>
      <c r="B39" s="830" t="str">
        <f>VLOOKUP(A39,EQUIPOS!A9:D154,3,FALSE)</f>
        <v xml:space="preserve">Vibrocompatador, potencia 153 HP, peso 10 Ton. </v>
      </c>
      <c r="C39" s="831"/>
      <c r="D39" s="831"/>
      <c r="E39" s="831"/>
      <c r="F39" s="831"/>
      <c r="G39" s="831"/>
      <c r="H39" s="832"/>
      <c r="I39" s="833"/>
      <c r="J39" s="814"/>
      <c r="K39" s="278">
        <f>VLOOKUP(A39,EQUIPOS!A9:D166,4,FALSE)</f>
        <v>114400</v>
      </c>
      <c r="L39" s="945">
        <v>50</v>
      </c>
      <c r="M39" s="946"/>
      <c r="N39" s="281">
        <f>K39/L39</f>
        <v>2288</v>
      </c>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10632.408870555837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400</v>
      </c>
      <c r="N70" s="404">
        <f>K70/M70</f>
        <v>255.33602603049999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400</v>
      </c>
      <c r="N71" s="404">
        <f>K71/M71</f>
        <v>127.66801301525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383.00403904575001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11015.412909601588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2203.0825819203178</v>
      </c>
      <c r="M83" s="852"/>
      <c r="N83" s="57"/>
    </row>
    <row r="84" spans="1:14">
      <c r="B84" s="95" t="s">
        <v>1057</v>
      </c>
      <c r="C84" s="96"/>
      <c r="D84" s="96"/>
      <c r="E84" s="96"/>
      <c r="F84" s="96"/>
      <c r="G84" s="96"/>
      <c r="H84" s="96"/>
      <c r="I84" s="93"/>
      <c r="J84" s="94"/>
      <c r="K84" s="313">
        <v>0.05</v>
      </c>
      <c r="L84" s="851">
        <f>N78*K84</f>
        <v>550.77064548007945</v>
      </c>
      <c r="M84" s="852"/>
      <c r="N84" s="57"/>
    </row>
    <row r="85" spans="1:14" ht="15.75" thickBot="1">
      <c r="B85" s="97" t="s">
        <v>1058</v>
      </c>
      <c r="C85" s="98"/>
      <c r="D85" s="98"/>
      <c r="E85" s="98"/>
      <c r="F85" s="98"/>
      <c r="G85" s="98"/>
      <c r="H85" s="98"/>
      <c r="I85" s="99"/>
      <c r="J85" s="100"/>
      <c r="K85" s="314">
        <v>0.05</v>
      </c>
      <c r="L85" s="853">
        <f>N78*K85</f>
        <v>550.77064548007945</v>
      </c>
      <c r="M85" s="854"/>
      <c r="N85" s="57"/>
    </row>
    <row r="86" spans="1:14" ht="15.75" thickBot="1">
      <c r="B86" s="817" t="s">
        <v>1037</v>
      </c>
      <c r="C86" s="818"/>
      <c r="D86" s="818"/>
      <c r="E86" s="818"/>
      <c r="F86" s="818"/>
      <c r="G86" s="818"/>
      <c r="H86" s="818"/>
      <c r="I86" s="818"/>
      <c r="J86" s="818"/>
      <c r="K86" s="818"/>
      <c r="L86" s="818"/>
      <c r="M86" s="819"/>
      <c r="N86" s="58">
        <f>L83+L84+L85</f>
        <v>3304.6238728804769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14320.036782482064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topLeftCell="A64"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1101</v>
      </c>
      <c r="C31" s="87" t="s">
        <v>1280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129</v>
      </c>
      <c r="B36" s="830" t="str">
        <f>VLOOKUP(A36,EQUIPOS!A6:D154,3,FALSE)</f>
        <v xml:space="preserve">Buldozer, Potencia al volante de 140 HP, motor de 2200 RPM, longitud de hoja 4,80m. </v>
      </c>
      <c r="C36" s="831"/>
      <c r="D36" s="831"/>
      <c r="E36" s="831"/>
      <c r="F36" s="831"/>
      <c r="G36" s="831"/>
      <c r="H36" s="832"/>
      <c r="I36" s="276"/>
      <c r="J36" s="277"/>
      <c r="K36" s="278">
        <f>VLOOKUP(A36,EQUIPOS!A6:D163,4,FALSE)</f>
        <v>167702.18023737866</v>
      </c>
      <c r="L36" s="279"/>
      <c r="M36" s="280">
        <v>40</v>
      </c>
      <c r="N36" s="281">
        <f>K36/M36</f>
        <v>4192.5545059344668</v>
      </c>
    </row>
    <row r="37" spans="1:14">
      <c r="A37" s="119" t="s">
        <v>365</v>
      </c>
      <c r="B37" s="830" t="str">
        <f>VLOOKUP(A37,EQUIPOS!A7:D154,3,FALSE)</f>
        <v xml:space="preserve">Vibrocompatador, potencia 153 HP, peso 10 Ton. </v>
      </c>
      <c r="C37" s="831"/>
      <c r="D37" s="831"/>
      <c r="E37" s="831"/>
      <c r="F37" s="831"/>
      <c r="G37" s="831"/>
      <c r="H37" s="832"/>
      <c r="I37" s="276"/>
      <c r="J37" s="277"/>
      <c r="K37" s="278">
        <f>VLOOKUP(A37,EQUIPOS!A7:D164,4,FALSE)</f>
        <v>114400</v>
      </c>
      <c r="L37" s="279"/>
      <c r="M37" s="280">
        <v>40</v>
      </c>
      <c r="N37" s="281">
        <f>K37/M37</f>
        <v>2860</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7052.5545059344668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320</v>
      </c>
      <c r="N70" s="404">
        <f>K70/M70</f>
        <v>319.17003253812499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320</v>
      </c>
      <c r="N71" s="404">
        <f>K71/M71</f>
        <v>159.58501626906249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478.75504880718745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7531.3095547416542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1506.261910948331</v>
      </c>
      <c r="M83" s="852"/>
      <c r="N83" s="57"/>
    </row>
    <row r="84" spans="1:14">
      <c r="B84" s="95" t="s">
        <v>1057</v>
      </c>
      <c r="C84" s="96"/>
      <c r="D84" s="96"/>
      <c r="E84" s="96"/>
      <c r="F84" s="96"/>
      <c r="G84" s="96"/>
      <c r="H84" s="96"/>
      <c r="I84" s="93"/>
      <c r="J84" s="94"/>
      <c r="K84" s="313">
        <v>0.05</v>
      </c>
      <c r="L84" s="851">
        <f>N78*K84</f>
        <v>376.56547773708274</v>
      </c>
      <c r="M84" s="852"/>
      <c r="N84" s="57"/>
    </row>
    <row r="85" spans="1:14" ht="15.75" thickBot="1">
      <c r="B85" s="97" t="s">
        <v>1058</v>
      </c>
      <c r="C85" s="98"/>
      <c r="D85" s="98"/>
      <c r="E85" s="98"/>
      <c r="F85" s="98"/>
      <c r="G85" s="98"/>
      <c r="H85" s="98"/>
      <c r="I85" s="99"/>
      <c r="J85" s="100"/>
      <c r="K85" s="314">
        <v>0.05</v>
      </c>
      <c r="L85" s="853">
        <f>N78*K85</f>
        <v>376.56547773708274</v>
      </c>
      <c r="M85" s="854"/>
      <c r="N85" s="57"/>
    </row>
    <row r="86" spans="1:14" ht="15.75" thickBot="1">
      <c r="B86" s="817" t="s">
        <v>1037</v>
      </c>
      <c r="C86" s="818"/>
      <c r="D86" s="818"/>
      <c r="E86" s="818"/>
      <c r="F86" s="818"/>
      <c r="G86" s="818"/>
      <c r="H86" s="818"/>
      <c r="I86" s="818"/>
      <c r="J86" s="818"/>
      <c r="K86" s="818"/>
      <c r="L86" s="818"/>
      <c r="M86" s="819"/>
      <c r="N86" s="58">
        <f>L83+L84+L85</f>
        <v>2259.3928664224964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9790.702421164151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topLeftCell="A40"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1102</v>
      </c>
      <c r="C31" s="87" t="s">
        <v>1281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129</v>
      </c>
      <c r="B36" s="830" t="str">
        <f>VLOOKUP(A36,EQUIPOS!A6:D154,3,FALSE)</f>
        <v xml:space="preserve">Buldozer, Potencia al volante de 140 HP, motor de 2200 RPM, longitud de hoja 4,80m. </v>
      </c>
      <c r="C36" s="831"/>
      <c r="D36" s="831"/>
      <c r="E36" s="831"/>
      <c r="F36" s="831"/>
      <c r="G36" s="831"/>
      <c r="H36" s="832"/>
      <c r="I36" s="276"/>
      <c r="J36" s="277"/>
      <c r="K36" s="278">
        <f>VLOOKUP(A36,EQUIPOS!A6:D163,4,FALSE)</f>
        <v>167702.18023737866</v>
      </c>
      <c r="L36" s="279"/>
      <c r="M36" s="280">
        <v>40</v>
      </c>
      <c r="N36" s="281">
        <f>K36/M36</f>
        <v>4192.5545059344668</v>
      </c>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4192.5545059344668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320</v>
      </c>
      <c r="N70" s="404">
        <f>K70/M70</f>
        <v>319.17003253812499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320</v>
      </c>
      <c r="N71" s="404">
        <f>K71/M71</f>
        <v>159.58501626906249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478.75504880718745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4671.3095547416542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934.26191094833086</v>
      </c>
      <c r="M83" s="852"/>
      <c r="N83" s="57"/>
    </row>
    <row r="84" spans="1:14">
      <c r="B84" s="95" t="s">
        <v>1057</v>
      </c>
      <c r="C84" s="96"/>
      <c r="D84" s="96"/>
      <c r="E84" s="96"/>
      <c r="F84" s="96"/>
      <c r="G84" s="96"/>
      <c r="H84" s="96"/>
      <c r="I84" s="93"/>
      <c r="J84" s="94"/>
      <c r="K84" s="313">
        <v>0.05</v>
      </c>
      <c r="L84" s="851">
        <f>N78*K84</f>
        <v>233.56547773708272</v>
      </c>
      <c r="M84" s="852"/>
      <c r="N84" s="57"/>
    </row>
    <row r="85" spans="1:14" ht="15.75" thickBot="1">
      <c r="B85" s="97" t="s">
        <v>1058</v>
      </c>
      <c r="C85" s="98"/>
      <c r="D85" s="98"/>
      <c r="E85" s="98"/>
      <c r="F85" s="98"/>
      <c r="G85" s="98"/>
      <c r="H85" s="98"/>
      <c r="I85" s="99"/>
      <c r="J85" s="100"/>
      <c r="K85" s="314">
        <v>0.05</v>
      </c>
      <c r="L85" s="853">
        <f>N78*K85</f>
        <v>233.56547773708272</v>
      </c>
      <c r="M85" s="854"/>
      <c r="N85" s="57"/>
    </row>
    <row r="86" spans="1:14" ht="15.75" thickBot="1">
      <c r="B86" s="817" t="s">
        <v>1037</v>
      </c>
      <c r="C86" s="818"/>
      <c r="D86" s="818"/>
      <c r="E86" s="818"/>
      <c r="F86" s="818"/>
      <c r="G86" s="818"/>
      <c r="H86" s="818"/>
      <c r="I86" s="818"/>
      <c r="J86" s="818"/>
      <c r="K86" s="818"/>
      <c r="L86" s="818"/>
      <c r="M86" s="819"/>
      <c r="N86" s="58">
        <f>L83+L84+L85</f>
        <v>1401.3928664224964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6072.702421164151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topLeftCell="A34" zoomScale="78" zoomScaleNormal="78" workbookViewId="0">
      <selection activeCell="C48" sqref="C48"/>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1525</v>
      </c>
      <c r="C31" s="87" t="s">
        <v>2336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0.01</v>
      </c>
      <c r="M42" s="842"/>
      <c r="N42" s="111">
        <f>N76*L42</f>
        <v>2.0426882082439999</v>
      </c>
    </row>
    <row r="43" spans="1:14" ht="15.75" thickBot="1">
      <c r="B43" s="817" t="s">
        <v>1037</v>
      </c>
      <c r="C43" s="818"/>
      <c r="D43" s="818"/>
      <c r="E43" s="818"/>
      <c r="F43" s="818"/>
      <c r="G43" s="818"/>
      <c r="H43" s="818"/>
      <c r="I43" s="818"/>
      <c r="J43" s="818"/>
      <c r="K43" s="818"/>
      <c r="L43" s="818"/>
      <c r="M43" s="819"/>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961</v>
      </c>
      <c r="B48" s="49" t="str">
        <f>VLOOKUP(A48,MATERIALES!A14:D376,3,FALSE)</f>
        <v>Geotextil Nt-2500 O Similar (Proveedores, Pavco, Geomatrix, Tensar, Omnes U Otros)</v>
      </c>
      <c r="C48" s="290"/>
      <c r="D48" s="290"/>
      <c r="E48" s="290"/>
      <c r="F48" s="290"/>
      <c r="G48" s="290"/>
      <c r="H48" s="290"/>
      <c r="I48" s="277"/>
      <c r="J48" s="233" t="s">
        <v>233</v>
      </c>
      <c r="K48" s="291">
        <v>1.3</v>
      </c>
      <c r="L48" s="276"/>
      <c r="M48" s="292">
        <f>VLOOKUP(A48,MATERIALES!A6:D372,4,FALSE)</f>
        <v>5839.666666666667</v>
      </c>
      <c r="N48" s="281">
        <f>K48*M48</f>
        <v>7591.5666666666675</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7591.5666666666675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53"/>
      <c r="D59" s="53"/>
      <c r="E59" s="53"/>
      <c r="F59" s="53"/>
      <c r="G59" s="53"/>
      <c r="H59" s="297"/>
      <c r="I59" s="288"/>
      <c r="J59" s="288"/>
      <c r="K59" s="288"/>
      <c r="L59" s="821"/>
      <c r="M59" s="822"/>
      <c r="N59" s="300"/>
    </row>
    <row r="60" spans="1:14" ht="24.75" customHeight="1">
      <c r="B60" s="52"/>
      <c r="C60" s="326"/>
      <c r="D60" s="326"/>
      <c r="E60" s="326"/>
      <c r="F60" s="326"/>
      <c r="G60" s="326"/>
      <c r="H60" s="320"/>
      <c r="I60" s="408"/>
      <c r="J60" s="295"/>
      <c r="K60" s="288"/>
      <c r="L60" s="821"/>
      <c r="M60" s="822"/>
      <c r="N60" s="296"/>
    </row>
    <row r="61" spans="1:14">
      <c r="B61" s="52"/>
      <c r="C61" s="53"/>
      <c r="D61" s="53"/>
      <c r="E61" s="53"/>
      <c r="F61" s="53"/>
      <c r="G61" s="326"/>
      <c r="H61" s="320"/>
      <c r="I61" s="408"/>
      <c r="J61" s="295"/>
      <c r="K61" s="288"/>
      <c r="L61" s="821"/>
      <c r="M61" s="822"/>
      <c r="N61" s="300"/>
    </row>
    <row r="62" spans="1:14">
      <c r="B62" s="52"/>
      <c r="C62" s="53"/>
      <c r="D62" s="53"/>
      <c r="E62" s="53"/>
      <c r="F62" s="53"/>
      <c r="G62" s="53"/>
      <c r="H62" s="297"/>
      <c r="I62" s="288"/>
      <c r="J62" s="288"/>
      <c r="K62" s="288"/>
      <c r="L62" s="821"/>
      <c r="M62" s="822"/>
      <c r="N62" s="300"/>
    </row>
    <row r="63" spans="1:14">
      <c r="B63" s="52"/>
      <c r="C63" s="53"/>
      <c r="D63" s="53"/>
      <c r="E63" s="53"/>
      <c r="F63" s="53"/>
      <c r="G63" s="53"/>
      <c r="H63" s="297"/>
      <c r="I63" s="288"/>
      <c r="J63" s="288"/>
      <c r="K63" s="288"/>
      <c r="L63" s="821"/>
      <c r="M63" s="822"/>
      <c r="N63" s="300"/>
    </row>
    <row r="64" spans="1:14" ht="15.75" thickBot="1">
      <c r="B64" s="474"/>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204.2688208244</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7797.8781756993112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1559.5756351398622</v>
      </c>
      <c r="M83" s="852"/>
      <c r="N83" s="57"/>
    </row>
    <row r="84" spans="1:14">
      <c r="B84" s="95" t="s">
        <v>1057</v>
      </c>
      <c r="C84" s="96"/>
      <c r="D84" s="96"/>
      <c r="E84" s="96"/>
      <c r="F84" s="96"/>
      <c r="G84" s="96"/>
      <c r="H84" s="96"/>
      <c r="I84" s="93"/>
      <c r="J84" s="94"/>
      <c r="K84" s="313">
        <v>0.05</v>
      </c>
      <c r="L84" s="851">
        <f>N78*K84</f>
        <v>389.89390878496556</v>
      </c>
      <c r="M84" s="852"/>
      <c r="N84" s="57"/>
    </row>
    <row r="85" spans="1:14" ht="15.75" thickBot="1">
      <c r="B85" s="97" t="s">
        <v>1058</v>
      </c>
      <c r="C85" s="98"/>
      <c r="D85" s="98"/>
      <c r="E85" s="98"/>
      <c r="F85" s="98"/>
      <c r="G85" s="98"/>
      <c r="H85" s="98"/>
      <c r="I85" s="99"/>
      <c r="J85" s="100"/>
      <c r="K85" s="314">
        <v>0.05</v>
      </c>
      <c r="L85" s="853">
        <f>N78*K85</f>
        <v>389.89390878496556</v>
      </c>
      <c r="M85" s="854"/>
      <c r="N85" s="57"/>
    </row>
    <row r="86" spans="1:14" ht="15.75" thickBot="1">
      <c r="B86" s="817" t="s">
        <v>1037</v>
      </c>
      <c r="C86" s="818"/>
      <c r="D86" s="818"/>
      <c r="E86" s="818"/>
      <c r="F86" s="818"/>
      <c r="G86" s="818"/>
      <c r="H86" s="818"/>
      <c r="I86" s="818"/>
      <c r="J86" s="818"/>
      <c r="K86" s="818"/>
      <c r="L86" s="818"/>
      <c r="M86" s="819"/>
      <c r="N86" s="58">
        <f>L83+L84+L85</f>
        <v>2339.3634527097934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10137.241628409105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J118:N119"/>
    <mergeCell ref="L61:M61"/>
    <mergeCell ref="L62:M62"/>
    <mergeCell ref="L63:M63"/>
    <mergeCell ref="B75:H75"/>
    <mergeCell ref="L75:M75"/>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topLeftCell="A25"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1526</v>
      </c>
      <c r="C31" s="87" t="s">
        <v>2126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0.01</v>
      </c>
      <c r="M42" s="842"/>
      <c r="N42" s="111">
        <f>N76*L42</f>
        <v>2.0426882082439999</v>
      </c>
    </row>
    <row r="43" spans="1:14" ht="15.75" thickBot="1">
      <c r="B43" s="817" t="s">
        <v>1037</v>
      </c>
      <c r="C43" s="818"/>
      <c r="D43" s="818"/>
      <c r="E43" s="818"/>
      <c r="F43" s="818"/>
      <c r="G43" s="818"/>
      <c r="H43" s="818"/>
      <c r="I43" s="818"/>
      <c r="J43" s="818"/>
      <c r="K43" s="818"/>
      <c r="L43" s="818"/>
      <c r="M43" s="819"/>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479</v>
      </c>
      <c r="B48" s="49" t="str">
        <f ca="1">VLOOKUP(A48,MATERIALES!A4:D372,3,FALSE)</f>
        <v>Geomalla Tipo Asphalt</v>
      </c>
      <c r="C48" s="290"/>
      <c r="D48" s="290"/>
      <c r="E48" s="290"/>
      <c r="F48" s="290"/>
      <c r="G48" s="290"/>
      <c r="H48" s="290"/>
      <c r="I48" s="277"/>
      <c r="J48" s="233" t="str">
        <f ca="1">VLOOKUP(A48,MATERIALES!A4:D372,2,FALSE)</f>
        <v>m2</v>
      </c>
      <c r="K48" s="291">
        <v>1.2</v>
      </c>
      <c r="L48" s="276"/>
      <c r="M48" s="292">
        <f ca="1">VLOOKUP(A48,MATERIALES!A4:D393,4,FALSE)</f>
        <v>8820.3912999863969</v>
      </c>
      <c r="N48" s="281">
        <f ca="1">K48*M48</f>
        <v>10584.469559983676</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10584.469559983676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53"/>
      <c r="D59" s="53"/>
      <c r="E59" s="53"/>
      <c r="F59" s="53"/>
      <c r="G59" s="53"/>
      <c r="H59" s="297"/>
      <c r="I59" s="288"/>
      <c r="J59" s="288"/>
      <c r="K59" s="288"/>
      <c r="L59" s="821"/>
      <c r="M59" s="822"/>
      <c r="N59" s="300"/>
    </row>
    <row r="60" spans="1:14" ht="24.75" customHeight="1">
      <c r="B60" s="52"/>
      <c r="C60" s="326"/>
      <c r="D60" s="326"/>
      <c r="E60" s="326"/>
      <c r="F60" s="326"/>
      <c r="G60" s="326"/>
      <c r="H60" s="320"/>
      <c r="I60" s="408"/>
      <c r="J60" s="295"/>
      <c r="K60" s="288"/>
      <c r="L60" s="821"/>
      <c r="M60" s="822"/>
      <c r="N60" s="296"/>
    </row>
    <row r="61" spans="1:14">
      <c r="B61" s="52"/>
      <c r="C61" s="53"/>
      <c r="D61" s="53"/>
      <c r="E61" s="53"/>
      <c r="F61" s="53"/>
      <c r="G61" s="326"/>
      <c r="H61" s="320"/>
      <c r="I61" s="408"/>
      <c r="J61" s="295"/>
      <c r="K61" s="288"/>
      <c r="L61" s="821"/>
      <c r="M61" s="822"/>
      <c r="N61" s="300"/>
    </row>
    <row r="62" spans="1:14">
      <c r="B62" s="52"/>
      <c r="C62" s="53"/>
      <c r="D62" s="53"/>
      <c r="E62" s="53"/>
      <c r="F62" s="53"/>
      <c r="G62" s="53"/>
      <c r="H62" s="297"/>
      <c r="I62" s="288"/>
      <c r="J62" s="288"/>
      <c r="K62" s="288"/>
      <c r="L62" s="821"/>
      <c r="M62" s="822"/>
      <c r="N62" s="300"/>
    </row>
    <row r="63" spans="1:14">
      <c r="B63" s="52"/>
      <c r="C63" s="53"/>
      <c r="D63" s="53"/>
      <c r="E63" s="53"/>
      <c r="F63" s="53"/>
      <c r="G63" s="53"/>
      <c r="H63" s="297"/>
      <c r="I63" s="288"/>
      <c r="J63" s="288"/>
      <c r="K63" s="288"/>
      <c r="L63" s="821"/>
      <c r="M63" s="822"/>
      <c r="N63" s="300"/>
    </row>
    <row r="64" spans="1:14" ht="15.75" thickBot="1">
      <c r="B64" s="474"/>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204.2688208244</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 ca="1">N43+N54+N65+N76</f>
        <v>10779.103059071074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2155.8206118142148</v>
      </c>
      <c r="M83" s="852"/>
      <c r="N83" s="57"/>
    </row>
    <row r="84" spans="1:14">
      <c r="B84" s="95" t="s">
        <v>1057</v>
      </c>
      <c r="C84" s="96"/>
      <c r="D84" s="96"/>
      <c r="E84" s="96"/>
      <c r="F84" s="96"/>
      <c r="G84" s="96"/>
      <c r="H84" s="96"/>
      <c r="I84" s="93"/>
      <c r="J84" s="94"/>
      <c r="K84" s="313">
        <v>0.05</v>
      </c>
      <c r="L84" s="851">
        <f ca="1">N78*K84</f>
        <v>538.95515295355369</v>
      </c>
      <c r="M84" s="852"/>
      <c r="N84" s="57"/>
    </row>
    <row r="85" spans="1:14" ht="15.75" thickBot="1">
      <c r="B85" s="97" t="s">
        <v>1058</v>
      </c>
      <c r="C85" s="98"/>
      <c r="D85" s="98"/>
      <c r="E85" s="98"/>
      <c r="F85" s="98"/>
      <c r="G85" s="98"/>
      <c r="H85" s="98"/>
      <c r="I85" s="99"/>
      <c r="J85" s="100"/>
      <c r="K85" s="314">
        <v>0.05</v>
      </c>
      <c r="L85" s="853">
        <f ca="1">N78*K85</f>
        <v>538.95515295355369</v>
      </c>
      <c r="M85" s="854"/>
      <c r="N85" s="57"/>
    </row>
    <row r="86" spans="1:14" ht="15.75" thickBot="1">
      <c r="B86" s="817" t="s">
        <v>1037</v>
      </c>
      <c r="C86" s="818"/>
      <c r="D86" s="818"/>
      <c r="E86" s="818"/>
      <c r="F86" s="818"/>
      <c r="G86" s="818"/>
      <c r="H86" s="818"/>
      <c r="I86" s="818"/>
      <c r="J86" s="818"/>
      <c r="K86" s="818"/>
      <c r="L86" s="818"/>
      <c r="M86" s="819"/>
      <c r="N86" s="58">
        <f ca="1">L83+L84+L85</f>
        <v>3233.7309177213224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14012.833976792397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topLeftCell="A34"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1527</v>
      </c>
      <c r="C31" s="87" t="s">
        <v>1524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129</v>
      </c>
      <c r="B36" s="830" t="str">
        <f>VLOOKUP(A36,EQUIPOS!A6:D186,3,FALSE)</f>
        <v xml:space="preserve">Buldozer, Potencia al volante de 140 HP, motor de 2200 RPM, longitud de hoja 4,80m. </v>
      </c>
      <c r="C36" s="831"/>
      <c r="D36" s="831"/>
      <c r="E36" s="831"/>
      <c r="F36" s="831"/>
      <c r="G36" s="831"/>
      <c r="H36" s="832"/>
      <c r="I36" s="276"/>
      <c r="J36" s="277"/>
      <c r="K36" s="278">
        <f>VLOOKUP(A36,EQUIPOS!A6:D186,4,FALSE)</f>
        <v>167702.18023737866</v>
      </c>
      <c r="L36" s="279"/>
      <c r="M36" s="280">
        <v>45</v>
      </c>
      <c r="N36" s="281">
        <f>K36/M36</f>
        <v>3726.7151163861927</v>
      </c>
    </row>
    <row r="37" spans="1:14">
      <c r="A37" s="119" t="s">
        <v>152</v>
      </c>
      <c r="B37" s="830" t="str">
        <f>VLOOKUP(A37,EQUIPOS!A7:D187,3,FALSE)</f>
        <v xml:space="preserve">Carrotanque de agua(1000 Galones) </v>
      </c>
      <c r="C37" s="831"/>
      <c r="D37" s="831"/>
      <c r="E37" s="831"/>
      <c r="F37" s="831"/>
      <c r="G37" s="831"/>
      <c r="H37" s="832"/>
      <c r="I37" s="276"/>
      <c r="J37" s="277"/>
      <c r="K37" s="278">
        <f>VLOOKUP(A37,EQUIPOS!A7:D187,4,FALSE)</f>
        <v>69518.263290413161</v>
      </c>
      <c r="L37" s="279"/>
      <c r="M37" s="280">
        <v>45</v>
      </c>
      <c r="N37" s="281">
        <f>K37/M37</f>
        <v>1544.8502953425148</v>
      </c>
    </row>
    <row r="38" spans="1:14">
      <c r="A38" t="s">
        <v>269</v>
      </c>
      <c r="B38" s="830" t="str">
        <f>VLOOKUP(A38,EQUIPOS!A8:D188,3,FALSE)</f>
        <v>Motoniveladora  potencia 215 HP, ancho de cuchilla 4,27 m, peso 18 ton.</v>
      </c>
      <c r="C38" s="831"/>
      <c r="D38" s="831"/>
      <c r="E38" s="831"/>
      <c r="F38" s="831"/>
      <c r="G38" s="831"/>
      <c r="H38" s="832"/>
      <c r="I38" s="276"/>
      <c r="J38" s="277"/>
      <c r="K38" s="278">
        <f>VLOOKUP(A38,EQUIPOS!A8:D188,4,FALSE)</f>
        <v>180000</v>
      </c>
      <c r="L38" s="279"/>
      <c r="M38" s="280">
        <v>45</v>
      </c>
      <c r="N38" s="281">
        <f>K38/M38</f>
        <v>4000</v>
      </c>
    </row>
    <row r="39" spans="1:14">
      <c r="A39" t="s">
        <v>365</v>
      </c>
      <c r="B39" s="830" t="str">
        <f>VLOOKUP(A39,EQUIPOS!A9:D189,3,FALSE)</f>
        <v xml:space="preserve">Vibrocompatador, potencia 153 HP, peso 10 Ton. </v>
      </c>
      <c r="C39" s="831"/>
      <c r="D39" s="831"/>
      <c r="E39" s="831"/>
      <c r="F39" s="831"/>
      <c r="G39" s="831"/>
      <c r="H39" s="832"/>
      <c r="I39" s="833"/>
      <c r="J39" s="814"/>
      <c r="K39" s="278">
        <f>VLOOKUP(A39,EQUIPOS!A9:D189,4,FALSE)</f>
        <v>114400</v>
      </c>
      <c r="L39" s="834">
        <v>45</v>
      </c>
      <c r="M39" s="835"/>
      <c r="N39" s="281">
        <f>K39/L39</f>
        <v>2542.2222222222222</v>
      </c>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0.02</v>
      </c>
      <c r="M42" s="842"/>
      <c r="N42" s="111">
        <f>N76*L42</f>
        <v>11.348267823577778</v>
      </c>
    </row>
    <row r="43" spans="1:14" ht="15.75" thickBot="1">
      <c r="B43" s="817" t="s">
        <v>1037</v>
      </c>
      <c r="C43" s="818"/>
      <c r="D43" s="818"/>
      <c r="E43" s="818"/>
      <c r="F43" s="818"/>
      <c r="G43" s="818"/>
      <c r="H43" s="818"/>
      <c r="I43" s="818"/>
      <c r="J43" s="818"/>
      <c r="K43" s="818"/>
      <c r="L43" s="818"/>
      <c r="M43" s="819"/>
      <c r="N43" s="403">
        <f>SUM(N36:N42)</f>
        <v>11825.135901774509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564</v>
      </c>
      <c r="B48" s="49" t="str">
        <f ca="1">VLOOKUP(A48,MATERIALES!A4:D372,3,FALSE)</f>
        <v xml:space="preserve">Material seleccionado para Relleno
</v>
      </c>
      <c r="C48" s="290"/>
      <c r="D48" s="290"/>
      <c r="E48" s="290"/>
      <c r="F48" s="290"/>
      <c r="G48" s="290"/>
      <c r="H48" s="290"/>
      <c r="I48" s="277"/>
      <c r="J48" s="233" t="str">
        <f ca="1">VLOOKUP(A48,MATERIALES!A4:D372,2,FALSE)</f>
        <v>m3</v>
      </c>
      <c r="K48" s="291">
        <v>1.25</v>
      </c>
      <c r="L48" s="276"/>
      <c r="M48" s="409">
        <f ca="1">VLOOKUP(A48,MATERIALES!A4:D393,4,FALSE)</f>
        <v>16056.848563125603</v>
      </c>
      <c r="N48" s="281">
        <f ca="1">K48*M48</f>
        <v>20071.060703907002</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20071.060703907002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1375</v>
      </c>
      <c r="B59" s="52" t="str">
        <f>VLOOKUP(A59,TRANSPORTE!A5:D104,3,FALSE)</f>
        <v>Transporte de material seleccionado para relleno</v>
      </c>
      <c r="C59" s="53"/>
      <c r="D59" s="53"/>
      <c r="E59" s="53"/>
      <c r="F59" s="53"/>
      <c r="G59" s="53"/>
      <c r="H59" s="297" t="s">
        <v>2105</v>
      </c>
      <c r="I59" s="288">
        <v>1.25</v>
      </c>
      <c r="J59" s="288">
        <v>1</v>
      </c>
      <c r="K59" s="288">
        <f>I59*J59</f>
        <v>1.25</v>
      </c>
      <c r="L59" s="821">
        <f>VLOOKUP(A59,TRANSPORTE!A5:D123,4,FALSE)</f>
        <v>1200</v>
      </c>
      <c r="M59" s="822"/>
      <c r="N59" s="300">
        <f>K59*L59</f>
        <v>1500</v>
      </c>
    </row>
    <row r="60" spans="1:14" ht="24.75" customHeight="1">
      <c r="B60" s="52"/>
      <c r="C60" s="326"/>
      <c r="D60" s="326"/>
      <c r="E60" s="326"/>
      <c r="F60" s="326"/>
      <c r="G60" s="326"/>
      <c r="H60" s="320"/>
      <c r="I60" s="408"/>
      <c r="J60" s="295"/>
      <c r="K60" s="288"/>
      <c r="L60" s="821"/>
      <c r="M60" s="822"/>
      <c r="N60" s="296"/>
    </row>
    <row r="61" spans="1:14">
      <c r="B61" s="52"/>
      <c r="C61" s="53"/>
      <c r="D61" s="53"/>
      <c r="E61" s="53"/>
      <c r="F61" s="53"/>
      <c r="G61" s="326"/>
      <c r="H61" s="320"/>
      <c r="I61" s="408"/>
      <c r="J61" s="295"/>
      <c r="K61" s="288"/>
      <c r="L61" s="821"/>
      <c r="M61" s="822"/>
      <c r="N61" s="300"/>
    </row>
    <row r="62" spans="1:14">
      <c r="B62" s="52"/>
      <c r="C62" s="53"/>
      <c r="D62" s="53"/>
      <c r="E62" s="53"/>
      <c r="F62" s="53"/>
      <c r="G62" s="53"/>
      <c r="H62" s="297"/>
      <c r="I62" s="288"/>
      <c r="J62" s="288"/>
      <c r="K62" s="288"/>
      <c r="L62" s="821"/>
      <c r="M62" s="822"/>
      <c r="N62" s="300"/>
    </row>
    <row r="63" spans="1:14">
      <c r="B63" s="52"/>
      <c r="C63" s="53"/>
      <c r="D63" s="53"/>
      <c r="E63" s="53"/>
      <c r="F63" s="53"/>
      <c r="G63" s="53"/>
      <c r="H63" s="297"/>
      <c r="I63" s="288"/>
      <c r="J63" s="288"/>
      <c r="K63" s="288"/>
      <c r="L63" s="821"/>
      <c r="M63" s="822"/>
      <c r="N63" s="300"/>
    </row>
    <row r="64" spans="1:14" ht="15.75" thickBot="1">
      <c r="B64" s="474"/>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SUM(N59:N64)</f>
        <v>1500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 ca="1">N43+N54+N65+N76</f>
        <v>34040.641174097887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6808.1282348195782</v>
      </c>
      <c r="M83" s="852"/>
      <c r="N83" s="57"/>
    </row>
    <row r="84" spans="1:14">
      <c r="B84" s="95" t="s">
        <v>1057</v>
      </c>
      <c r="C84" s="96"/>
      <c r="D84" s="96"/>
      <c r="E84" s="96"/>
      <c r="F84" s="96"/>
      <c r="G84" s="96"/>
      <c r="H84" s="96"/>
      <c r="I84" s="93"/>
      <c r="J84" s="94"/>
      <c r="K84" s="313">
        <v>0.05</v>
      </c>
      <c r="L84" s="851">
        <f ca="1">N78*K84</f>
        <v>1702.0320587048946</v>
      </c>
      <c r="M84" s="852"/>
      <c r="N84" s="57"/>
    </row>
    <row r="85" spans="1:14" ht="15.75" thickBot="1">
      <c r="B85" s="97" t="s">
        <v>1058</v>
      </c>
      <c r="C85" s="98"/>
      <c r="D85" s="98"/>
      <c r="E85" s="98"/>
      <c r="F85" s="98"/>
      <c r="G85" s="98"/>
      <c r="H85" s="98"/>
      <c r="I85" s="99"/>
      <c r="J85" s="100"/>
      <c r="K85" s="314">
        <v>0.05</v>
      </c>
      <c r="L85" s="853">
        <f ca="1">N78*K85</f>
        <v>1702.0320587048946</v>
      </c>
      <c r="M85" s="854"/>
      <c r="N85" s="57"/>
    </row>
    <row r="86" spans="1:14" ht="15.75" thickBot="1">
      <c r="B86" s="817" t="s">
        <v>1037</v>
      </c>
      <c r="C86" s="818"/>
      <c r="D86" s="818"/>
      <c r="E86" s="818"/>
      <c r="F86" s="818"/>
      <c r="G86" s="818"/>
      <c r="H86" s="818"/>
      <c r="I86" s="818"/>
      <c r="J86" s="818"/>
      <c r="K86" s="818"/>
      <c r="L86" s="818"/>
      <c r="M86" s="819"/>
      <c r="N86" s="58">
        <f ca="1">L83+L84+L85</f>
        <v>10212.192352229369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ROUND((N78+N86),0)</f>
        <v>44253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topLeftCell="A31" zoomScale="78" zoomScaleNormal="78" workbookViewId="0">
      <selection activeCell="B47" sqref="B47:I47"/>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1528</v>
      </c>
      <c r="C31" s="87" t="s">
        <v>1530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129</v>
      </c>
      <c r="B36" s="830" t="str">
        <f>VLOOKUP(A36,EQUIPOS!A6:D186,3,FALSE)</f>
        <v xml:space="preserve">Buldozer, Potencia al volante de 140 HP, motor de 2200 RPM, longitud de hoja 4,80m. </v>
      </c>
      <c r="C36" s="831"/>
      <c r="D36" s="831"/>
      <c r="E36" s="831"/>
      <c r="F36" s="831"/>
      <c r="G36" s="831"/>
      <c r="H36" s="832"/>
      <c r="I36" s="276"/>
      <c r="J36" s="277"/>
      <c r="K36" s="278">
        <f>VLOOKUP(A36,EQUIPOS!A6:D186,4,FALSE)</f>
        <v>167702.18023737866</v>
      </c>
      <c r="L36" s="279"/>
      <c r="M36" s="280">
        <v>45</v>
      </c>
      <c r="N36" s="281">
        <f>K36/M36</f>
        <v>3726.7151163861927</v>
      </c>
    </row>
    <row r="37" spans="1:14">
      <c r="A37" s="119" t="s">
        <v>152</v>
      </c>
      <c r="B37" s="830" t="str">
        <f>VLOOKUP(A37,EQUIPOS!A7:D187,3,FALSE)</f>
        <v xml:space="preserve">Carrotanque de agua(1000 Galones) </v>
      </c>
      <c r="C37" s="831"/>
      <c r="D37" s="831"/>
      <c r="E37" s="831"/>
      <c r="F37" s="831"/>
      <c r="G37" s="831"/>
      <c r="H37" s="832"/>
      <c r="I37" s="276"/>
      <c r="J37" s="277"/>
      <c r="K37" s="278">
        <f>VLOOKUP(A37,EQUIPOS!A7:D187,4,FALSE)</f>
        <v>69518.263290413161</v>
      </c>
      <c r="L37" s="279"/>
      <c r="M37" s="280">
        <v>45</v>
      </c>
      <c r="N37" s="281">
        <f>K37/M37</f>
        <v>1544.8502953425148</v>
      </c>
    </row>
    <row r="38" spans="1:14">
      <c r="A38" t="s">
        <v>269</v>
      </c>
      <c r="B38" s="830" t="str">
        <f>VLOOKUP(A38,EQUIPOS!A8:D188,3,FALSE)</f>
        <v>Motoniveladora  potencia 215 HP, ancho de cuchilla 4,27 m, peso 18 ton.</v>
      </c>
      <c r="C38" s="831"/>
      <c r="D38" s="831"/>
      <c r="E38" s="831"/>
      <c r="F38" s="831"/>
      <c r="G38" s="831"/>
      <c r="H38" s="832"/>
      <c r="I38" s="276"/>
      <c r="J38" s="277"/>
      <c r="K38" s="278">
        <f>VLOOKUP(A38,EQUIPOS!A8:D188,4,FALSE)</f>
        <v>180000</v>
      </c>
      <c r="L38" s="279"/>
      <c r="M38" s="280">
        <v>45</v>
      </c>
      <c r="N38" s="281">
        <f>K38/M38</f>
        <v>4000</v>
      </c>
    </row>
    <row r="39" spans="1:14">
      <c r="A39" t="s">
        <v>365</v>
      </c>
      <c r="B39" s="830" t="str">
        <f>VLOOKUP(A39,EQUIPOS!A9:D189,3,FALSE)</f>
        <v xml:space="preserve">Vibrocompatador, potencia 153 HP, peso 10 Ton. </v>
      </c>
      <c r="C39" s="831"/>
      <c r="D39" s="831"/>
      <c r="E39" s="831"/>
      <c r="F39" s="831"/>
      <c r="G39" s="831"/>
      <c r="H39" s="832"/>
      <c r="I39" s="833"/>
      <c r="J39" s="814"/>
      <c r="K39" s="278">
        <f>VLOOKUP(A39,EQUIPOS!A9:D189,4,FALSE)</f>
        <v>114400</v>
      </c>
      <c r="L39" s="834">
        <v>45</v>
      </c>
      <c r="M39" s="835"/>
      <c r="N39" s="281">
        <f>K39/L39</f>
        <v>2542.2222222222222</v>
      </c>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0.02</v>
      </c>
      <c r="M42" s="842"/>
      <c r="N42" s="111">
        <f>N76*L42</f>
        <v>11.348267823577778</v>
      </c>
    </row>
    <row r="43" spans="1:14" ht="15.75" thickBot="1">
      <c r="B43" s="817" t="s">
        <v>1037</v>
      </c>
      <c r="C43" s="818"/>
      <c r="D43" s="818"/>
      <c r="E43" s="818"/>
      <c r="F43" s="818"/>
      <c r="G43" s="818"/>
      <c r="H43" s="818"/>
      <c r="I43" s="818"/>
      <c r="J43" s="818"/>
      <c r="K43" s="818"/>
      <c r="L43" s="818"/>
      <c r="M43" s="819"/>
      <c r="N43" s="403">
        <f>SUM(N36:N42)</f>
        <v>11825.135901774509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549</v>
      </c>
      <c r="B48" s="49" t="str">
        <f ca="1">VLOOKUP(A48,MATERIALES!A4:D372,3,FALSE)</f>
        <v xml:space="preserve">Material de Sub Base CBR=40% </v>
      </c>
      <c r="C48" s="290"/>
      <c r="D48" s="290"/>
      <c r="E48" s="290"/>
      <c r="F48" s="290"/>
      <c r="G48" s="290"/>
      <c r="H48" s="290"/>
      <c r="I48" s="277"/>
      <c r="J48" s="233" t="str">
        <f ca="1">VLOOKUP(A48,MATERIALES!A4:D372,2,FALSE)</f>
        <v>m3</v>
      </c>
      <c r="K48" s="291">
        <v>1.25</v>
      </c>
      <c r="L48" s="276"/>
      <c r="M48" s="409">
        <f ca="1">VLOOKUP(A48,MATERIALES!A4:D393,4,FALSE)</f>
        <v>47332.021375524688</v>
      </c>
      <c r="N48" s="281">
        <f ca="1">K48*M48</f>
        <v>59165.026719405862</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59165.026719405862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1469</v>
      </c>
      <c r="B59" s="52" t="str">
        <f>VLOOKUP(A59,TRANSPORTE!A5:D104,3,FALSE)</f>
        <v xml:space="preserve">Transporte de material de Sub Base CBR=40% </v>
      </c>
      <c r="C59" s="53"/>
      <c r="D59" s="53"/>
      <c r="E59" s="53"/>
      <c r="F59" s="53"/>
      <c r="G59" s="53"/>
      <c r="H59" s="297" t="s">
        <v>2105</v>
      </c>
      <c r="I59" s="288">
        <v>1.25</v>
      </c>
      <c r="J59" s="288">
        <v>1</v>
      </c>
      <c r="K59" s="288">
        <f>I59*J59</f>
        <v>1.25</v>
      </c>
      <c r="L59" s="821">
        <f>VLOOKUP(A59,TRANSPORTE!A5:D123,4,FALSE)</f>
        <v>1200</v>
      </c>
      <c r="M59" s="822"/>
      <c r="N59" s="300">
        <f>K59*L59</f>
        <v>1500</v>
      </c>
    </row>
    <row r="60" spans="1:14" ht="24.75" customHeight="1">
      <c r="B60" s="52"/>
      <c r="C60" s="326"/>
      <c r="D60" s="326"/>
      <c r="E60" s="326"/>
      <c r="F60" s="326"/>
      <c r="G60" s="326"/>
      <c r="H60" s="320"/>
      <c r="I60" s="408"/>
      <c r="J60" s="295"/>
      <c r="K60" s="288"/>
      <c r="L60" s="821"/>
      <c r="M60" s="822"/>
      <c r="N60" s="296"/>
    </row>
    <row r="61" spans="1:14">
      <c r="B61" s="52"/>
      <c r="C61" s="53"/>
      <c r="D61" s="53"/>
      <c r="E61" s="53"/>
      <c r="F61" s="53"/>
      <c r="G61" s="326"/>
      <c r="H61" s="320"/>
      <c r="I61" s="408"/>
      <c r="J61" s="295"/>
      <c r="K61" s="288"/>
      <c r="L61" s="821"/>
      <c r="M61" s="822"/>
      <c r="N61" s="300"/>
    </row>
    <row r="62" spans="1:14">
      <c r="B62" s="52"/>
      <c r="C62" s="53"/>
      <c r="D62" s="53"/>
      <c r="E62" s="53"/>
      <c r="F62" s="53"/>
      <c r="G62" s="53"/>
      <c r="H62" s="297"/>
      <c r="I62" s="288"/>
      <c r="J62" s="288"/>
      <c r="K62" s="288"/>
      <c r="L62" s="821"/>
      <c r="M62" s="822"/>
      <c r="N62" s="300"/>
    </row>
    <row r="63" spans="1:14">
      <c r="B63" s="52"/>
      <c r="C63" s="53"/>
      <c r="D63" s="53"/>
      <c r="E63" s="53"/>
      <c r="F63" s="53"/>
      <c r="G63" s="53"/>
      <c r="H63" s="297"/>
      <c r="I63" s="288"/>
      <c r="J63" s="288"/>
      <c r="K63" s="288"/>
      <c r="L63" s="821"/>
      <c r="M63" s="822"/>
      <c r="N63" s="300"/>
    </row>
    <row r="64" spans="1:14" ht="15.75" thickBot="1">
      <c r="B64" s="474"/>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SUM(N59:N64)</f>
        <v>1500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 ca="1">N43+N54+N65+N76</f>
        <v>73134.607189596762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14626.921437919353</v>
      </c>
      <c r="M83" s="852"/>
      <c r="N83" s="57"/>
    </row>
    <row r="84" spans="1:14">
      <c r="B84" s="95" t="s">
        <v>1057</v>
      </c>
      <c r="C84" s="96"/>
      <c r="D84" s="96"/>
      <c r="E84" s="96"/>
      <c r="F84" s="96"/>
      <c r="G84" s="96"/>
      <c r="H84" s="96"/>
      <c r="I84" s="93"/>
      <c r="J84" s="94"/>
      <c r="K84" s="313">
        <v>0.05</v>
      </c>
      <c r="L84" s="851">
        <f ca="1">N78*K84</f>
        <v>3656.7303594798382</v>
      </c>
      <c r="M84" s="852"/>
      <c r="N84" s="57"/>
    </row>
    <row r="85" spans="1:14" ht="15.75" thickBot="1">
      <c r="B85" s="97" t="s">
        <v>1058</v>
      </c>
      <c r="C85" s="98"/>
      <c r="D85" s="98"/>
      <c r="E85" s="98"/>
      <c r="F85" s="98"/>
      <c r="G85" s="98"/>
      <c r="H85" s="98"/>
      <c r="I85" s="99"/>
      <c r="J85" s="100"/>
      <c r="K85" s="314">
        <v>0.05</v>
      </c>
      <c r="L85" s="853">
        <f ca="1">N78*K85</f>
        <v>3656.7303594798382</v>
      </c>
      <c r="M85" s="854"/>
      <c r="N85" s="57"/>
    </row>
    <row r="86" spans="1:14" ht="15.75" thickBot="1">
      <c r="B86" s="817" t="s">
        <v>1037</v>
      </c>
      <c r="C86" s="818"/>
      <c r="D86" s="818"/>
      <c r="E86" s="818"/>
      <c r="F86" s="818"/>
      <c r="G86" s="818"/>
      <c r="H86" s="818"/>
      <c r="I86" s="818"/>
      <c r="J86" s="818"/>
      <c r="K86" s="818"/>
      <c r="L86" s="818"/>
      <c r="M86" s="819"/>
      <c r="N86" s="58">
        <f ca="1">L83+L84+L85</f>
        <v>21940.38215687903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95074.989346475792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topLeftCell="A25"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1529</v>
      </c>
      <c r="C31" s="87" t="s">
        <v>1531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129</v>
      </c>
      <c r="B36" s="830" t="str">
        <f>VLOOKUP(A36,EQUIPOS!A6:D186,3,FALSE)</f>
        <v xml:space="preserve">Buldozer, Potencia al volante de 140 HP, motor de 2200 RPM, longitud de hoja 4,80m. </v>
      </c>
      <c r="C36" s="831"/>
      <c r="D36" s="831"/>
      <c r="E36" s="831"/>
      <c r="F36" s="831"/>
      <c r="G36" s="831"/>
      <c r="H36" s="832"/>
      <c r="I36" s="276"/>
      <c r="J36" s="277"/>
      <c r="K36" s="278">
        <f>VLOOKUP(A36,EQUIPOS!A6:D186,4,FALSE)</f>
        <v>167702.18023737866</v>
      </c>
      <c r="L36" s="279"/>
      <c r="M36" s="280">
        <v>45</v>
      </c>
      <c r="N36" s="281">
        <f>K36/M36</f>
        <v>3726.7151163861927</v>
      </c>
    </row>
    <row r="37" spans="1:14">
      <c r="A37" s="119" t="s">
        <v>152</v>
      </c>
      <c r="B37" s="830" t="str">
        <f>VLOOKUP(A37,EQUIPOS!A7:D187,3,FALSE)</f>
        <v xml:space="preserve">Carrotanque de agua(1000 Galones) </v>
      </c>
      <c r="C37" s="831"/>
      <c r="D37" s="831"/>
      <c r="E37" s="831"/>
      <c r="F37" s="831"/>
      <c r="G37" s="831"/>
      <c r="H37" s="832"/>
      <c r="I37" s="276"/>
      <c r="J37" s="277"/>
      <c r="K37" s="278">
        <f>VLOOKUP(A37,EQUIPOS!A7:D187,4,FALSE)</f>
        <v>69518.263290413161</v>
      </c>
      <c r="L37" s="279"/>
      <c r="M37" s="280">
        <v>45</v>
      </c>
      <c r="N37" s="281">
        <f>K37/M37</f>
        <v>1544.8502953425148</v>
      </c>
    </row>
    <row r="38" spans="1:14">
      <c r="A38" t="s">
        <v>269</v>
      </c>
      <c r="B38" s="830" t="str">
        <f>VLOOKUP(A38,EQUIPOS!A8:D188,3,FALSE)</f>
        <v>Motoniveladora  potencia 215 HP, ancho de cuchilla 4,27 m, peso 18 ton.</v>
      </c>
      <c r="C38" s="831"/>
      <c r="D38" s="831"/>
      <c r="E38" s="831"/>
      <c r="F38" s="831"/>
      <c r="G38" s="831"/>
      <c r="H38" s="832"/>
      <c r="I38" s="276"/>
      <c r="J38" s="277"/>
      <c r="K38" s="278">
        <f>VLOOKUP(A38,EQUIPOS!A8:D188,4,FALSE)</f>
        <v>180000</v>
      </c>
      <c r="L38" s="279"/>
      <c r="M38" s="280">
        <v>45</v>
      </c>
      <c r="N38" s="281">
        <f>K38/M38</f>
        <v>4000</v>
      </c>
    </row>
    <row r="39" spans="1:14">
      <c r="A39" t="s">
        <v>365</v>
      </c>
      <c r="B39" s="830" t="str">
        <f>VLOOKUP(A39,EQUIPOS!A9:D189,3,FALSE)</f>
        <v xml:space="preserve">Vibrocompatador, potencia 153 HP, peso 10 Ton. </v>
      </c>
      <c r="C39" s="831"/>
      <c r="D39" s="831"/>
      <c r="E39" s="831"/>
      <c r="F39" s="831"/>
      <c r="G39" s="831"/>
      <c r="H39" s="832"/>
      <c r="I39" s="833"/>
      <c r="J39" s="814"/>
      <c r="K39" s="278">
        <f>VLOOKUP(A39,EQUIPOS!A9:D189,4,FALSE)</f>
        <v>114400</v>
      </c>
      <c r="L39" s="834">
        <v>45</v>
      </c>
      <c r="M39" s="835"/>
      <c r="N39" s="281">
        <f>K39/L39</f>
        <v>2542.2222222222222</v>
      </c>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0.02</v>
      </c>
      <c r="M42" s="842"/>
      <c r="N42" s="111">
        <f>N76*L42</f>
        <v>11.348267823577778</v>
      </c>
    </row>
    <row r="43" spans="1:14" ht="15.75" thickBot="1">
      <c r="B43" s="817" t="s">
        <v>1037</v>
      </c>
      <c r="C43" s="818"/>
      <c r="D43" s="818"/>
      <c r="E43" s="818"/>
      <c r="F43" s="818"/>
      <c r="G43" s="818"/>
      <c r="H43" s="818"/>
      <c r="I43" s="818"/>
      <c r="J43" s="818"/>
      <c r="K43" s="818"/>
      <c r="L43" s="818"/>
      <c r="M43" s="819"/>
      <c r="N43" s="403">
        <f>SUM(N36:N42)</f>
        <v>11825.135901774509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531</v>
      </c>
      <c r="B48" s="49" t="str">
        <f ca="1">VLOOKUP(A48,MATERIALES!A4:D372,3,FALSE)</f>
        <v xml:space="preserve">Material de Base </v>
      </c>
      <c r="C48" s="290"/>
      <c r="D48" s="290"/>
      <c r="E48" s="290"/>
      <c r="F48" s="290"/>
      <c r="G48" s="290"/>
      <c r="H48" s="290"/>
      <c r="I48" s="277"/>
      <c r="J48" s="233" t="str">
        <f ca="1">VLOOKUP(A48,MATERIALES!A4:D372,2,FALSE)</f>
        <v>m3</v>
      </c>
      <c r="K48" s="291">
        <v>1.25</v>
      </c>
      <c r="L48" s="276"/>
      <c r="M48" s="409">
        <f ca="1">VLOOKUP(A48,MATERIALES!A4:D393,4,FALSE)</f>
        <v>51578.165773329019</v>
      </c>
      <c r="N48" s="281">
        <f ca="1">K48*M48</f>
        <v>64472.707216661278</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64472.707216661278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1469</v>
      </c>
      <c r="B59" s="52" t="str">
        <f>VLOOKUP(A59,TRANSPORTE!A5:D104,3,FALSE)</f>
        <v xml:space="preserve">Transporte de material de Sub Base CBR=40% </v>
      </c>
      <c r="C59" s="53"/>
      <c r="D59" s="53"/>
      <c r="E59" s="53"/>
      <c r="F59" s="53"/>
      <c r="G59" s="53"/>
      <c r="H59" s="297" t="s">
        <v>2105</v>
      </c>
      <c r="I59" s="288">
        <v>1.25</v>
      </c>
      <c r="J59" s="288">
        <v>1</v>
      </c>
      <c r="K59" s="288">
        <f>I59*J59</f>
        <v>1.25</v>
      </c>
      <c r="L59" s="821">
        <f>VLOOKUP(A59,TRANSPORTE!A5:D123,4,FALSE)</f>
        <v>1200</v>
      </c>
      <c r="M59" s="822"/>
      <c r="N59" s="300">
        <f>K59*L59</f>
        <v>1500</v>
      </c>
    </row>
    <row r="60" spans="1:14" ht="24.75" customHeight="1">
      <c r="B60" s="52"/>
      <c r="C60" s="326"/>
      <c r="D60" s="326"/>
      <c r="E60" s="326"/>
      <c r="F60" s="326"/>
      <c r="G60" s="326"/>
      <c r="H60" s="320"/>
      <c r="I60" s="408"/>
      <c r="J60" s="295"/>
      <c r="K60" s="288"/>
      <c r="L60" s="821"/>
      <c r="M60" s="822"/>
      <c r="N60" s="296"/>
    </row>
    <row r="61" spans="1:14">
      <c r="B61" s="52"/>
      <c r="C61" s="53"/>
      <c r="D61" s="53"/>
      <c r="E61" s="53"/>
      <c r="F61" s="53"/>
      <c r="G61" s="326"/>
      <c r="H61" s="320"/>
      <c r="I61" s="408"/>
      <c r="J61" s="295"/>
      <c r="K61" s="288"/>
      <c r="L61" s="821"/>
      <c r="M61" s="822"/>
      <c r="N61" s="300"/>
    </row>
    <row r="62" spans="1:14">
      <c r="B62" s="52"/>
      <c r="C62" s="53"/>
      <c r="D62" s="53"/>
      <c r="E62" s="53"/>
      <c r="F62" s="53"/>
      <c r="G62" s="53"/>
      <c r="H62" s="297"/>
      <c r="I62" s="288"/>
      <c r="J62" s="288"/>
      <c r="K62" s="288"/>
      <c r="L62" s="821"/>
      <c r="M62" s="822"/>
      <c r="N62" s="300"/>
    </row>
    <row r="63" spans="1:14">
      <c r="B63" s="52"/>
      <c r="C63" s="53"/>
      <c r="D63" s="53"/>
      <c r="E63" s="53"/>
      <c r="F63" s="53"/>
      <c r="G63" s="53"/>
      <c r="H63" s="297"/>
      <c r="I63" s="288"/>
      <c r="J63" s="288"/>
      <c r="K63" s="288"/>
      <c r="L63" s="821"/>
      <c r="M63" s="822"/>
      <c r="N63" s="300"/>
    </row>
    <row r="64" spans="1:14" ht="15.75" thickBot="1">
      <c r="B64" s="474"/>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SUM(N59:N64)</f>
        <v>1500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 ca="1">N43+N54+N65+N76</f>
        <v>78442.287686852185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15688.457537370437</v>
      </c>
      <c r="M83" s="852"/>
      <c r="N83" s="57"/>
    </row>
    <row r="84" spans="1:14">
      <c r="B84" s="95" t="s">
        <v>1057</v>
      </c>
      <c r="C84" s="96"/>
      <c r="D84" s="96"/>
      <c r="E84" s="96"/>
      <c r="F84" s="96"/>
      <c r="G84" s="96"/>
      <c r="H84" s="96"/>
      <c r="I84" s="93"/>
      <c r="J84" s="94"/>
      <c r="K84" s="313">
        <v>0.05</v>
      </c>
      <c r="L84" s="851">
        <f ca="1">N78*K84</f>
        <v>3922.1143843426094</v>
      </c>
      <c r="M84" s="852"/>
      <c r="N84" s="57"/>
    </row>
    <row r="85" spans="1:14" ht="15.75" thickBot="1">
      <c r="B85" s="97" t="s">
        <v>1058</v>
      </c>
      <c r="C85" s="98"/>
      <c r="D85" s="98"/>
      <c r="E85" s="98"/>
      <c r="F85" s="98"/>
      <c r="G85" s="98"/>
      <c r="H85" s="98"/>
      <c r="I85" s="99"/>
      <c r="J85" s="100"/>
      <c r="K85" s="314">
        <v>0.05</v>
      </c>
      <c r="L85" s="853">
        <f ca="1">N78*K85</f>
        <v>3922.1143843426094</v>
      </c>
      <c r="M85" s="854"/>
      <c r="N85" s="57"/>
    </row>
    <row r="86" spans="1:14" ht="15.75" thickBot="1">
      <c r="B86" s="817" t="s">
        <v>1037</v>
      </c>
      <c r="C86" s="818"/>
      <c r="D86" s="818"/>
      <c r="E86" s="818"/>
      <c r="F86" s="818"/>
      <c r="G86" s="818"/>
      <c r="H86" s="818"/>
      <c r="I86" s="818"/>
      <c r="J86" s="818"/>
      <c r="K86" s="818"/>
      <c r="L86" s="818"/>
      <c r="M86" s="819"/>
      <c r="N86" s="58">
        <f ca="1">L83+L84+L85</f>
        <v>23532.686306055657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101974.97399290785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topLeftCell="A22"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1103</v>
      </c>
      <c r="C31" s="87" t="s">
        <v>2062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129</v>
      </c>
      <c r="B36" s="830" t="str">
        <f>VLOOKUP(A36,EQUIPOS!A6:D154,3,FALSE)</f>
        <v xml:space="preserve">Buldozer, Potencia al volante de 140 HP, motor de 2200 RPM, longitud de hoja 4,80m. </v>
      </c>
      <c r="C36" s="831"/>
      <c r="D36" s="831"/>
      <c r="E36" s="831"/>
      <c r="F36" s="831"/>
      <c r="G36" s="831"/>
      <c r="H36" s="832"/>
      <c r="I36" s="276"/>
      <c r="J36" s="277"/>
      <c r="K36" s="278">
        <f>VLOOKUP(A36,EQUIPOS!A6:D163,4,FALSE)</f>
        <v>167702.18023737866</v>
      </c>
      <c r="L36" s="279"/>
      <c r="M36" s="280">
        <v>400</v>
      </c>
      <c r="N36" s="281">
        <f>K36/M36</f>
        <v>419.25545059344665</v>
      </c>
    </row>
    <row r="37" spans="1:14">
      <c r="A37" s="119" t="s">
        <v>152</v>
      </c>
      <c r="B37" s="830" t="str">
        <f>VLOOKUP(A37,EQUIPOS!A7:D154,3,FALSE)</f>
        <v xml:space="preserve">Carrotanque de agua(1000 Galones) </v>
      </c>
      <c r="C37" s="831"/>
      <c r="D37" s="831"/>
      <c r="E37" s="831"/>
      <c r="F37" s="831"/>
      <c r="G37" s="831"/>
      <c r="H37" s="832"/>
      <c r="I37" s="276"/>
      <c r="J37" s="277"/>
      <c r="K37" s="278">
        <f>VLOOKUP(A37,EQUIPOS!A7:D164,4,FALSE)</f>
        <v>69518.263290413161</v>
      </c>
      <c r="L37" s="279"/>
      <c r="M37" s="280">
        <v>200</v>
      </c>
      <c r="N37" s="281">
        <f>K37/M37</f>
        <v>347.59131645206583</v>
      </c>
    </row>
    <row r="38" spans="1:14">
      <c r="A38" t="s">
        <v>269</v>
      </c>
      <c r="B38" s="830" t="str">
        <f>VLOOKUP(A38,EQUIPOS!A8:D154,3,FALSE)</f>
        <v>Motoniveladora  potencia 215 HP, ancho de cuchilla 4,27 m, peso 18 ton.</v>
      </c>
      <c r="C38" s="831"/>
      <c r="D38" s="831"/>
      <c r="E38" s="831"/>
      <c r="F38" s="831"/>
      <c r="G38" s="831"/>
      <c r="H38" s="832"/>
      <c r="I38" s="276"/>
      <c r="J38" s="277"/>
      <c r="K38" s="278">
        <f>VLOOKUP(A38,EQUIPOS!A8:D165,4,FALSE)</f>
        <v>180000</v>
      </c>
      <c r="L38" s="279"/>
      <c r="M38" s="280">
        <v>200</v>
      </c>
      <c r="N38" s="281">
        <f>K38/M38</f>
        <v>900</v>
      </c>
    </row>
    <row r="39" spans="1:14">
      <c r="A39" t="s">
        <v>365</v>
      </c>
      <c r="B39" s="830" t="str">
        <f>VLOOKUP(A39,EQUIPOS!A9:D155,3,FALSE)</f>
        <v xml:space="preserve">Vibrocompatador, potencia 153 HP, peso 10 Ton. </v>
      </c>
      <c r="C39" s="831"/>
      <c r="D39" s="831"/>
      <c r="E39" s="831"/>
      <c r="F39" s="831"/>
      <c r="G39" s="831"/>
      <c r="H39" s="832"/>
      <c r="I39" s="833"/>
      <c r="J39" s="814"/>
      <c r="K39" s="278">
        <f>VLOOKUP(A39,EQUIPOS!A9:D166,4,FALSE)</f>
        <v>114400</v>
      </c>
      <c r="L39" s="834">
        <v>200</v>
      </c>
      <c r="M39" s="835"/>
      <c r="N39" s="281">
        <f>K39/L39</f>
        <v>572</v>
      </c>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0.02</v>
      </c>
      <c r="N41" s="353">
        <f>N76*M41</f>
        <v>2.5533602603049999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2241.4001273058175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411"/>
      <c r="N48" s="281"/>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1600</v>
      </c>
      <c r="N70" s="404">
        <f>K70/M70</f>
        <v>63.834006507624999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1600</v>
      </c>
      <c r="N71" s="404">
        <f>K71/M71</f>
        <v>63.834006507624999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127.66801301525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2369.0681403210674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473.8136280642135</v>
      </c>
      <c r="M83" s="852"/>
      <c r="N83" s="57"/>
    </row>
    <row r="84" spans="1:14">
      <c r="B84" s="95" t="s">
        <v>1057</v>
      </c>
      <c r="C84" s="96"/>
      <c r="D84" s="96"/>
      <c r="E84" s="96"/>
      <c r="F84" s="96"/>
      <c r="G84" s="96"/>
      <c r="H84" s="96"/>
      <c r="I84" s="93"/>
      <c r="J84" s="94"/>
      <c r="K84" s="313">
        <v>0.05</v>
      </c>
      <c r="L84" s="851">
        <f>N78*K84</f>
        <v>118.45340701605338</v>
      </c>
      <c r="M84" s="852"/>
      <c r="N84" s="57"/>
    </row>
    <row r="85" spans="1:14" ht="15.75" thickBot="1">
      <c r="B85" s="97" t="s">
        <v>1058</v>
      </c>
      <c r="C85" s="98"/>
      <c r="D85" s="98"/>
      <c r="E85" s="98"/>
      <c r="F85" s="98"/>
      <c r="G85" s="98"/>
      <c r="H85" s="98"/>
      <c r="I85" s="99"/>
      <c r="J85" s="100"/>
      <c r="K85" s="314">
        <v>0.05</v>
      </c>
      <c r="L85" s="853">
        <f>N78*K85</f>
        <v>118.45340701605338</v>
      </c>
      <c r="M85" s="854"/>
      <c r="N85" s="57"/>
    </row>
    <row r="86" spans="1:14" ht="15.75" thickBot="1">
      <c r="B86" s="817" t="s">
        <v>1037</v>
      </c>
      <c r="C86" s="818"/>
      <c r="D86" s="818"/>
      <c r="E86" s="818"/>
      <c r="F86" s="818"/>
      <c r="G86" s="818"/>
      <c r="H86" s="818"/>
      <c r="I86" s="818"/>
      <c r="J86" s="818"/>
      <c r="K86" s="818"/>
      <c r="L86" s="818"/>
      <c r="M86" s="819"/>
      <c r="N86" s="58">
        <f>L83+L84+L85</f>
        <v>710.7204420963202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3079.7885824173877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topLeftCell="A37"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1104</v>
      </c>
      <c r="C31" s="87" t="s">
        <v>1282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2.0426882082439999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954</v>
      </c>
      <c r="B48" s="49" t="str">
        <f ca="1">VLOOKUP(A48,MATERIALES!A4:D372,3,FALSE)</f>
        <v>Geotextil T-2400 O Similar (Proveedores Lafayet, Pavco, Geomatrix, Tensar, Omnes U Otros)</v>
      </c>
      <c r="C48" s="290"/>
      <c r="D48" s="290"/>
      <c r="E48" s="290"/>
      <c r="F48" s="290"/>
      <c r="G48" s="290"/>
      <c r="H48" s="290"/>
      <c r="I48" s="277"/>
      <c r="J48" s="233" t="str">
        <f ca="1">VLOOKUP(A48,MATERIALES!A4:D372,2,FALSE)</f>
        <v>m2</v>
      </c>
      <c r="K48" s="291">
        <v>1.2</v>
      </c>
      <c r="L48" s="276"/>
      <c r="M48" s="411">
        <f ca="1">VLOOKUP(A48,MATERIALES!A4:D393,4,FALSE)</f>
        <v>5853.9281885695827</v>
      </c>
      <c r="N48" s="281">
        <f ca="1">K48*M48</f>
        <v>7024.7138262834987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7024.7138262834987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204.2688208244</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 ca="1">N43+N54+N65+N76</f>
        <v>7219.3473253708989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1443.86946507418</v>
      </c>
      <c r="M83" s="852"/>
      <c r="N83" s="57"/>
    </row>
    <row r="84" spans="1:14">
      <c r="B84" s="95" t="s">
        <v>1057</v>
      </c>
      <c r="C84" s="96"/>
      <c r="D84" s="96"/>
      <c r="E84" s="96"/>
      <c r="F84" s="96"/>
      <c r="G84" s="96"/>
      <c r="H84" s="96"/>
      <c r="I84" s="93"/>
      <c r="J84" s="94"/>
      <c r="K84" s="313">
        <v>0.05</v>
      </c>
      <c r="L84" s="851">
        <f ca="1">N78*K84</f>
        <v>360.96736626854499</v>
      </c>
      <c r="M84" s="852"/>
      <c r="N84" s="57"/>
    </row>
    <row r="85" spans="1:14" ht="15.75" thickBot="1">
      <c r="B85" s="97" t="s">
        <v>1058</v>
      </c>
      <c r="C85" s="98"/>
      <c r="D85" s="98"/>
      <c r="E85" s="98"/>
      <c r="F85" s="98"/>
      <c r="G85" s="98"/>
      <c r="H85" s="98"/>
      <c r="I85" s="99"/>
      <c r="J85" s="100"/>
      <c r="K85" s="314">
        <v>0.05</v>
      </c>
      <c r="L85" s="853">
        <f ca="1">N78*K85</f>
        <v>360.96736626854499</v>
      </c>
      <c r="M85" s="854"/>
      <c r="N85" s="57"/>
    </row>
    <row r="86" spans="1:14" ht="15.75" thickBot="1">
      <c r="B86" s="817" t="s">
        <v>1037</v>
      </c>
      <c r="C86" s="818"/>
      <c r="D86" s="818"/>
      <c r="E86" s="818"/>
      <c r="F86" s="818"/>
      <c r="G86" s="818"/>
      <c r="H86" s="818"/>
      <c r="I86" s="818"/>
      <c r="J86" s="818"/>
      <c r="K86" s="818"/>
      <c r="L86" s="818"/>
      <c r="M86" s="819"/>
      <c r="N86" s="58">
        <f ca="1">L83+L84+L85</f>
        <v>2165.80419761127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9385.1515229821689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topLeftCell="A49"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1105</v>
      </c>
      <c r="C31" s="87" t="s">
        <v>1532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2.0426882082439999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967</v>
      </c>
      <c r="B48" s="49" t="str">
        <f ca="1">VLOOKUP(A48,MATERIALES!A4:D372,3,FALSE)</f>
        <v>Geotextil T-2100 O Similar (Proveedores Pavco, Lafayet, Geomatrix, Tensar, Omnes U Otros)</v>
      </c>
      <c r="C48" s="290"/>
      <c r="D48" s="290"/>
      <c r="E48" s="290"/>
      <c r="F48" s="290"/>
      <c r="G48" s="290"/>
      <c r="H48" s="290"/>
      <c r="I48" s="277"/>
      <c r="J48" s="233" t="str">
        <f ca="1">VLOOKUP(A48,MATERIALES!A4:D372,2,FALSE)</f>
        <v>m2</v>
      </c>
      <c r="K48" s="291">
        <v>1.1000000000000001</v>
      </c>
      <c r="L48" s="276"/>
      <c r="M48" s="411">
        <v>5077.6000000000004</v>
      </c>
      <c r="N48" s="281">
        <f>K48*M48</f>
        <v>5585.3600000000006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5585.3600000000006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204.2688208244</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5791.6715090326443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1158.3343018065289</v>
      </c>
      <c r="M83" s="852"/>
      <c r="N83" s="57"/>
    </row>
    <row r="84" spans="1:14">
      <c r="B84" s="95" t="s">
        <v>1057</v>
      </c>
      <c r="C84" s="96"/>
      <c r="D84" s="96"/>
      <c r="E84" s="96"/>
      <c r="F84" s="96"/>
      <c r="G84" s="96"/>
      <c r="H84" s="96"/>
      <c r="I84" s="93"/>
      <c r="J84" s="94"/>
      <c r="K84" s="313">
        <v>0.05</v>
      </c>
      <c r="L84" s="851">
        <f>N78*K84</f>
        <v>289.58357545163221</v>
      </c>
      <c r="M84" s="852"/>
      <c r="N84" s="57"/>
    </row>
    <row r="85" spans="1:14" ht="15.75" thickBot="1">
      <c r="B85" s="97" t="s">
        <v>1058</v>
      </c>
      <c r="C85" s="98"/>
      <c r="D85" s="98"/>
      <c r="E85" s="98"/>
      <c r="F85" s="98"/>
      <c r="G85" s="98"/>
      <c r="H85" s="98"/>
      <c r="I85" s="99"/>
      <c r="J85" s="100"/>
      <c r="K85" s="314">
        <v>0.05</v>
      </c>
      <c r="L85" s="853">
        <f>N78*K85</f>
        <v>289.58357545163221</v>
      </c>
      <c r="M85" s="854"/>
      <c r="N85" s="57"/>
    </row>
    <row r="86" spans="1:14" ht="15.75" thickBot="1">
      <c r="B86" s="817" t="s">
        <v>1037</v>
      </c>
      <c r="C86" s="818"/>
      <c r="D86" s="818"/>
      <c r="E86" s="818"/>
      <c r="F86" s="818"/>
      <c r="G86" s="818"/>
      <c r="H86" s="818"/>
      <c r="I86" s="818"/>
      <c r="J86" s="818"/>
      <c r="K86" s="818"/>
      <c r="L86" s="818"/>
      <c r="M86" s="819"/>
      <c r="N86" s="58">
        <f>L83+L84+L85</f>
        <v>1737.5014527097933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7529.1729617424371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topLeftCell="A25"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1533</v>
      </c>
      <c r="C31" s="87" t="s">
        <v>1534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2.0426882082439999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475</v>
      </c>
      <c r="B48" s="49" t="str">
        <f ca="1">VLOOKUP(A48,MATERIALES!A4:D372,3,FALSE)</f>
        <v>Geomalla Biaxial Para Refuerzo Pbx-11</v>
      </c>
      <c r="C48" s="290"/>
      <c r="D48" s="290"/>
      <c r="E48" s="290"/>
      <c r="F48" s="290"/>
      <c r="G48" s="290"/>
      <c r="H48" s="290"/>
      <c r="I48" s="277"/>
      <c r="J48" s="233" t="str">
        <f ca="1">VLOOKUP(A48,MATERIALES!A4:D372,2,FALSE)</f>
        <v>m2</v>
      </c>
      <c r="K48" s="291">
        <v>1.2</v>
      </c>
      <c r="L48" s="276"/>
      <c r="M48" s="411">
        <f ca="1">VLOOKUP(A48,MATERIALES!A4:D393,4,FALSE)</f>
        <v>5568.4410142058741</v>
      </c>
      <c r="N48" s="281">
        <f ca="1">K48*M48</f>
        <v>6682.1292170470488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6682.1292170470488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204.2688208244</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 ca="1">N43+N54+N65+N76</f>
        <v>6876.762716134449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1375.3525432268898</v>
      </c>
      <c r="M83" s="852"/>
      <c r="N83" s="57"/>
    </row>
    <row r="84" spans="1:14">
      <c r="B84" s="95" t="s">
        <v>1057</v>
      </c>
      <c r="C84" s="96"/>
      <c r="D84" s="96"/>
      <c r="E84" s="96"/>
      <c r="F84" s="96"/>
      <c r="G84" s="96"/>
      <c r="H84" s="96"/>
      <c r="I84" s="93"/>
      <c r="J84" s="94"/>
      <c r="K84" s="313">
        <v>0.05</v>
      </c>
      <c r="L84" s="851">
        <f ca="1">N78*K84</f>
        <v>343.83813580672245</v>
      </c>
      <c r="M84" s="852"/>
      <c r="N84" s="57"/>
    </row>
    <row r="85" spans="1:14" ht="15.75" thickBot="1">
      <c r="B85" s="97" t="s">
        <v>1058</v>
      </c>
      <c r="C85" s="98"/>
      <c r="D85" s="98"/>
      <c r="E85" s="98"/>
      <c r="F85" s="98"/>
      <c r="G85" s="98"/>
      <c r="H85" s="98"/>
      <c r="I85" s="99"/>
      <c r="J85" s="100"/>
      <c r="K85" s="314">
        <v>0.05</v>
      </c>
      <c r="L85" s="853">
        <f ca="1">N78*K85</f>
        <v>343.83813580672245</v>
      </c>
      <c r="M85" s="854"/>
      <c r="N85" s="57"/>
    </row>
    <row r="86" spans="1:14" ht="15.75" thickBot="1">
      <c r="B86" s="817" t="s">
        <v>1037</v>
      </c>
      <c r="C86" s="818"/>
      <c r="D86" s="818"/>
      <c r="E86" s="818"/>
      <c r="F86" s="818"/>
      <c r="G86" s="818"/>
      <c r="H86" s="818"/>
      <c r="I86" s="818"/>
      <c r="J86" s="818"/>
      <c r="K86" s="818"/>
      <c r="L86" s="818"/>
      <c r="M86" s="819"/>
      <c r="N86" s="58">
        <f ca="1">L83+L84+L85</f>
        <v>2063.0288148403347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8939.7915309747841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topLeftCell="A31"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1535</v>
      </c>
      <c r="C31" s="87" t="s">
        <v>1536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2.0426882082439999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985</v>
      </c>
      <c r="B48" s="49" t="str">
        <f ca="1">VLOOKUP(A48,MATERIALES!A4:D372,3,FALSE)</f>
        <v>Geomalla Forgrid UX100</v>
      </c>
      <c r="C48" s="290"/>
      <c r="D48" s="290"/>
      <c r="E48" s="290"/>
      <c r="F48" s="290"/>
      <c r="G48" s="290"/>
      <c r="H48" s="290"/>
      <c r="I48" s="277"/>
      <c r="J48" s="233" t="str">
        <f ca="1">VLOOKUP(A48,MATERIALES!A4:D372,2,FALSE)</f>
        <v>M2</v>
      </c>
      <c r="K48" s="291">
        <v>1.3</v>
      </c>
      <c r="L48" s="276"/>
      <c r="M48" s="411">
        <f ca="1">VLOOKUP(A48,MATERIALES!A4:D393,4,FALSE)</f>
        <v>10589.124313852113</v>
      </c>
      <c r="N48" s="281">
        <f ca="1">K48*M48</f>
        <v>13765.861608007748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13765.861608007748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204.2688208244</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 ca="1">N43+N54+N65+N76</f>
        <v>13960.495107095147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2792.0990214190297</v>
      </c>
      <c r="M83" s="852"/>
      <c r="N83" s="57"/>
    </row>
    <row r="84" spans="1:14">
      <c r="B84" s="95" t="s">
        <v>1057</v>
      </c>
      <c r="C84" s="96"/>
      <c r="D84" s="96"/>
      <c r="E84" s="96"/>
      <c r="F84" s="96"/>
      <c r="G84" s="96"/>
      <c r="H84" s="96"/>
      <c r="I84" s="93"/>
      <c r="J84" s="94"/>
      <c r="K84" s="313">
        <v>0.05</v>
      </c>
      <c r="L84" s="851">
        <f ca="1">N78*K84</f>
        <v>698.02475535475742</v>
      </c>
      <c r="M84" s="852"/>
      <c r="N84" s="57"/>
    </row>
    <row r="85" spans="1:14" ht="15.75" thickBot="1">
      <c r="B85" s="97" t="s">
        <v>1058</v>
      </c>
      <c r="C85" s="98"/>
      <c r="D85" s="98"/>
      <c r="E85" s="98"/>
      <c r="F85" s="98"/>
      <c r="G85" s="98"/>
      <c r="H85" s="98"/>
      <c r="I85" s="99"/>
      <c r="J85" s="100"/>
      <c r="K85" s="314">
        <v>0.05</v>
      </c>
      <c r="L85" s="853">
        <f ca="1">N78*K85</f>
        <v>698.02475535475742</v>
      </c>
      <c r="M85" s="854"/>
      <c r="N85" s="57"/>
    </row>
    <row r="86" spans="1:14" ht="15.75" thickBot="1">
      <c r="B86" s="817" t="s">
        <v>1037</v>
      </c>
      <c r="C86" s="818"/>
      <c r="D86" s="818"/>
      <c r="E86" s="818"/>
      <c r="F86" s="818"/>
      <c r="G86" s="818"/>
      <c r="H86" s="818"/>
      <c r="I86" s="818"/>
      <c r="J86" s="818"/>
      <c r="K86" s="818"/>
      <c r="L86" s="818"/>
      <c r="M86" s="819"/>
      <c r="N86" s="58">
        <f ca="1">L83+L84+L85</f>
        <v>4188.1485321285445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18148.64363922369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topLeftCell="A25"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1106</v>
      </c>
      <c r="C31" s="87" t="s">
        <v>1537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303</v>
      </c>
      <c r="B36" s="830" t="str">
        <f>VLOOKUP(A36,EQUIPOS!A6:D154,3,FALSE)</f>
        <v>Retrocargador, pala de 1,1 m3 de capacidad, profundidad de excavación de 4.400 mm y una altura de 5.680 mm</v>
      </c>
      <c r="C36" s="831"/>
      <c r="D36" s="831"/>
      <c r="E36" s="831"/>
      <c r="F36" s="831"/>
      <c r="G36" s="831"/>
      <c r="H36" s="832"/>
      <c r="I36" s="276"/>
      <c r="J36" s="277"/>
      <c r="K36" s="278">
        <f>VLOOKUP(A36,EQUIPOS!A6:D163,4,FALSE)</f>
        <v>115324.04271502474</v>
      </c>
      <c r="L36" s="279"/>
      <c r="M36" s="280">
        <v>250</v>
      </c>
      <c r="N36" s="281">
        <f>K36/M36</f>
        <v>461.29617086009898</v>
      </c>
    </row>
    <row r="37" spans="1:14">
      <c r="A37" s="119" t="s">
        <v>373</v>
      </c>
      <c r="B37" s="830" t="str">
        <f>VLOOKUP(A37,EQUIPOS!A7:D154,3,FALSE)</f>
        <v>Volqueta 6 m3</v>
      </c>
      <c r="C37" s="831"/>
      <c r="D37" s="831"/>
      <c r="E37" s="831"/>
      <c r="F37" s="831"/>
      <c r="G37" s="831"/>
      <c r="H37" s="832"/>
      <c r="I37" s="276"/>
      <c r="J37" s="277"/>
      <c r="K37" s="278">
        <f>VLOOKUP(A37,EQUIPOS!A7:D164,4,FALSE)</f>
        <v>62500</v>
      </c>
      <c r="L37" s="279"/>
      <c r="M37" s="280">
        <v>250</v>
      </c>
      <c r="N37" s="281">
        <f>K37/M37</f>
        <v>250</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0.05</v>
      </c>
      <c r="N41" s="353">
        <f>N76*M41</f>
        <v>5.1067205206100006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716.40289138070898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411"/>
      <c r="N48" s="281"/>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2000</v>
      </c>
      <c r="N70" s="404">
        <f>K70/M70</f>
        <v>51.067205206099999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2000</v>
      </c>
      <c r="N71" s="404">
        <f>K71/M71</f>
        <v>51.067205206099999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102.1344104122</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818.53730179290892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163.70746035858178</v>
      </c>
      <c r="M83" s="852"/>
      <c r="N83" s="57"/>
    </row>
    <row r="84" spans="1:14">
      <c r="B84" s="95" t="s">
        <v>1057</v>
      </c>
      <c r="C84" s="96"/>
      <c r="D84" s="96"/>
      <c r="E84" s="96"/>
      <c r="F84" s="96"/>
      <c r="G84" s="96"/>
      <c r="H84" s="96"/>
      <c r="I84" s="93"/>
      <c r="J84" s="94"/>
      <c r="K84" s="313">
        <v>0.05</v>
      </c>
      <c r="L84" s="851">
        <f>N78*K84</f>
        <v>40.926865089645446</v>
      </c>
      <c r="M84" s="852"/>
      <c r="N84" s="57"/>
    </row>
    <row r="85" spans="1:14" ht="15.75" thickBot="1">
      <c r="B85" s="97" t="s">
        <v>1058</v>
      </c>
      <c r="C85" s="98"/>
      <c r="D85" s="98"/>
      <c r="E85" s="98"/>
      <c r="F85" s="98"/>
      <c r="G85" s="98"/>
      <c r="H85" s="98"/>
      <c r="I85" s="99"/>
      <c r="J85" s="100"/>
      <c r="K85" s="314">
        <v>0.05</v>
      </c>
      <c r="L85" s="853">
        <f>N78*K85</f>
        <v>40.926865089645446</v>
      </c>
      <c r="M85" s="854"/>
      <c r="N85" s="57"/>
    </row>
    <row r="86" spans="1:14" ht="15.75" thickBot="1">
      <c r="B86" s="817" t="s">
        <v>1037</v>
      </c>
      <c r="C86" s="818"/>
      <c r="D86" s="818"/>
      <c r="E86" s="818"/>
      <c r="F86" s="818"/>
      <c r="G86" s="818"/>
      <c r="H86" s="818"/>
      <c r="I86" s="818"/>
      <c r="J86" s="818"/>
      <c r="K86" s="818"/>
      <c r="L86" s="818"/>
      <c r="M86" s="819"/>
      <c r="N86" s="58">
        <f>L83+L84+L85</f>
        <v>245.56119053787268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1064.0984923307815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topLeftCell="A43"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1540</v>
      </c>
      <c r="C31" s="87" t="s">
        <v>1541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69518.263290413161</v>
      </c>
      <c r="L36" s="279"/>
      <c r="M36" s="280">
        <v>35</v>
      </c>
      <c r="N36" s="281">
        <f>K36/M36</f>
        <v>1986.2360940118047</v>
      </c>
    </row>
    <row r="37" spans="1:14">
      <c r="A37" s="119" t="s">
        <v>269</v>
      </c>
      <c r="B37" s="830" t="str">
        <f>VLOOKUP(A37,EQUIPOS!A7:D154,3,FALSE)</f>
        <v>Motoniveladora  potencia 215 HP, ancho de cuchilla 4,27 m, peso 18 ton.</v>
      </c>
      <c r="C37" s="831"/>
      <c r="D37" s="831"/>
      <c r="E37" s="831"/>
      <c r="F37" s="831"/>
      <c r="G37" s="831"/>
      <c r="H37" s="832"/>
      <c r="I37" s="276"/>
      <c r="J37" s="277"/>
      <c r="K37" s="278">
        <f>VLOOKUP(A37,EQUIPOS!A7:D164,4,FALSE)</f>
        <v>180000</v>
      </c>
      <c r="L37" s="279"/>
      <c r="M37" s="280">
        <v>35</v>
      </c>
      <c r="N37" s="281">
        <f>K37/M37</f>
        <v>5142.8571428571431</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114400</v>
      </c>
      <c r="L38" s="279"/>
      <c r="M38" s="280">
        <v>35</v>
      </c>
      <c r="N38" s="281">
        <f>K38/M38</f>
        <v>3268.5714285714284</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0.02</v>
      </c>
      <c r="N41" s="353">
        <f>N76*M41</f>
        <v>14.590630058885715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10412.255295499263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845</v>
      </c>
      <c r="B48" s="49" t="str">
        <f ca="1">VLOOKUP(A48,MATERIALES!A4:D372,3,FALSE)</f>
        <v>Agua</v>
      </c>
      <c r="C48" s="290"/>
      <c r="D48" s="290"/>
      <c r="E48" s="290"/>
      <c r="F48" s="290"/>
      <c r="G48" s="290"/>
      <c r="H48" s="290"/>
      <c r="I48" s="277"/>
      <c r="J48" s="233" t="str">
        <f ca="1">VLOOKUP(A48,MATERIALES!A4:D372,2,FALSE)</f>
        <v>lt</v>
      </c>
      <c r="K48" s="291">
        <v>25</v>
      </c>
      <c r="L48" s="276"/>
      <c r="M48" s="411">
        <f ca="1">VLOOKUP(A48,MATERIALES!A4:D393,4,FALSE)</f>
        <v>37.420317821735615</v>
      </c>
      <c r="N48" s="281">
        <f ca="1">K48*M48</f>
        <v>935.50794554339041</v>
      </c>
    </row>
    <row r="49" spans="1:14">
      <c r="A49" t="s">
        <v>875</v>
      </c>
      <c r="B49" s="49" t="str">
        <f>VLOOKUP(A49,MATERIALES!A5:D372,3,FALSE)</f>
        <v xml:space="preserve">Cemento gris
</v>
      </c>
      <c r="C49" s="290"/>
      <c r="D49" s="290"/>
      <c r="E49" s="290"/>
      <c r="F49" s="290"/>
      <c r="G49" s="290"/>
      <c r="H49" s="290"/>
      <c r="I49" s="277"/>
      <c r="J49" s="233" t="str">
        <f>VLOOKUP(A49,MATERIALES!A5:D372,2,FALSE)</f>
        <v>kg</v>
      </c>
      <c r="K49" s="291">
        <v>80</v>
      </c>
      <c r="L49" s="276"/>
      <c r="M49" s="411">
        <f>VLOOKUP(A49,MATERIALES!A5:D394,4,FALSE)</f>
        <v>467.59999999999997</v>
      </c>
      <c r="N49" s="281">
        <f>K49*M49</f>
        <v>37408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41235.049437309608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729.53150294428576</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 ca="1">N43+N54+N65+N76</f>
        <v>52542.536476986446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10508.50729539729</v>
      </c>
      <c r="M83" s="852"/>
      <c r="N83" s="57"/>
    </row>
    <row r="84" spans="1:14">
      <c r="B84" s="95" t="s">
        <v>1057</v>
      </c>
      <c r="C84" s="96"/>
      <c r="D84" s="96"/>
      <c r="E84" s="96"/>
      <c r="F84" s="96"/>
      <c r="G84" s="96"/>
      <c r="H84" s="96"/>
      <c r="I84" s="93"/>
      <c r="J84" s="94"/>
      <c r="K84" s="313">
        <v>0.05</v>
      </c>
      <c r="L84" s="851">
        <f ca="1">N78*K84</f>
        <v>2627.1268238493226</v>
      </c>
      <c r="M84" s="852"/>
      <c r="N84" s="57"/>
    </row>
    <row r="85" spans="1:14" ht="15.75" thickBot="1">
      <c r="B85" s="97" t="s">
        <v>1058</v>
      </c>
      <c r="C85" s="98"/>
      <c r="D85" s="98"/>
      <c r="E85" s="98"/>
      <c r="F85" s="98"/>
      <c r="G85" s="98"/>
      <c r="H85" s="98"/>
      <c r="I85" s="99"/>
      <c r="J85" s="100"/>
      <c r="K85" s="314">
        <v>0.05</v>
      </c>
      <c r="L85" s="853">
        <f ca="1">N78*K85</f>
        <v>2627.1268238493226</v>
      </c>
      <c r="M85" s="854"/>
      <c r="N85" s="57"/>
    </row>
    <row r="86" spans="1:14" ht="15.75" thickBot="1">
      <c r="B86" s="817" t="s">
        <v>1037</v>
      </c>
      <c r="C86" s="818"/>
      <c r="D86" s="818"/>
      <c r="E86" s="818"/>
      <c r="F86" s="818"/>
      <c r="G86" s="818"/>
      <c r="H86" s="818"/>
      <c r="I86" s="818"/>
      <c r="J86" s="818"/>
      <c r="K86" s="818"/>
      <c r="L86" s="818"/>
      <c r="M86" s="819"/>
      <c r="N86" s="58">
        <f ca="1">L83+L84+L85</f>
        <v>15762.760943095936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68305.297420082381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topLeftCell="A28" zoomScale="78" zoomScaleNormal="78" workbookViewId="0">
      <selection activeCell="B48" sqref="B48"/>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1542</v>
      </c>
      <c r="C31" s="87" t="s">
        <v>1543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69518.263290413161</v>
      </c>
      <c r="L36" s="279"/>
      <c r="M36" s="280">
        <v>35</v>
      </c>
      <c r="N36" s="281">
        <f>K36/M36</f>
        <v>1986.2360940118047</v>
      </c>
    </row>
    <row r="37" spans="1:14">
      <c r="A37" s="119" t="s">
        <v>269</v>
      </c>
      <c r="B37" s="830" t="str">
        <f>VLOOKUP(A37,EQUIPOS!A7:D154,3,FALSE)</f>
        <v>Motoniveladora  potencia 215 HP, ancho de cuchilla 4,27 m, peso 18 ton.</v>
      </c>
      <c r="C37" s="831"/>
      <c r="D37" s="831"/>
      <c r="E37" s="831"/>
      <c r="F37" s="831"/>
      <c r="G37" s="831"/>
      <c r="H37" s="832"/>
      <c r="I37" s="276"/>
      <c r="J37" s="277"/>
      <c r="K37" s="278">
        <f>VLOOKUP(A37,EQUIPOS!A7:D164,4,FALSE)</f>
        <v>180000</v>
      </c>
      <c r="L37" s="279"/>
      <c r="M37" s="280">
        <v>35</v>
      </c>
      <c r="N37" s="281">
        <f>K37/M37</f>
        <v>5142.8571428571431</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114400</v>
      </c>
      <c r="L38" s="279"/>
      <c r="M38" s="280">
        <v>35</v>
      </c>
      <c r="N38" s="281">
        <f>K38/M38</f>
        <v>3268.5714285714284</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0.02</v>
      </c>
      <c r="N41" s="353">
        <f>N76*M41</f>
        <v>14.590630058885715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10412.255295499263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845</v>
      </c>
      <c r="B48" s="49" t="str">
        <f ca="1">VLOOKUP(A48,MATERIALES!A4:D372,3,FALSE)</f>
        <v>Agua</v>
      </c>
      <c r="C48" s="290"/>
      <c r="D48" s="290"/>
      <c r="E48" s="290"/>
      <c r="F48" s="290"/>
      <c r="G48" s="290"/>
      <c r="H48" s="290"/>
      <c r="I48" s="277"/>
      <c r="J48" s="233" t="str">
        <f ca="1">VLOOKUP(A48,MATERIALES!A4:D372,2,FALSE)</f>
        <v>lt</v>
      </c>
      <c r="K48" s="291">
        <v>25</v>
      </c>
      <c r="L48" s="276"/>
      <c r="M48" s="411">
        <f ca="1">VLOOKUP(A48,MATERIALES!A4:D393,4,FALSE)</f>
        <v>37.420317821735615</v>
      </c>
      <c r="N48" s="281">
        <f ca="1">K48*M48</f>
        <v>935.50794554339041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935.50794554339041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729.53150294428576</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 ca="1">N43+N54+N65+N76</f>
        <v>12242.99498522023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2448.598997044046</v>
      </c>
      <c r="M83" s="852"/>
      <c r="N83" s="57"/>
    </row>
    <row r="84" spans="1:14">
      <c r="B84" s="95" t="s">
        <v>1057</v>
      </c>
      <c r="C84" s="96"/>
      <c r="D84" s="96"/>
      <c r="E84" s="96"/>
      <c r="F84" s="96"/>
      <c r="G84" s="96"/>
      <c r="H84" s="96"/>
      <c r="I84" s="93"/>
      <c r="J84" s="94"/>
      <c r="K84" s="313">
        <v>0.05</v>
      </c>
      <c r="L84" s="851">
        <f ca="1">N78*K84</f>
        <v>612.14974926101149</v>
      </c>
      <c r="M84" s="852"/>
      <c r="N84" s="57"/>
    </row>
    <row r="85" spans="1:14" ht="15.75" thickBot="1">
      <c r="B85" s="97" t="s">
        <v>1058</v>
      </c>
      <c r="C85" s="98"/>
      <c r="D85" s="98"/>
      <c r="E85" s="98"/>
      <c r="F85" s="98"/>
      <c r="G85" s="98"/>
      <c r="H85" s="98"/>
      <c r="I85" s="99"/>
      <c r="J85" s="100"/>
      <c r="K85" s="314">
        <v>0.05</v>
      </c>
      <c r="L85" s="853">
        <f ca="1">N78*K85</f>
        <v>612.14974926101149</v>
      </c>
      <c r="M85" s="854"/>
      <c r="N85" s="57"/>
    </row>
    <row r="86" spans="1:14" ht="15.75" thickBot="1">
      <c r="B86" s="817" t="s">
        <v>1037</v>
      </c>
      <c r="C86" s="818"/>
      <c r="D86" s="818"/>
      <c r="E86" s="818"/>
      <c r="F86" s="818"/>
      <c r="G86" s="818"/>
      <c r="H86" s="818"/>
      <c r="I86" s="818"/>
      <c r="J86" s="818"/>
      <c r="K86" s="818"/>
      <c r="L86" s="818"/>
      <c r="M86" s="819"/>
      <c r="N86" s="58">
        <f ca="1">L83+L84+L85</f>
        <v>3672.898495566069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15915.893480786299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topLeftCell="A49"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1544</v>
      </c>
      <c r="C31" s="87" t="s">
        <v>1545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875</v>
      </c>
      <c r="B48" s="49" t="str">
        <f ca="1">VLOOKUP(A48,MATERIALES!A4:D372,3,FALSE)</f>
        <v xml:space="preserve">Cemento gris
</v>
      </c>
      <c r="C48" s="290"/>
      <c r="D48" s="290"/>
      <c r="E48" s="290"/>
      <c r="F48" s="290"/>
      <c r="G48" s="290"/>
      <c r="H48" s="290"/>
      <c r="I48" s="277"/>
      <c r="J48" s="233" t="str">
        <f ca="1">VLOOKUP(A48,MATERIALES!A4:D372,2,FALSE)</f>
        <v>kg</v>
      </c>
      <c r="K48" s="291">
        <v>1</v>
      </c>
      <c r="L48" s="276"/>
      <c r="M48" s="411">
        <f ca="1">VLOOKUP(A48,MATERIALES!A4:D393,4,FALSE)</f>
        <v>503.74426864707772</v>
      </c>
      <c r="N48" s="281">
        <f ca="1">K48*M48</f>
        <v>503.74426864707772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503.74426864707772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17" t="s">
        <v>1037</v>
      </c>
      <c r="C76" s="818"/>
      <c r="D76" s="818"/>
      <c r="E76" s="818"/>
      <c r="F76" s="818"/>
      <c r="G76" s="818"/>
      <c r="H76" s="818"/>
      <c r="I76" s="824"/>
      <c r="J76" s="824"/>
      <c r="K76" s="824"/>
      <c r="L76" s="824"/>
      <c r="M76" s="825"/>
      <c r="N76" s="310">
        <f>SUM(N70:N75)</f>
        <v>0</v>
      </c>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 ca="1">N43+N54+N65+N76</f>
        <v>503.74426864707772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100.74885372941554</v>
      </c>
      <c r="M83" s="852"/>
      <c r="N83" s="57"/>
    </row>
    <row r="84" spans="1:14">
      <c r="B84" s="95" t="s">
        <v>1057</v>
      </c>
      <c r="C84" s="96"/>
      <c r="D84" s="96"/>
      <c r="E84" s="96"/>
      <c r="F84" s="96"/>
      <c r="G84" s="96"/>
      <c r="H84" s="96"/>
      <c r="I84" s="93"/>
      <c r="J84" s="94"/>
      <c r="K84" s="313">
        <v>0.05</v>
      </c>
      <c r="L84" s="851">
        <f ca="1">N78*K84</f>
        <v>25.187213432353886</v>
      </c>
      <c r="M84" s="852"/>
      <c r="N84" s="57"/>
    </row>
    <row r="85" spans="1:14" ht="15.75" thickBot="1">
      <c r="B85" s="97" t="s">
        <v>1058</v>
      </c>
      <c r="C85" s="98"/>
      <c r="D85" s="98"/>
      <c r="E85" s="98"/>
      <c r="F85" s="98"/>
      <c r="G85" s="98"/>
      <c r="H85" s="98"/>
      <c r="I85" s="99"/>
      <c r="J85" s="100"/>
      <c r="K85" s="314">
        <v>0.05</v>
      </c>
      <c r="L85" s="853">
        <f ca="1">N78*K85</f>
        <v>25.187213432353886</v>
      </c>
      <c r="M85" s="854"/>
      <c r="N85" s="57"/>
    </row>
    <row r="86" spans="1:14" ht="15.75" thickBot="1">
      <c r="B86" s="817" t="s">
        <v>1037</v>
      </c>
      <c r="C86" s="818"/>
      <c r="D86" s="818"/>
      <c r="E86" s="818"/>
      <c r="F86" s="818"/>
      <c r="G86" s="818"/>
      <c r="H86" s="818"/>
      <c r="I86" s="818"/>
      <c r="J86" s="818"/>
      <c r="K86" s="818"/>
      <c r="L86" s="818"/>
      <c r="M86" s="819"/>
      <c r="N86" s="58">
        <f ca="1">L83+L84+L85</f>
        <v>151.12328059412332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654.867549241201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topLeftCell="A25"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1546</v>
      </c>
      <c r="C31" s="87" t="s">
        <v>1547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6"/>
      <c r="J36" s="277"/>
      <c r="K36" s="278">
        <f>VLOOKUP(A36,EQUIPOS!A6:D163,4,FALSE)</f>
        <v>69518.263290413161</v>
      </c>
      <c r="L36" s="279"/>
      <c r="M36" s="280">
        <v>35</v>
      </c>
      <c r="N36" s="281">
        <f>K36/M36</f>
        <v>1986.2360940118047</v>
      </c>
    </row>
    <row r="37" spans="1:14">
      <c r="A37" s="119" t="s">
        <v>269</v>
      </c>
      <c r="B37" s="830" t="str">
        <f>VLOOKUP(A37,EQUIPOS!A7:D154,3,FALSE)</f>
        <v>Motoniveladora  potencia 215 HP, ancho de cuchilla 4,27 m, peso 18 ton.</v>
      </c>
      <c r="C37" s="831"/>
      <c r="D37" s="831"/>
      <c r="E37" s="831"/>
      <c r="F37" s="831"/>
      <c r="G37" s="831"/>
      <c r="H37" s="832"/>
      <c r="I37" s="276"/>
      <c r="J37" s="277"/>
      <c r="K37" s="278">
        <f>VLOOKUP(A37,EQUIPOS!A7:D164,4,FALSE)</f>
        <v>180000</v>
      </c>
      <c r="L37" s="279"/>
      <c r="M37" s="280">
        <v>35</v>
      </c>
      <c r="N37" s="281">
        <f>K37/M37</f>
        <v>5142.8571428571431</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114400</v>
      </c>
      <c r="L38" s="279"/>
      <c r="M38" s="280">
        <v>35</v>
      </c>
      <c r="N38" s="281">
        <f>K38/M38</f>
        <v>3268.5714285714284</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0.02</v>
      </c>
      <c r="N41" s="353">
        <f>N76*M41</f>
        <v>14.590630058885715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10412.255295499263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404</v>
      </c>
      <c r="B48" s="49" t="str">
        <f ca="1">VLOOKUP(A48,MATERIALES!A4:D372,3,FALSE)</f>
        <v>Cal</v>
      </c>
      <c r="C48" s="290"/>
      <c r="D48" s="290"/>
      <c r="E48" s="290"/>
      <c r="F48" s="290"/>
      <c r="G48" s="290"/>
      <c r="H48" s="290"/>
      <c r="I48" s="277"/>
      <c r="J48" s="233" t="str">
        <f ca="1">VLOOKUP(A48,MATERIALES!A4:D372,2,FALSE)</f>
        <v>kg</v>
      </c>
      <c r="K48" s="291">
        <v>80</v>
      </c>
      <c r="L48" s="276"/>
      <c r="M48" s="411">
        <f ca="1">VLOOKUP(A48,MATERIALES!A4:D393,4,FALSE)</f>
        <v>863.71152728446873</v>
      </c>
      <c r="N48" s="281">
        <f ca="1">K48*M48</f>
        <v>69096.922182757495</v>
      </c>
    </row>
    <row r="49" spans="1:14">
      <c r="A49" t="s">
        <v>845</v>
      </c>
      <c r="B49" s="49" t="str">
        <f>VLOOKUP(A49,MATERIALES!A5:D372,3,FALSE)</f>
        <v>Agua</v>
      </c>
      <c r="C49" s="290"/>
      <c r="D49" s="290"/>
      <c r="E49" s="290"/>
      <c r="F49" s="290"/>
      <c r="G49" s="290"/>
      <c r="H49" s="290"/>
      <c r="I49" s="277"/>
      <c r="J49" s="233" t="str">
        <f>VLOOKUP(A49,MATERIALES!A5:D372,2,FALSE)</f>
        <v>lt</v>
      </c>
      <c r="K49" s="291">
        <v>25</v>
      </c>
      <c r="L49" s="276"/>
      <c r="M49" s="411">
        <f>VLOOKUP(A49,MATERIALES!A5:D394,4,FALSE)</f>
        <v>40</v>
      </c>
      <c r="N49" s="281">
        <f>K49*M49</f>
        <v>1000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70032.430128300883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729.53150294428576</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 ca="1">N43+N54+N65+N76</f>
        <v>81339.917167977721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16267.983433595546</v>
      </c>
      <c r="M83" s="852"/>
      <c r="N83" s="57"/>
    </row>
    <row r="84" spans="1:14">
      <c r="B84" s="95" t="s">
        <v>1057</v>
      </c>
      <c r="C84" s="96"/>
      <c r="D84" s="96"/>
      <c r="E84" s="96"/>
      <c r="F84" s="96"/>
      <c r="G84" s="96"/>
      <c r="H84" s="96"/>
      <c r="I84" s="93"/>
      <c r="J84" s="94"/>
      <c r="K84" s="313">
        <v>0.05</v>
      </c>
      <c r="L84" s="851">
        <f ca="1">N78*K84</f>
        <v>4066.9958583988864</v>
      </c>
      <c r="M84" s="852"/>
      <c r="N84" s="57"/>
    </row>
    <row r="85" spans="1:14" ht="15.75" thickBot="1">
      <c r="B85" s="97" t="s">
        <v>1058</v>
      </c>
      <c r="C85" s="98"/>
      <c r="D85" s="98"/>
      <c r="E85" s="98"/>
      <c r="F85" s="98"/>
      <c r="G85" s="98"/>
      <c r="H85" s="98"/>
      <c r="I85" s="99"/>
      <c r="J85" s="100"/>
      <c r="K85" s="314">
        <v>0.05</v>
      </c>
      <c r="L85" s="853">
        <f ca="1">N78*K85</f>
        <v>4066.9958583988864</v>
      </c>
      <c r="M85" s="854"/>
      <c r="N85" s="57"/>
    </row>
    <row r="86" spans="1:14" ht="15.75" thickBot="1">
      <c r="B86" s="817" t="s">
        <v>1037</v>
      </c>
      <c r="C86" s="818"/>
      <c r="D86" s="818"/>
      <c r="E86" s="818"/>
      <c r="F86" s="818"/>
      <c r="G86" s="818"/>
      <c r="H86" s="818"/>
      <c r="I86" s="818"/>
      <c r="J86" s="818"/>
      <c r="K86" s="818"/>
      <c r="L86" s="818"/>
      <c r="M86" s="819"/>
      <c r="N86" s="58">
        <f ca="1">L83+L84+L85</f>
        <v>24401.975150393315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105741.89231837104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topLeftCell="A49"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1549</v>
      </c>
      <c r="C31" s="87" t="s">
        <v>1958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6"/>
      <c r="J36" s="277"/>
      <c r="K36" s="278">
        <f>VLOOKUP(A36,EQUIPOS!A6:D163,4,FALSE)</f>
        <v>69518.263290413161</v>
      </c>
      <c r="L36" s="279"/>
      <c r="M36" s="280">
        <v>35</v>
      </c>
      <c r="N36" s="281">
        <f>K36/M36</f>
        <v>1986.2360940118047</v>
      </c>
    </row>
    <row r="37" spans="1:14">
      <c r="A37" s="119" t="s">
        <v>269</v>
      </c>
      <c r="B37" s="830" t="str">
        <f>VLOOKUP(A37,EQUIPOS!A7:D154,3,FALSE)</f>
        <v>Motoniveladora  potencia 215 HP, ancho de cuchilla 4,27 m, peso 18 ton.</v>
      </c>
      <c r="C37" s="831"/>
      <c r="D37" s="831"/>
      <c r="E37" s="831"/>
      <c r="F37" s="831"/>
      <c r="G37" s="831"/>
      <c r="H37" s="832"/>
      <c r="I37" s="276"/>
      <c r="J37" s="277"/>
      <c r="K37" s="278">
        <f>VLOOKUP(A37,EQUIPOS!A7:D164,4,FALSE)</f>
        <v>180000</v>
      </c>
      <c r="L37" s="279"/>
      <c r="M37" s="280">
        <v>35</v>
      </c>
      <c r="N37" s="281">
        <f>K37/M37</f>
        <v>5142.8571428571431</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114400</v>
      </c>
      <c r="L38" s="279"/>
      <c r="M38" s="280">
        <v>35</v>
      </c>
      <c r="N38" s="281">
        <f>K38/M38</f>
        <v>3268.5714285714284</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0.02</v>
      </c>
      <c r="N41" s="353">
        <f>N75*M41</f>
        <v>14.590630058885715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10412.255295499263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845</v>
      </c>
      <c r="B48" s="49" t="str">
        <f>VLOOKUP(A48,MATERIALES!A5:D372,3,FALSE)</f>
        <v>Agua</v>
      </c>
      <c r="C48" s="290"/>
      <c r="D48" s="290"/>
      <c r="E48" s="290"/>
      <c r="F48" s="290"/>
      <c r="G48" s="290"/>
      <c r="H48" s="290"/>
      <c r="I48" s="277"/>
      <c r="J48" s="233" t="str">
        <f ca="1">VLOOKUP(A48,MATERIALES!A4:D372,2,FALSE)</f>
        <v>lt</v>
      </c>
      <c r="K48" s="291">
        <v>25</v>
      </c>
      <c r="L48" s="276"/>
      <c r="M48" s="411">
        <f>VLOOKUP(A48,MATERIALES!A5:D394,4,FALSE)</f>
        <v>40</v>
      </c>
      <c r="N48" s="281">
        <f>K48*M48</f>
        <v>1000</v>
      </c>
    </row>
    <row r="49" spans="1:14">
      <c r="A49" s="114"/>
      <c r="B49" s="49"/>
      <c r="C49" s="290"/>
      <c r="D49" s="290"/>
      <c r="E49" s="290"/>
      <c r="F49" s="290"/>
      <c r="G49" s="290"/>
      <c r="H49" s="290"/>
      <c r="I49" s="277"/>
      <c r="J49" s="233"/>
      <c r="K49" s="291"/>
      <c r="L49" s="276"/>
      <c r="M49" s="292"/>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1000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B58" s="52"/>
      <c r="C58" s="326"/>
      <c r="D58" s="326"/>
      <c r="E58" s="326"/>
      <c r="F58" s="326"/>
      <c r="G58" s="326"/>
      <c r="H58" s="320"/>
      <c r="I58" s="288"/>
      <c r="J58" s="295"/>
      <c r="K58" s="288"/>
      <c r="L58" s="821"/>
      <c r="M58" s="822"/>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280</v>
      </c>
      <c r="N69" s="404">
        <f>K69/M69</f>
        <v>364.76575147214288</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280</v>
      </c>
      <c r="N70" s="404">
        <f>K70/M70</f>
        <v>364.76575147214288</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17" t="s">
        <v>1037</v>
      </c>
      <c r="C75" s="818"/>
      <c r="D75" s="818"/>
      <c r="E75" s="818"/>
      <c r="F75" s="818"/>
      <c r="G75" s="818"/>
      <c r="H75" s="818"/>
      <c r="I75" s="824"/>
      <c r="J75" s="824"/>
      <c r="K75" s="824"/>
      <c r="L75" s="824"/>
      <c r="M75" s="825"/>
      <c r="N75" s="310">
        <f>SUM(N69:N74)</f>
        <v>729.53150294428576</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12141.786798443549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2428.3573596887099</v>
      </c>
      <c r="M82" s="852"/>
      <c r="N82" s="57"/>
    </row>
    <row r="83" spans="1:14">
      <c r="B83" s="95" t="s">
        <v>1057</v>
      </c>
      <c r="C83" s="96"/>
      <c r="D83" s="96"/>
      <c r="E83" s="96"/>
      <c r="F83" s="96"/>
      <c r="G83" s="96"/>
      <c r="H83" s="96"/>
      <c r="I83" s="93"/>
      <c r="J83" s="94"/>
      <c r="K83" s="313">
        <v>0.05</v>
      </c>
      <c r="L83" s="851">
        <f>N77*K83</f>
        <v>607.08933992217749</v>
      </c>
      <c r="M83" s="852"/>
      <c r="N83" s="57"/>
    </row>
    <row r="84" spans="1:14" ht="15.75" thickBot="1">
      <c r="B84" s="97" t="s">
        <v>1058</v>
      </c>
      <c r="C84" s="98"/>
      <c r="D84" s="98"/>
      <c r="E84" s="98"/>
      <c r="F84" s="98"/>
      <c r="G84" s="98"/>
      <c r="H84" s="98"/>
      <c r="I84" s="99"/>
      <c r="J84" s="100"/>
      <c r="K84" s="314">
        <v>0.05</v>
      </c>
      <c r="L84" s="853">
        <f>N77*K84</f>
        <v>607.08933992217749</v>
      </c>
      <c r="M84" s="854"/>
      <c r="N84" s="57"/>
    </row>
    <row r="85" spans="1:14" ht="15.75" thickBot="1">
      <c r="B85" s="817" t="s">
        <v>1037</v>
      </c>
      <c r="C85" s="818"/>
      <c r="D85" s="818"/>
      <c r="E85" s="818"/>
      <c r="F85" s="818"/>
      <c r="G85" s="818"/>
      <c r="H85" s="818"/>
      <c r="I85" s="818"/>
      <c r="J85" s="818"/>
      <c r="K85" s="818"/>
      <c r="L85" s="818"/>
      <c r="M85" s="819"/>
      <c r="N85" s="58">
        <f>L82+L83+L84</f>
        <v>3642.5360395330654</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15784.322837976615</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5" t="s">
        <v>2324</v>
      </c>
      <c r="C104" s="856"/>
      <c r="D104" s="856"/>
      <c r="E104" s="856"/>
      <c r="F104" s="856"/>
      <c r="G104" s="856"/>
      <c r="H104" s="856"/>
      <c r="I104" s="856"/>
      <c r="J104" s="856"/>
      <c r="K104" s="856"/>
      <c r="L104" s="856"/>
      <c r="M104" s="856"/>
      <c r="N104" s="857"/>
    </row>
    <row r="105" spans="2:14" ht="15" customHeight="1">
      <c r="B105" s="855"/>
      <c r="C105" s="856"/>
      <c r="D105" s="856"/>
      <c r="E105" s="856"/>
      <c r="F105" s="856"/>
      <c r="G105" s="856"/>
      <c r="H105" s="856"/>
      <c r="I105" s="856"/>
      <c r="J105" s="856"/>
      <c r="K105" s="856"/>
      <c r="L105" s="856"/>
      <c r="M105" s="856"/>
      <c r="N105" s="857"/>
    </row>
    <row r="106" spans="2:14" ht="30" customHeight="1">
      <c r="B106" s="858" t="s">
        <v>2325</v>
      </c>
      <c r="C106" s="859"/>
      <c r="D106" s="859"/>
      <c r="E106" s="859"/>
      <c r="F106" s="859"/>
      <c r="G106" s="859"/>
      <c r="H106" s="859"/>
      <c r="I106" s="859"/>
      <c r="J106" s="859"/>
      <c r="K106" s="859"/>
      <c r="L106" s="859"/>
      <c r="M106" s="859"/>
      <c r="N106" s="860"/>
    </row>
    <row r="107" spans="2:14">
      <c r="B107" s="858"/>
      <c r="C107" s="859"/>
      <c r="D107" s="859"/>
      <c r="E107" s="859"/>
      <c r="F107" s="859"/>
      <c r="G107" s="859"/>
      <c r="H107" s="859"/>
      <c r="I107" s="859"/>
      <c r="J107" s="859"/>
      <c r="K107" s="859"/>
      <c r="L107" s="859"/>
      <c r="M107" s="859"/>
      <c r="N107" s="860"/>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4"/>
      <c r="K117" s="794"/>
      <c r="L117" s="794"/>
      <c r="M117" s="794"/>
      <c r="N117" s="795"/>
    </row>
    <row r="118" spans="2:14" ht="15.75" thickBot="1">
      <c r="B118" s="270" t="s">
        <v>2327</v>
      </c>
      <c r="C118" s="402"/>
      <c r="D118" s="402"/>
      <c r="E118" s="63"/>
      <c r="F118" s="63"/>
      <c r="G118" s="63"/>
      <c r="H118" s="63"/>
      <c r="I118" s="63"/>
      <c r="J118" s="796"/>
      <c r="K118" s="796"/>
      <c r="L118" s="796"/>
      <c r="M118" s="796"/>
      <c r="N118" s="797"/>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topLeftCell="A34"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ht="21" customHeight="1">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1550</v>
      </c>
      <c r="C31" s="87" t="s">
        <v>1551</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404</v>
      </c>
      <c r="B48" s="49" t="str">
        <f ca="1">VLOOKUP(A48,MATERIALES!A4:D372,3,FALSE)</f>
        <v>Cal</v>
      </c>
      <c r="C48" s="290"/>
      <c r="D48" s="290"/>
      <c r="E48" s="290"/>
      <c r="F48" s="290"/>
      <c r="G48" s="290"/>
      <c r="H48" s="290"/>
      <c r="I48" s="277"/>
      <c r="J48" s="233" t="str">
        <f ca="1">VLOOKUP(A48,MATERIALES!A4:D372,2,FALSE)</f>
        <v>kg</v>
      </c>
      <c r="K48" s="291">
        <v>1</v>
      </c>
      <c r="L48" s="276"/>
      <c r="M48" s="411">
        <f ca="1">VLOOKUP(A48,MATERIALES!A4:D393,4,FALSE)</f>
        <v>863.71152728446873</v>
      </c>
      <c r="N48" s="281">
        <f ca="1">K48*M48</f>
        <v>863.71152728446873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863.71152728446873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17" t="s">
        <v>1037</v>
      </c>
      <c r="C76" s="818"/>
      <c r="D76" s="818"/>
      <c r="E76" s="818"/>
      <c r="F76" s="818"/>
      <c r="G76" s="818"/>
      <c r="H76" s="818"/>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 ca="1">N43+N54+N65+N76</f>
        <v>863.71152728446873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172.74230545689375</v>
      </c>
      <c r="M83" s="852"/>
      <c r="N83" s="57"/>
    </row>
    <row r="84" spans="1:14">
      <c r="B84" s="95" t="s">
        <v>1057</v>
      </c>
      <c r="C84" s="96"/>
      <c r="D84" s="96"/>
      <c r="E84" s="96"/>
      <c r="F84" s="96"/>
      <c r="G84" s="96"/>
      <c r="H84" s="96"/>
      <c r="I84" s="93"/>
      <c r="J84" s="94"/>
      <c r="K84" s="313">
        <v>0.05</v>
      </c>
      <c r="L84" s="851">
        <f ca="1">N78*K84</f>
        <v>43.185576364223436</v>
      </c>
      <c r="M84" s="852"/>
      <c r="N84" s="57"/>
    </row>
    <row r="85" spans="1:14" ht="15.75" thickBot="1">
      <c r="B85" s="97" t="s">
        <v>1058</v>
      </c>
      <c r="C85" s="98"/>
      <c r="D85" s="98"/>
      <c r="E85" s="98"/>
      <c r="F85" s="98"/>
      <c r="G85" s="98"/>
      <c r="H85" s="98"/>
      <c r="I85" s="99"/>
      <c r="J85" s="100"/>
      <c r="K85" s="314">
        <v>0.05</v>
      </c>
      <c r="L85" s="853">
        <f ca="1">N78*K85</f>
        <v>43.185576364223436</v>
      </c>
      <c r="M85" s="854"/>
      <c r="N85" s="57"/>
    </row>
    <row r="86" spans="1:14" ht="15.75" thickBot="1">
      <c r="B86" s="817" t="s">
        <v>1037</v>
      </c>
      <c r="C86" s="818"/>
      <c r="D86" s="818"/>
      <c r="E86" s="818"/>
      <c r="F86" s="818"/>
      <c r="G86" s="818"/>
      <c r="H86" s="818"/>
      <c r="I86" s="818"/>
      <c r="J86" s="818"/>
      <c r="K86" s="818"/>
      <c r="L86" s="818"/>
      <c r="M86" s="819"/>
      <c r="N86" s="58">
        <f ca="1">L83+L84+L85</f>
        <v>259.11345818534062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1122.8249854698092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7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topLeftCell="A31"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1107</v>
      </c>
      <c r="C31" s="87" t="s">
        <v>1283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6"/>
      <c r="J36" s="277"/>
      <c r="K36" s="278">
        <f>VLOOKUP(A36,EQUIPOS!A6:D163,4,FALSE)</f>
        <v>69518.263290413161</v>
      </c>
      <c r="L36" s="279"/>
      <c r="M36" s="280">
        <v>600</v>
      </c>
      <c r="N36" s="281">
        <f>K36/M36</f>
        <v>115.8637721506886</v>
      </c>
    </row>
    <row r="37" spans="1:14">
      <c r="A37" s="119" t="s">
        <v>269</v>
      </c>
      <c r="B37" s="830" t="str">
        <f>VLOOKUP(A37,EQUIPOS!A7:D154,3,FALSE)</f>
        <v>Motoniveladora  potencia 215 HP, ancho de cuchilla 4,27 m, peso 18 ton.</v>
      </c>
      <c r="C37" s="831"/>
      <c r="D37" s="831"/>
      <c r="E37" s="831"/>
      <c r="F37" s="831"/>
      <c r="G37" s="831"/>
      <c r="H37" s="832"/>
      <c r="I37" s="276"/>
      <c r="J37" s="277"/>
      <c r="K37" s="278">
        <f>VLOOKUP(A37,EQUIPOS!A7:D164,4,FALSE)</f>
        <v>180000</v>
      </c>
      <c r="L37" s="279"/>
      <c r="M37" s="280">
        <v>600</v>
      </c>
      <c r="N37" s="281">
        <f>K37/M37</f>
        <v>300</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114400</v>
      </c>
      <c r="L38" s="279"/>
      <c r="M38" s="280">
        <v>600</v>
      </c>
      <c r="N38" s="281">
        <f>K38/M38</f>
        <v>190.66666666666666</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N75*M41</f>
        <v>0.42556004338416664</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606.95599886073944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845</v>
      </c>
      <c r="B48" s="49" t="str">
        <f>VLOOKUP(A48,MATERIALES!A5:D372,3,FALSE)</f>
        <v>Agua</v>
      </c>
      <c r="C48" s="290"/>
      <c r="D48" s="290"/>
      <c r="E48" s="290"/>
      <c r="F48" s="290"/>
      <c r="G48" s="290"/>
      <c r="H48" s="290"/>
      <c r="I48" s="277"/>
      <c r="J48" s="233" t="str">
        <f ca="1">VLOOKUP(A48,MATERIALES!A4:D372,2,FALSE)</f>
        <v>lt</v>
      </c>
      <c r="K48" s="291">
        <v>3</v>
      </c>
      <c r="L48" s="276"/>
      <c r="M48" s="411">
        <f>VLOOKUP(A48,MATERIALES!A5:D394,4,FALSE)</f>
        <v>40</v>
      </c>
      <c r="N48" s="281">
        <f>K48*M48</f>
        <v>120</v>
      </c>
    </row>
    <row r="49" spans="1:14">
      <c r="A49" s="114"/>
      <c r="B49" s="49"/>
      <c r="C49" s="290"/>
      <c r="D49" s="290"/>
      <c r="E49" s="290"/>
      <c r="F49" s="290"/>
      <c r="G49" s="290"/>
      <c r="H49" s="290"/>
      <c r="I49" s="277"/>
      <c r="J49" s="233"/>
      <c r="K49" s="291"/>
      <c r="L49" s="276"/>
      <c r="M49" s="292"/>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120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B58" s="52"/>
      <c r="C58" s="326"/>
      <c r="D58" s="326"/>
      <c r="E58" s="326"/>
      <c r="F58" s="326"/>
      <c r="G58" s="326"/>
      <c r="H58" s="320"/>
      <c r="I58" s="288"/>
      <c r="J58" s="295"/>
      <c r="K58" s="288"/>
      <c r="L58" s="821"/>
      <c r="M58" s="822"/>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4800</v>
      </c>
      <c r="N69" s="404">
        <f>K69/M69</f>
        <v>21.278002169208332</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17" t="s">
        <v>1037</v>
      </c>
      <c r="C75" s="818"/>
      <c r="D75" s="818"/>
      <c r="E75" s="818"/>
      <c r="F75" s="818"/>
      <c r="G75" s="818"/>
      <c r="H75" s="818"/>
      <c r="I75" s="824"/>
      <c r="J75" s="824"/>
      <c r="K75" s="824"/>
      <c r="L75" s="824"/>
      <c r="M75" s="825"/>
      <c r="N75" s="310">
        <f>SUM(N69:N74)</f>
        <v>42.556004338416663</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769.51200319915608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153.90240063983123</v>
      </c>
      <c r="M82" s="852"/>
      <c r="N82" s="57"/>
    </row>
    <row r="83" spans="1:14">
      <c r="B83" s="95" t="s">
        <v>1057</v>
      </c>
      <c r="C83" s="96"/>
      <c r="D83" s="96"/>
      <c r="E83" s="96"/>
      <c r="F83" s="96"/>
      <c r="G83" s="96"/>
      <c r="H83" s="96"/>
      <c r="I83" s="93"/>
      <c r="J83" s="94"/>
      <c r="K83" s="313">
        <v>0.05</v>
      </c>
      <c r="L83" s="851">
        <f>N77*K83</f>
        <v>38.475600159957807</v>
      </c>
      <c r="M83" s="852"/>
      <c r="N83" s="57"/>
    </row>
    <row r="84" spans="1:14" ht="15.75" thickBot="1">
      <c r="B84" s="97" t="s">
        <v>1058</v>
      </c>
      <c r="C84" s="98"/>
      <c r="D84" s="98"/>
      <c r="E84" s="98"/>
      <c r="F84" s="98"/>
      <c r="G84" s="98"/>
      <c r="H84" s="98"/>
      <c r="I84" s="99"/>
      <c r="J84" s="100"/>
      <c r="K84" s="314">
        <v>0.05</v>
      </c>
      <c r="L84" s="853">
        <f>N77*K84</f>
        <v>38.475600159957807</v>
      </c>
      <c r="M84" s="854"/>
      <c r="N84" s="57"/>
    </row>
    <row r="85" spans="1:14" ht="15.75" thickBot="1">
      <c r="B85" s="817" t="s">
        <v>1037</v>
      </c>
      <c r="C85" s="818"/>
      <c r="D85" s="818"/>
      <c r="E85" s="818"/>
      <c r="F85" s="818"/>
      <c r="G85" s="818"/>
      <c r="H85" s="818"/>
      <c r="I85" s="818"/>
      <c r="J85" s="818"/>
      <c r="K85" s="818"/>
      <c r="L85" s="818"/>
      <c r="M85" s="819"/>
      <c r="N85" s="58">
        <f>L82+L83+L84</f>
        <v>230.85360095974687</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1000.3656041589029</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5" t="s">
        <v>2324</v>
      </c>
      <c r="C104" s="856"/>
      <c r="D104" s="856"/>
      <c r="E104" s="856"/>
      <c r="F104" s="856"/>
      <c r="G104" s="856"/>
      <c r="H104" s="856"/>
      <c r="I104" s="856"/>
      <c r="J104" s="856"/>
      <c r="K104" s="856"/>
      <c r="L104" s="856"/>
      <c r="M104" s="856"/>
      <c r="N104" s="857"/>
    </row>
    <row r="105" spans="2:14" ht="15" customHeight="1">
      <c r="B105" s="855"/>
      <c r="C105" s="856"/>
      <c r="D105" s="856"/>
      <c r="E105" s="856"/>
      <c r="F105" s="856"/>
      <c r="G105" s="856"/>
      <c r="H105" s="856"/>
      <c r="I105" s="856"/>
      <c r="J105" s="856"/>
      <c r="K105" s="856"/>
      <c r="L105" s="856"/>
      <c r="M105" s="856"/>
      <c r="N105" s="857"/>
    </row>
    <row r="106" spans="2:14" ht="30" customHeight="1">
      <c r="B106" s="858" t="s">
        <v>2325</v>
      </c>
      <c r="C106" s="859"/>
      <c r="D106" s="859"/>
      <c r="E106" s="859"/>
      <c r="F106" s="859"/>
      <c r="G106" s="859"/>
      <c r="H106" s="859"/>
      <c r="I106" s="859"/>
      <c r="J106" s="859"/>
      <c r="K106" s="859"/>
      <c r="L106" s="859"/>
      <c r="M106" s="859"/>
      <c r="N106" s="860"/>
    </row>
    <row r="107" spans="2:14">
      <c r="B107" s="858"/>
      <c r="C107" s="859"/>
      <c r="D107" s="859"/>
      <c r="E107" s="859"/>
      <c r="F107" s="859"/>
      <c r="G107" s="859"/>
      <c r="H107" s="859"/>
      <c r="I107" s="859"/>
      <c r="J107" s="859"/>
      <c r="K107" s="859"/>
      <c r="L107" s="859"/>
      <c r="M107" s="859"/>
      <c r="N107" s="860"/>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4"/>
      <c r="K117" s="794"/>
      <c r="L117" s="794"/>
      <c r="M117" s="794"/>
      <c r="N117" s="795"/>
    </row>
    <row r="118" spans="2:14" ht="15.75" thickBot="1">
      <c r="B118" s="270" t="s">
        <v>2327</v>
      </c>
      <c r="C118" s="402"/>
      <c r="D118" s="402"/>
      <c r="E118" s="63"/>
      <c r="F118" s="63"/>
      <c r="G118" s="63"/>
      <c r="H118" s="63"/>
      <c r="I118" s="63"/>
      <c r="J118" s="796"/>
      <c r="K118" s="796"/>
      <c r="L118" s="796"/>
      <c r="M118" s="796"/>
      <c r="N118" s="797"/>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topLeftCell="A31"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1108</v>
      </c>
      <c r="C31" s="87" t="s">
        <v>1284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6"/>
      <c r="J36" s="277"/>
      <c r="K36" s="278">
        <f>VLOOKUP(A36,EQUIPOS!A6:D163,4,FALSE)</f>
        <v>69518.263290413161</v>
      </c>
      <c r="L36" s="279"/>
      <c r="M36" s="280">
        <v>45</v>
      </c>
      <c r="N36" s="281">
        <f>K36/M36</f>
        <v>1544.8502953425148</v>
      </c>
    </row>
    <row r="37" spans="1:14">
      <c r="A37" s="119" t="s">
        <v>269</v>
      </c>
      <c r="B37" s="830" t="str">
        <f>VLOOKUP(A37,EQUIPOS!A7:D154,3,FALSE)</f>
        <v>Motoniveladora  potencia 215 HP, ancho de cuchilla 4,27 m, peso 18 ton.</v>
      </c>
      <c r="C37" s="831"/>
      <c r="D37" s="831"/>
      <c r="E37" s="831"/>
      <c r="F37" s="831"/>
      <c r="G37" s="831"/>
      <c r="H37" s="832"/>
      <c r="I37" s="276"/>
      <c r="J37" s="277"/>
      <c r="K37" s="278">
        <f>VLOOKUP(A37,EQUIPOS!A7:D164,4,FALSE)</f>
        <v>180000</v>
      </c>
      <c r="L37" s="279"/>
      <c r="M37" s="280">
        <v>45</v>
      </c>
      <c r="N37" s="281">
        <f>K37/M37</f>
        <v>4000</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114400</v>
      </c>
      <c r="L38" s="279"/>
      <c r="M38" s="280">
        <v>45</v>
      </c>
      <c r="N38" s="281">
        <f>K38/M38</f>
        <v>2542.2222222222222</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0.02</v>
      </c>
      <c r="N41" s="353">
        <f>N75*M41</f>
        <v>11.348267823577778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8098.4207853883145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845</v>
      </c>
      <c r="B48" s="49" t="str">
        <f>VLOOKUP(A48,MATERIALES!A5:D372,3,FALSE)</f>
        <v>Agua</v>
      </c>
      <c r="C48" s="290"/>
      <c r="D48" s="290"/>
      <c r="E48" s="290"/>
      <c r="F48" s="290"/>
      <c r="G48" s="290"/>
      <c r="H48" s="290"/>
      <c r="I48" s="277"/>
      <c r="J48" s="233" t="str">
        <f ca="1">VLOOKUP(A48,MATERIALES!A4:D372,2,FALSE)</f>
        <v>lt</v>
      </c>
      <c r="K48" s="291">
        <v>25</v>
      </c>
      <c r="L48" s="276"/>
      <c r="M48" s="411">
        <f>VLOOKUP(A48,MATERIALES!A5:D394,4,FALSE)</f>
        <v>40</v>
      </c>
      <c r="N48" s="281">
        <f>K48*M48</f>
        <v>1000</v>
      </c>
    </row>
    <row r="49" spans="1:14">
      <c r="A49" s="114" t="s">
        <v>529</v>
      </c>
      <c r="B49" s="49" t="str">
        <f>VLOOKUP(A49,MATERIALES!A6:D372,3,FALSE)</f>
        <v xml:space="preserve">Material  de afirmado de la Zona </v>
      </c>
      <c r="C49" s="290"/>
      <c r="D49" s="290"/>
      <c r="E49" s="290"/>
      <c r="F49" s="290"/>
      <c r="G49" s="290"/>
      <c r="H49" s="290"/>
      <c r="I49" s="277"/>
      <c r="J49" s="233" t="str">
        <f>VLOOKUP(A49,MATERIALES!A5:D372,2,FALSE)</f>
        <v>m3</v>
      </c>
      <c r="K49" s="291">
        <v>1.25</v>
      </c>
      <c r="L49" s="276"/>
      <c r="M49" s="411">
        <f>VLOOKUP(A49,MATERIALES!A6:D395,4,FALSE)</f>
        <v>15300</v>
      </c>
      <c r="N49" s="281">
        <f>K49*M49</f>
        <v>19125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20125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1387</v>
      </c>
      <c r="B58" s="52" t="str">
        <f>VLOOKUP(A58,TRANSPORTE!A5:D117,3,FALSE)</f>
        <v xml:space="preserve">Transporte de Material de Afirmado de la Zona </v>
      </c>
      <c r="C58" s="326"/>
      <c r="D58" s="326"/>
      <c r="E58" s="326"/>
      <c r="F58" s="326"/>
      <c r="G58" s="326"/>
      <c r="H58" s="320" t="s">
        <v>1552</v>
      </c>
      <c r="I58" s="288">
        <v>1.25</v>
      </c>
      <c r="J58" s="295">
        <v>1</v>
      </c>
      <c r="K58" s="288">
        <f>I58*J58</f>
        <v>1.25</v>
      </c>
      <c r="L58" s="821">
        <f>VLOOKUP(A58,TRANSPORTE!A5:D117,4,FALSE)</f>
        <v>1200</v>
      </c>
      <c r="M58" s="822"/>
      <c r="N58" s="296">
        <f>K58*L58</f>
        <v>1500</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1500</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360</v>
      </c>
      <c r="N69" s="404">
        <f>K69/M69</f>
        <v>283.70669558944445</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360</v>
      </c>
      <c r="N70" s="404">
        <f>K70/M70</f>
        <v>283.70669558944445</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17" t="s">
        <v>1037</v>
      </c>
      <c r="C75" s="818"/>
      <c r="D75" s="818"/>
      <c r="E75" s="818"/>
      <c r="F75" s="818"/>
      <c r="G75" s="818"/>
      <c r="H75" s="818"/>
      <c r="I75" s="824"/>
      <c r="J75" s="824"/>
      <c r="K75" s="824"/>
      <c r="L75" s="824"/>
      <c r="M75" s="825"/>
      <c r="N75" s="310">
        <f>SUM(N69:N74)</f>
        <v>567.4133911788889</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30290.834176567201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6058.166835313441</v>
      </c>
      <c r="M82" s="852"/>
      <c r="N82" s="57"/>
    </row>
    <row r="83" spans="1:14">
      <c r="B83" s="95" t="s">
        <v>1057</v>
      </c>
      <c r="C83" s="96"/>
      <c r="D83" s="96"/>
      <c r="E83" s="96"/>
      <c r="F83" s="96"/>
      <c r="G83" s="96"/>
      <c r="H83" s="96"/>
      <c r="I83" s="93"/>
      <c r="J83" s="94"/>
      <c r="K83" s="313">
        <v>0.05</v>
      </c>
      <c r="L83" s="851">
        <f>N77*K83</f>
        <v>1514.5417088283602</v>
      </c>
      <c r="M83" s="852"/>
      <c r="N83" s="57"/>
    </row>
    <row r="84" spans="1:14" ht="15.75" thickBot="1">
      <c r="B84" s="97" t="s">
        <v>1058</v>
      </c>
      <c r="C84" s="98"/>
      <c r="D84" s="98"/>
      <c r="E84" s="98"/>
      <c r="F84" s="98"/>
      <c r="G84" s="98"/>
      <c r="H84" s="98"/>
      <c r="I84" s="99"/>
      <c r="J84" s="100"/>
      <c r="K84" s="314">
        <v>0.05</v>
      </c>
      <c r="L84" s="853">
        <f>N77*K84</f>
        <v>1514.5417088283602</v>
      </c>
      <c r="M84" s="854"/>
      <c r="N84" s="57"/>
    </row>
    <row r="85" spans="1:14" ht="15.75" thickBot="1">
      <c r="B85" s="817" t="s">
        <v>1037</v>
      </c>
      <c r="C85" s="818"/>
      <c r="D85" s="818"/>
      <c r="E85" s="818"/>
      <c r="F85" s="818"/>
      <c r="G85" s="818"/>
      <c r="H85" s="818"/>
      <c r="I85" s="818"/>
      <c r="J85" s="818"/>
      <c r="K85" s="818"/>
      <c r="L85" s="818"/>
      <c r="M85" s="819"/>
      <c r="N85" s="58">
        <f>L82+L83+L84</f>
        <v>9087.2502529701615</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39378.084429537361</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5" t="s">
        <v>2324</v>
      </c>
      <c r="C104" s="856"/>
      <c r="D104" s="856"/>
      <c r="E104" s="856"/>
      <c r="F104" s="856"/>
      <c r="G104" s="856"/>
      <c r="H104" s="856"/>
      <c r="I104" s="856"/>
      <c r="J104" s="856"/>
      <c r="K104" s="856"/>
      <c r="L104" s="856"/>
      <c r="M104" s="856"/>
      <c r="N104" s="857"/>
    </row>
    <row r="105" spans="2:14" ht="15" customHeight="1">
      <c r="B105" s="855"/>
      <c r="C105" s="856"/>
      <c r="D105" s="856"/>
      <c r="E105" s="856"/>
      <c r="F105" s="856"/>
      <c r="G105" s="856"/>
      <c r="H105" s="856"/>
      <c r="I105" s="856"/>
      <c r="J105" s="856"/>
      <c r="K105" s="856"/>
      <c r="L105" s="856"/>
      <c r="M105" s="856"/>
      <c r="N105" s="857"/>
    </row>
    <row r="106" spans="2:14" ht="29.25" customHeight="1">
      <c r="B106" s="858" t="s">
        <v>2325</v>
      </c>
      <c r="C106" s="859"/>
      <c r="D106" s="859"/>
      <c r="E106" s="859"/>
      <c r="F106" s="859"/>
      <c r="G106" s="859"/>
      <c r="H106" s="859"/>
      <c r="I106" s="859"/>
      <c r="J106" s="859"/>
      <c r="K106" s="859"/>
      <c r="L106" s="859"/>
      <c r="M106" s="859"/>
      <c r="N106" s="860"/>
    </row>
    <row r="107" spans="2:14">
      <c r="B107" s="858"/>
      <c r="C107" s="859"/>
      <c r="D107" s="859"/>
      <c r="E107" s="859"/>
      <c r="F107" s="859"/>
      <c r="G107" s="859"/>
      <c r="H107" s="859"/>
      <c r="I107" s="859"/>
      <c r="J107" s="859"/>
      <c r="K107" s="859"/>
      <c r="L107" s="859"/>
      <c r="M107" s="859"/>
      <c r="N107" s="860"/>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4"/>
      <c r="K117" s="794"/>
      <c r="L117" s="794"/>
      <c r="M117" s="794"/>
      <c r="N117" s="795"/>
    </row>
    <row r="118" spans="2:14" ht="15.75" thickBot="1">
      <c r="B118" s="270" t="s">
        <v>2327</v>
      </c>
      <c r="C118" s="402"/>
      <c r="D118" s="402"/>
      <c r="E118" s="63"/>
      <c r="F118" s="63"/>
      <c r="G118" s="63"/>
      <c r="H118" s="63"/>
      <c r="I118" s="63"/>
      <c r="J118" s="796"/>
      <c r="K118" s="796"/>
      <c r="L118" s="796"/>
      <c r="M118" s="796"/>
      <c r="N118" s="797"/>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topLeftCell="A28"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1109</v>
      </c>
      <c r="C31" s="87" t="s">
        <v>1285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439</v>
      </c>
      <c r="B48" s="49" t="str">
        <f ca="1">VLOOKUP(A48,MATERIALES!A4:D372,3,FALSE)</f>
        <v>Cloruro De Calcio En Hojuelas (Flakes)</v>
      </c>
      <c r="C48" s="290"/>
      <c r="D48" s="290"/>
      <c r="E48" s="290"/>
      <c r="F48" s="290"/>
      <c r="G48" s="290"/>
      <c r="H48" s="290"/>
      <c r="I48" s="277"/>
      <c r="J48" s="233" t="str">
        <f ca="1">VLOOKUP(A48,MATERIALES!A4:D372,2,FALSE)</f>
        <v>kg</v>
      </c>
      <c r="K48" s="291">
        <v>1</v>
      </c>
      <c r="L48" s="276"/>
      <c r="M48" s="411">
        <f ca="1">VLOOKUP(A48,MATERIALES!A4:D393,4,FALSE)</f>
        <v>3273.2343117387531</v>
      </c>
      <c r="N48" s="281">
        <f ca="1">K48*M48</f>
        <v>3273.2343117387531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3273.2343117387531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17" t="s">
        <v>1037</v>
      </c>
      <c r="C76" s="818"/>
      <c r="D76" s="818"/>
      <c r="E76" s="818"/>
      <c r="F76" s="818"/>
      <c r="G76" s="818"/>
      <c r="H76" s="818"/>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 ca="1">N43+N54+N65+N76</f>
        <v>3273.2343117387531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654.6468623477507</v>
      </c>
      <c r="M83" s="852"/>
      <c r="N83" s="57"/>
    </row>
    <row r="84" spans="1:14">
      <c r="B84" s="95" t="s">
        <v>1057</v>
      </c>
      <c r="C84" s="96"/>
      <c r="D84" s="96"/>
      <c r="E84" s="96"/>
      <c r="F84" s="96"/>
      <c r="G84" s="96"/>
      <c r="H84" s="96"/>
      <c r="I84" s="93"/>
      <c r="J84" s="94"/>
      <c r="K84" s="313">
        <v>0.05</v>
      </c>
      <c r="L84" s="851">
        <f ca="1">N78*K84</f>
        <v>163.66171558693767</v>
      </c>
      <c r="M84" s="852"/>
      <c r="N84" s="57"/>
    </row>
    <row r="85" spans="1:14" ht="15.75" thickBot="1">
      <c r="B85" s="97" t="s">
        <v>1058</v>
      </c>
      <c r="C85" s="98"/>
      <c r="D85" s="98"/>
      <c r="E85" s="98"/>
      <c r="F85" s="98"/>
      <c r="G85" s="98"/>
      <c r="H85" s="98"/>
      <c r="I85" s="99"/>
      <c r="J85" s="100"/>
      <c r="K85" s="314">
        <v>0.05</v>
      </c>
      <c r="L85" s="853">
        <f ca="1">N78*K85</f>
        <v>163.66171558693767</v>
      </c>
      <c r="M85" s="854"/>
      <c r="N85" s="57"/>
    </row>
    <row r="86" spans="1:14" ht="15.75" thickBot="1">
      <c r="B86" s="817" t="s">
        <v>1037</v>
      </c>
      <c r="C86" s="818"/>
      <c r="D86" s="818"/>
      <c r="E86" s="818"/>
      <c r="F86" s="818"/>
      <c r="G86" s="818"/>
      <c r="H86" s="818"/>
      <c r="I86" s="818"/>
      <c r="J86" s="818"/>
      <c r="K86" s="818"/>
      <c r="L86" s="818"/>
      <c r="M86" s="819"/>
      <c r="N86" s="58">
        <f ca="1">L83+L84+L85</f>
        <v>981.9702935216261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4255.2046052603791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4"/>
      <c r="K118" s="794"/>
      <c r="L118" s="794"/>
      <c r="M118" s="794"/>
      <c r="N118" s="795"/>
    </row>
    <row r="119" spans="2:14" ht="15.75" customHeight="1"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topLeftCell="A28"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1110</v>
      </c>
      <c r="C31" s="87" t="s">
        <v>1286</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441</v>
      </c>
      <c r="B48" s="49" t="str">
        <f ca="1">VLOOKUP(A48,MATERIALES!A4:D372,3,FALSE)</f>
        <v>Cloruro De Calcio En Esferas (Pellets)</v>
      </c>
      <c r="C48" s="290"/>
      <c r="D48" s="290"/>
      <c r="E48" s="290"/>
      <c r="F48" s="290"/>
      <c r="G48" s="290"/>
      <c r="H48" s="290"/>
      <c r="I48" s="277"/>
      <c r="J48" s="233" t="str">
        <f ca="1">VLOOKUP(A48,MATERIALES!A4:D372,2,FALSE)</f>
        <v>kg</v>
      </c>
      <c r="K48" s="291">
        <v>1</v>
      </c>
      <c r="L48" s="276"/>
      <c r="M48" s="411">
        <f ca="1">VLOOKUP(A48,MATERIALES!A4:D393,4,FALSE)</f>
        <v>3686.8112080734841</v>
      </c>
      <c r="N48" s="281">
        <f ca="1">K48*M48</f>
        <v>3686.8112080734841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3686.8112080734841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17" t="s">
        <v>1037</v>
      </c>
      <c r="C76" s="818"/>
      <c r="D76" s="818"/>
      <c r="E76" s="818"/>
      <c r="F76" s="818"/>
      <c r="G76" s="818"/>
      <c r="H76" s="818"/>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 ca="1">N43+N54+N65+N76</f>
        <v>3686.8112080734841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737.36224161469681</v>
      </c>
      <c r="M83" s="852"/>
      <c r="N83" s="57"/>
    </row>
    <row r="84" spans="1:14">
      <c r="B84" s="95" t="s">
        <v>1057</v>
      </c>
      <c r="C84" s="96"/>
      <c r="D84" s="96"/>
      <c r="E84" s="96"/>
      <c r="F84" s="96"/>
      <c r="G84" s="96"/>
      <c r="H84" s="96"/>
      <c r="I84" s="93"/>
      <c r="J84" s="94"/>
      <c r="K84" s="313">
        <v>0.05</v>
      </c>
      <c r="L84" s="851">
        <f ca="1">N78*K84</f>
        <v>184.3405604036742</v>
      </c>
      <c r="M84" s="852"/>
      <c r="N84" s="57"/>
    </row>
    <row r="85" spans="1:14" ht="15.75" thickBot="1">
      <c r="B85" s="97" t="s">
        <v>1058</v>
      </c>
      <c r="C85" s="98"/>
      <c r="D85" s="98"/>
      <c r="E85" s="98"/>
      <c r="F85" s="98"/>
      <c r="G85" s="98"/>
      <c r="H85" s="98"/>
      <c r="I85" s="99"/>
      <c r="J85" s="100"/>
      <c r="K85" s="314">
        <v>0.05</v>
      </c>
      <c r="L85" s="853">
        <f ca="1">N78*K85</f>
        <v>184.3405604036742</v>
      </c>
      <c r="M85" s="854"/>
      <c r="N85" s="57"/>
    </row>
    <row r="86" spans="1:14" ht="15.75" thickBot="1">
      <c r="B86" s="817" t="s">
        <v>1037</v>
      </c>
      <c r="C86" s="818"/>
      <c r="D86" s="818"/>
      <c r="E86" s="818"/>
      <c r="F86" s="818"/>
      <c r="G86" s="818"/>
      <c r="H86" s="818"/>
      <c r="I86" s="818"/>
      <c r="J86" s="818"/>
      <c r="K86" s="818"/>
      <c r="L86" s="818"/>
      <c r="M86" s="819"/>
      <c r="N86" s="58">
        <f ca="1">L83+L84+L85</f>
        <v>1106.0433624220452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4792.8545704955295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topLeftCell="A28"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06"/>
      <c r="C1" s="918"/>
      <c r="D1" s="919"/>
      <c r="E1" s="919"/>
      <c r="F1" s="919"/>
      <c r="G1" s="919"/>
      <c r="H1" s="919"/>
      <c r="I1" s="919"/>
      <c r="J1" s="920"/>
      <c r="K1" s="921" t="s">
        <v>1017</v>
      </c>
      <c r="L1" s="923" t="s">
        <v>2304</v>
      </c>
      <c r="M1" s="924"/>
      <c r="N1" s="925"/>
    </row>
    <row r="2" spans="2:14" ht="18.75" customHeight="1">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1111</v>
      </c>
      <c r="C31" s="87" t="s">
        <v>1287</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845</v>
      </c>
      <c r="B48" s="49" t="str">
        <f>VLOOKUP(A48,MATERIALES!A5:D372,3,FALSE)</f>
        <v>Agua</v>
      </c>
      <c r="C48" s="290"/>
      <c r="D48" s="290"/>
      <c r="E48" s="290"/>
      <c r="F48" s="290"/>
      <c r="G48" s="290"/>
      <c r="H48" s="290"/>
      <c r="I48" s="277"/>
      <c r="J48" s="233" t="str">
        <f ca="1">VLOOKUP(A48,MATERIALES!A4:D372,2,FALSE)</f>
        <v>lt</v>
      </c>
      <c r="K48" s="291">
        <v>1</v>
      </c>
      <c r="L48" s="276"/>
      <c r="M48" s="411">
        <f>VLOOKUP(A48,MATERIALES!A5:D394,4,FALSE)</f>
        <v>40</v>
      </c>
      <c r="N48" s="281">
        <f>K48*M48</f>
        <v>40</v>
      </c>
    </row>
    <row r="49" spans="1:14">
      <c r="A49" s="114" t="s">
        <v>441</v>
      </c>
      <c r="B49" s="49" t="str">
        <f>VLOOKUP(A49,MATERIALES!A6:D372,3,FALSE)</f>
        <v>Cloruro De Calcio En Esferas (Pellets)</v>
      </c>
      <c r="C49" s="290"/>
      <c r="D49" s="290"/>
      <c r="E49" s="290"/>
      <c r="F49" s="290"/>
      <c r="G49" s="290"/>
      <c r="H49" s="290"/>
      <c r="I49" s="277"/>
      <c r="J49" s="233" t="str">
        <f>VLOOKUP(A49,MATERIALES!A5:D372,2,FALSE)</f>
        <v>kg</v>
      </c>
      <c r="K49" s="291">
        <v>0.36</v>
      </c>
      <c r="L49" s="276"/>
      <c r="M49" s="411">
        <f>VLOOKUP(A49,MATERIALES!A6:D395,4,FALSE)</f>
        <v>3828.3111688852423</v>
      </c>
      <c r="N49" s="281">
        <f>K49*M49</f>
        <v>1378.1920207986873</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1418.1920207986873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B58" s="52"/>
      <c r="C58" s="326"/>
      <c r="D58" s="326"/>
      <c r="E58" s="326"/>
      <c r="F58" s="326"/>
      <c r="G58" s="326"/>
      <c r="H58" s="320"/>
      <c r="I58" s="288"/>
      <c r="J58" s="295"/>
      <c r="K58" s="288"/>
      <c r="L58" s="821"/>
      <c r="M58" s="822"/>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row>
    <row r="65" spans="2:15">
      <c r="B65" s="39"/>
      <c r="C65" s="40"/>
      <c r="D65" s="40"/>
      <c r="E65" s="40"/>
      <c r="F65" s="40"/>
      <c r="G65" s="40"/>
      <c r="H65" s="40"/>
      <c r="I65" s="40"/>
      <c r="J65" s="40"/>
      <c r="K65" s="40"/>
      <c r="L65" s="40"/>
      <c r="M65" s="40"/>
      <c r="N65" s="41"/>
    </row>
    <row r="66" spans="2:15">
      <c r="B66" s="70" t="s">
        <v>1046</v>
      </c>
      <c r="C66" s="71"/>
      <c r="D66" s="71"/>
      <c r="E66" s="71"/>
      <c r="F66" s="71"/>
      <c r="G66" s="71"/>
      <c r="H66" s="71"/>
      <c r="I66" s="71"/>
      <c r="J66" s="71"/>
      <c r="K66" s="71"/>
      <c r="L66" s="71"/>
      <c r="M66" s="71"/>
      <c r="N66" s="72"/>
    </row>
    <row r="67" spans="2:15" ht="15.75" thickBot="1">
      <c r="B67" s="74"/>
      <c r="C67" s="67"/>
      <c r="D67" s="67"/>
      <c r="E67" s="67"/>
      <c r="F67" s="67"/>
      <c r="G67" s="67"/>
      <c r="H67" s="67"/>
      <c r="I67" s="67"/>
      <c r="J67" s="67"/>
      <c r="K67" s="67"/>
      <c r="L67" s="67"/>
      <c r="M67" s="67"/>
      <c r="N67" s="69"/>
    </row>
    <row r="68" spans="2:15" ht="25.5">
      <c r="B68" s="843" t="s">
        <v>1047</v>
      </c>
      <c r="C68" s="844"/>
      <c r="D68" s="844"/>
      <c r="E68" s="844"/>
      <c r="F68" s="844"/>
      <c r="G68" s="844"/>
      <c r="H68" s="844"/>
      <c r="I68" s="79" t="s">
        <v>1048</v>
      </c>
      <c r="J68" s="81" t="s">
        <v>1494</v>
      </c>
      <c r="K68" s="80" t="s">
        <v>1050</v>
      </c>
      <c r="L68" s="845" t="s">
        <v>1034</v>
      </c>
      <c r="M68" s="846"/>
      <c r="N68" s="104" t="s">
        <v>1035</v>
      </c>
    </row>
    <row r="69" spans="2:15">
      <c r="B69" s="55"/>
      <c r="C69" s="53"/>
      <c r="D69" s="53"/>
      <c r="E69" s="53"/>
      <c r="F69" s="53"/>
      <c r="G69" s="53"/>
      <c r="H69" s="53"/>
      <c r="I69" s="301"/>
      <c r="J69" s="302"/>
      <c r="K69" s="303"/>
      <c r="L69" s="56"/>
      <c r="M69" s="304"/>
      <c r="N69" s="404"/>
      <c r="O69" s="112"/>
    </row>
    <row r="70" spans="2:15">
      <c r="B70" s="55"/>
      <c r="C70" s="53"/>
      <c r="D70" s="53"/>
      <c r="E70" s="53"/>
      <c r="F70" s="53"/>
      <c r="G70" s="53"/>
      <c r="H70" s="53"/>
      <c r="I70" s="301"/>
      <c r="J70" s="302"/>
      <c r="K70" s="303"/>
      <c r="L70" s="56"/>
      <c r="M70" s="308"/>
      <c r="N70" s="404"/>
    </row>
    <row r="71" spans="2:15">
      <c r="B71" s="55"/>
      <c r="C71" s="53"/>
      <c r="D71" s="53"/>
      <c r="E71" s="53"/>
      <c r="F71" s="53"/>
      <c r="G71" s="53"/>
      <c r="H71" s="53"/>
      <c r="I71" s="288"/>
      <c r="J71" s="306"/>
      <c r="K71" s="307"/>
      <c r="L71" s="56"/>
      <c r="M71" s="309"/>
      <c r="N71" s="305"/>
    </row>
    <row r="72" spans="2:15">
      <c r="B72" s="55"/>
      <c r="C72" s="53"/>
      <c r="D72" s="53"/>
      <c r="E72" s="53"/>
      <c r="F72" s="53"/>
      <c r="G72" s="53"/>
      <c r="H72" s="53"/>
      <c r="I72" s="288"/>
      <c r="J72" s="306"/>
      <c r="K72" s="307"/>
      <c r="L72" s="327"/>
      <c r="M72" s="309"/>
      <c r="N72" s="305"/>
    </row>
    <row r="73" spans="2:15">
      <c r="B73" s="55"/>
      <c r="C73" s="53"/>
      <c r="D73" s="53"/>
      <c r="E73" s="53"/>
      <c r="F73" s="53"/>
      <c r="G73" s="53"/>
      <c r="H73" s="53"/>
      <c r="I73" s="288"/>
      <c r="J73" s="306"/>
      <c r="K73" s="307"/>
      <c r="L73" s="327"/>
      <c r="M73" s="309"/>
      <c r="N73" s="305"/>
    </row>
    <row r="74" spans="2:15" ht="15.75" thickBot="1">
      <c r="B74" s="804"/>
      <c r="C74" s="805"/>
      <c r="D74" s="805"/>
      <c r="E74" s="805"/>
      <c r="F74" s="805"/>
      <c r="G74" s="805"/>
      <c r="H74" s="805"/>
      <c r="I74" s="132"/>
      <c r="J74" s="132"/>
      <c r="K74" s="132"/>
      <c r="L74" s="905"/>
      <c r="M74" s="905"/>
      <c r="N74" s="51"/>
    </row>
    <row r="75" spans="2:15" ht="15.75" thickBot="1">
      <c r="B75" s="817" t="s">
        <v>1037</v>
      </c>
      <c r="C75" s="818"/>
      <c r="D75" s="818"/>
      <c r="E75" s="818"/>
      <c r="F75" s="818"/>
      <c r="G75" s="818"/>
      <c r="H75" s="818"/>
      <c r="I75" s="824"/>
      <c r="J75" s="824"/>
      <c r="K75" s="824"/>
      <c r="L75" s="824"/>
      <c r="M75" s="825"/>
      <c r="N75" s="310"/>
    </row>
    <row r="76" spans="2:15" ht="15.75" thickBot="1">
      <c r="B76" s="39"/>
      <c r="C76" s="40"/>
      <c r="D76" s="40"/>
      <c r="E76" s="40"/>
      <c r="F76" s="40"/>
      <c r="G76" s="40"/>
      <c r="H76" s="40"/>
      <c r="I76" s="40"/>
      <c r="J76" s="40"/>
      <c r="K76" s="40"/>
      <c r="L76" s="40"/>
      <c r="M76" s="40"/>
      <c r="N76" s="41"/>
    </row>
    <row r="77" spans="2:15" ht="15.75" thickBot="1">
      <c r="B77" s="817" t="s">
        <v>1051</v>
      </c>
      <c r="C77" s="818"/>
      <c r="D77" s="818"/>
      <c r="E77" s="818"/>
      <c r="F77" s="818"/>
      <c r="G77" s="818"/>
      <c r="H77" s="818"/>
      <c r="I77" s="818"/>
      <c r="J77" s="818"/>
      <c r="K77" s="818"/>
      <c r="L77" s="818"/>
      <c r="M77" s="819"/>
      <c r="N77" s="105">
        <f>N43+N53+N64+N75</f>
        <v>1418.1920207986873</v>
      </c>
    </row>
    <row r="78" spans="2:15">
      <c r="B78" s="39"/>
      <c r="C78" s="40"/>
      <c r="D78" s="40"/>
      <c r="E78" s="40"/>
      <c r="F78" s="40"/>
      <c r="G78" s="40"/>
      <c r="H78" s="40"/>
      <c r="I78" s="40"/>
      <c r="J78" s="40"/>
      <c r="K78" s="40"/>
      <c r="L78" s="40"/>
      <c r="M78" s="40"/>
      <c r="N78" s="41"/>
    </row>
    <row r="79" spans="2:15">
      <c r="B79" s="70" t="s">
        <v>1052</v>
      </c>
      <c r="C79" s="71"/>
      <c r="D79" s="71"/>
      <c r="E79" s="71"/>
      <c r="F79" s="71"/>
      <c r="G79" s="71"/>
      <c r="H79" s="71"/>
      <c r="I79" s="71"/>
      <c r="J79" s="71"/>
      <c r="K79" s="71"/>
      <c r="L79" s="71"/>
      <c r="M79" s="71"/>
      <c r="N79" s="72"/>
    </row>
    <row r="80" spans="2: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283.63840415973749</v>
      </c>
      <c r="M82" s="852"/>
      <c r="N82" s="57"/>
    </row>
    <row r="83" spans="1:14">
      <c r="B83" s="95" t="s">
        <v>1057</v>
      </c>
      <c r="C83" s="96"/>
      <c r="D83" s="96"/>
      <c r="E83" s="96"/>
      <c r="F83" s="96"/>
      <c r="G83" s="96"/>
      <c r="H83" s="96"/>
      <c r="I83" s="93"/>
      <c r="J83" s="94"/>
      <c r="K83" s="313">
        <v>0.05</v>
      </c>
      <c r="L83" s="851">
        <f>N77*K83</f>
        <v>70.909601039934373</v>
      </c>
      <c r="M83" s="852"/>
      <c r="N83" s="57"/>
    </row>
    <row r="84" spans="1:14" ht="15.75" thickBot="1">
      <c r="B84" s="97" t="s">
        <v>1058</v>
      </c>
      <c r="C84" s="98"/>
      <c r="D84" s="98"/>
      <c r="E84" s="98"/>
      <c r="F84" s="98"/>
      <c r="G84" s="98"/>
      <c r="H84" s="98"/>
      <c r="I84" s="99"/>
      <c r="J84" s="100"/>
      <c r="K84" s="314">
        <v>0.05</v>
      </c>
      <c r="L84" s="853">
        <f>N77*K84</f>
        <v>70.909601039934373</v>
      </c>
      <c r="M84" s="854"/>
      <c r="N84" s="57"/>
    </row>
    <row r="85" spans="1:14" ht="15.75" thickBot="1">
      <c r="B85" s="817" t="s">
        <v>1037</v>
      </c>
      <c r="C85" s="818"/>
      <c r="D85" s="818"/>
      <c r="E85" s="818"/>
      <c r="F85" s="818"/>
      <c r="G85" s="818"/>
      <c r="H85" s="818"/>
      <c r="I85" s="818"/>
      <c r="J85" s="818"/>
      <c r="K85" s="818"/>
      <c r="L85" s="818"/>
      <c r="M85" s="819"/>
      <c r="N85" s="58">
        <f>L82+L83+L84</f>
        <v>425.45760623960626</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1843.6496270382936</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5" t="s">
        <v>2324</v>
      </c>
      <c r="C104" s="856"/>
      <c r="D104" s="856"/>
      <c r="E104" s="856"/>
      <c r="F104" s="856"/>
      <c r="G104" s="856"/>
      <c r="H104" s="856"/>
      <c r="I104" s="856"/>
      <c r="J104" s="856"/>
      <c r="K104" s="856"/>
      <c r="L104" s="856"/>
      <c r="M104" s="856"/>
      <c r="N104" s="857"/>
    </row>
    <row r="105" spans="2:14" ht="15" customHeight="1">
      <c r="B105" s="855"/>
      <c r="C105" s="856"/>
      <c r="D105" s="856"/>
      <c r="E105" s="856"/>
      <c r="F105" s="856"/>
      <c r="G105" s="856"/>
      <c r="H105" s="856"/>
      <c r="I105" s="856"/>
      <c r="J105" s="856"/>
      <c r="K105" s="856"/>
      <c r="L105" s="856"/>
      <c r="M105" s="856"/>
      <c r="N105" s="857"/>
    </row>
    <row r="106" spans="2:14" ht="30" customHeight="1">
      <c r="B106" s="858" t="s">
        <v>2325</v>
      </c>
      <c r="C106" s="859"/>
      <c r="D106" s="859"/>
      <c r="E106" s="859"/>
      <c r="F106" s="859"/>
      <c r="G106" s="859"/>
      <c r="H106" s="859"/>
      <c r="I106" s="859"/>
      <c r="J106" s="859"/>
      <c r="K106" s="859"/>
      <c r="L106" s="859"/>
      <c r="M106" s="859"/>
      <c r="N106" s="860"/>
    </row>
    <row r="107" spans="2:14">
      <c r="B107" s="858"/>
      <c r="C107" s="859"/>
      <c r="D107" s="859"/>
      <c r="E107" s="859"/>
      <c r="F107" s="859"/>
      <c r="G107" s="859"/>
      <c r="H107" s="859"/>
      <c r="I107" s="859"/>
      <c r="J107" s="859"/>
      <c r="K107" s="859"/>
      <c r="L107" s="859"/>
      <c r="M107" s="859"/>
      <c r="N107" s="860"/>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4"/>
      <c r="K117" s="794"/>
      <c r="L117" s="794"/>
      <c r="M117" s="794"/>
      <c r="N117" s="795"/>
    </row>
    <row r="118" spans="2:14" ht="15.75" thickBot="1">
      <c r="B118" s="270" t="s">
        <v>2327</v>
      </c>
      <c r="C118" s="402"/>
      <c r="D118" s="402"/>
      <c r="E118" s="63"/>
      <c r="F118" s="63"/>
      <c r="G118" s="63"/>
      <c r="H118" s="63"/>
      <c r="I118" s="63"/>
      <c r="J118" s="796"/>
      <c r="K118" s="796"/>
      <c r="L118" s="796"/>
      <c r="M118" s="796"/>
      <c r="N118" s="797"/>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topLeftCell="A55"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1112</v>
      </c>
      <c r="C31" s="87" t="s">
        <v>1288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6"/>
      <c r="J36" s="277"/>
      <c r="K36" s="278">
        <f>VLOOKUP(A36,EQUIPOS!A6:D163,4,FALSE)</f>
        <v>69518.263290413161</v>
      </c>
      <c r="L36" s="279"/>
      <c r="M36" s="280">
        <v>45</v>
      </c>
      <c r="N36" s="281">
        <f>K36/M36</f>
        <v>1544.8502953425148</v>
      </c>
    </row>
    <row r="37" spans="1:14">
      <c r="A37" s="119" t="s">
        <v>269</v>
      </c>
      <c r="B37" s="830" t="str">
        <f>VLOOKUP(A37,EQUIPOS!A7:D154,3,FALSE)</f>
        <v>Motoniveladora  potencia 215 HP, ancho de cuchilla 4,27 m, peso 18 ton.</v>
      </c>
      <c r="C37" s="831"/>
      <c r="D37" s="831"/>
      <c r="E37" s="831"/>
      <c r="F37" s="831"/>
      <c r="G37" s="831"/>
      <c r="H37" s="832"/>
      <c r="I37" s="276"/>
      <c r="J37" s="277"/>
      <c r="K37" s="278">
        <f>VLOOKUP(A37,EQUIPOS!A7:D164,4,FALSE)</f>
        <v>180000</v>
      </c>
      <c r="L37" s="279"/>
      <c r="M37" s="280">
        <v>45</v>
      </c>
      <c r="N37" s="281">
        <f>K37/M37</f>
        <v>4000</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114400</v>
      </c>
      <c r="L38" s="279"/>
      <c r="M38" s="280">
        <v>45</v>
      </c>
      <c r="N38" s="281">
        <f>K38/M38</f>
        <v>2542.2222222222222</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8092.7466514765256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529</v>
      </c>
      <c r="B48" s="49" t="str">
        <f ca="1">VLOOKUP(A48,MATERIALES!A4:D372,3,FALSE)</f>
        <v xml:space="preserve">Material  de afirmado de la Zona </v>
      </c>
      <c r="C48" s="290"/>
      <c r="D48" s="290"/>
      <c r="E48" s="290"/>
      <c r="F48" s="290"/>
      <c r="G48" s="290"/>
      <c r="H48" s="290"/>
      <c r="I48" s="277"/>
      <c r="J48" s="233" t="str">
        <f ca="1">VLOOKUP(A48,MATERIALES!A4:D372,2,FALSE)</f>
        <v>m3</v>
      </c>
      <c r="K48" s="291">
        <v>1.25</v>
      </c>
      <c r="L48" s="276"/>
      <c r="M48" s="411">
        <f ca="1">VLOOKUP(A48,MATERIALES!A4:D393,4,FALSE)</f>
        <v>16056.848563125603</v>
      </c>
      <c r="N48" s="281">
        <f ca="1">K48*M48</f>
        <v>20071.060703907002</v>
      </c>
    </row>
    <row r="49" spans="1:14">
      <c r="A49" t="s">
        <v>845</v>
      </c>
      <c r="B49" s="49" t="str">
        <f>VLOOKUP(A49,MATERIALES!A5:D372,3,FALSE)</f>
        <v>Agua</v>
      </c>
      <c r="C49" s="290"/>
      <c r="D49" s="290"/>
      <c r="E49" s="290"/>
      <c r="F49" s="290"/>
      <c r="G49" s="290"/>
      <c r="H49" s="290"/>
      <c r="I49" s="277"/>
      <c r="J49" s="233" t="str">
        <f>VLOOKUP(A49,MATERIALES!A5:D372,2,FALSE)</f>
        <v>lt</v>
      </c>
      <c r="K49" s="291">
        <v>25</v>
      </c>
      <c r="L49" s="276"/>
      <c r="M49" s="411">
        <f>VLOOKUP(A49,MATERIALES!A5:D394,4,FALSE)</f>
        <v>40</v>
      </c>
      <c r="N49" s="281">
        <f>K49*M49</f>
        <v>1000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21006.568649450393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1325</v>
      </c>
      <c r="B59" s="52" t="str">
        <f>VLOOKUP(A59,TRANSPORTE!A5:D104,3,FALSE)</f>
        <v>Transporte de material de afirmado</v>
      </c>
      <c r="C59" s="326"/>
      <c r="D59" s="326"/>
      <c r="E59" s="326"/>
      <c r="F59" s="326"/>
      <c r="G59" s="326"/>
      <c r="H59" s="320" t="s">
        <v>339</v>
      </c>
      <c r="I59" s="288">
        <v>1.25</v>
      </c>
      <c r="J59" s="295">
        <v>1</v>
      </c>
      <c r="K59" s="288">
        <f>I59*J59</f>
        <v>1.25</v>
      </c>
      <c r="L59" s="821">
        <f>VLOOKUP(A59,TRANSPORTE!A5:D123,4,FALSE)</f>
        <v>1200</v>
      </c>
      <c r="M59" s="822"/>
      <c r="N59" s="296">
        <f>K59*L59</f>
        <v>1500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1500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 ca="1">N43+N54+N65+N76</f>
        <v>31280.979216203705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6256.1958432407409</v>
      </c>
      <c r="M83" s="852"/>
      <c r="N83" s="57"/>
    </row>
    <row r="84" spans="1:14">
      <c r="B84" s="95" t="s">
        <v>1057</v>
      </c>
      <c r="C84" s="96"/>
      <c r="D84" s="96"/>
      <c r="E84" s="96"/>
      <c r="F84" s="96"/>
      <c r="G84" s="96"/>
      <c r="H84" s="96"/>
      <c r="I84" s="93"/>
      <c r="J84" s="94"/>
      <c r="K84" s="313">
        <v>0.05</v>
      </c>
      <c r="L84" s="851">
        <f ca="1">N78*K84</f>
        <v>1564.0489608101852</v>
      </c>
      <c r="M84" s="852"/>
      <c r="N84" s="57"/>
    </row>
    <row r="85" spans="1:14" ht="15.75" thickBot="1">
      <c r="B85" s="97" t="s">
        <v>1058</v>
      </c>
      <c r="C85" s="98"/>
      <c r="D85" s="98"/>
      <c r="E85" s="98"/>
      <c r="F85" s="98"/>
      <c r="G85" s="98"/>
      <c r="H85" s="98"/>
      <c r="I85" s="99"/>
      <c r="J85" s="100"/>
      <c r="K85" s="314">
        <v>0.05</v>
      </c>
      <c r="L85" s="853">
        <f ca="1">N78*K85</f>
        <v>1564.0489608101852</v>
      </c>
      <c r="M85" s="854"/>
      <c r="N85" s="57"/>
    </row>
    <row r="86" spans="1:14" ht="15.75" thickBot="1">
      <c r="B86" s="817" t="s">
        <v>1037</v>
      </c>
      <c r="C86" s="818"/>
      <c r="D86" s="818"/>
      <c r="E86" s="818"/>
      <c r="F86" s="818"/>
      <c r="G86" s="818"/>
      <c r="H86" s="818"/>
      <c r="I86" s="818"/>
      <c r="J86" s="818"/>
      <c r="K86" s="818"/>
      <c r="L86" s="818"/>
      <c r="M86" s="819"/>
      <c r="N86" s="58">
        <f ca="1">L83+L84+L85</f>
        <v>9384.2937648611114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40665.272981064816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topLeftCell="A31"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1113</v>
      </c>
      <c r="C31" s="87" t="s">
        <v>1556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6"/>
      <c r="J36" s="277"/>
      <c r="K36" s="278">
        <f>VLOOKUP(A36,EQUIPOS!A6:D163,4,FALSE)</f>
        <v>69518.263290413161</v>
      </c>
      <c r="L36" s="279"/>
      <c r="M36" s="280">
        <v>45</v>
      </c>
      <c r="N36" s="281">
        <f>K36/M36</f>
        <v>1544.8502953425148</v>
      </c>
    </row>
    <row r="37" spans="1:14">
      <c r="A37" s="119" t="s">
        <v>269</v>
      </c>
      <c r="B37" s="830" t="str">
        <f>VLOOKUP(A37,EQUIPOS!A7:D154,3,FALSE)</f>
        <v>Motoniveladora  potencia 215 HP, ancho de cuchilla 4,27 m, peso 18 ton.</v>
      </c>
      <c r="C37" s="831"/>
      <c r="D37" s="831"/>
      <c r="E37" s="831"/>
      <c r="F37" s="831"/>
      <c r="G37" s="831"/>
      <c r="H37" s="832"/>
      <c r="I37" s="276"/>
      <c r="J37" s="277"/>
      <c r="K37" s="278">
        <f>VLOOKUP(A37,EQUIPOS!A7:D164,4,FALSE)</f>
        <v>180000</v>
      </c>
      <c r="L37" s="279"/>
      <c r="M37" s="280">
        <v>45</v>
      </c>
      <c r="N37" s="281">
        <f>K37/M37</f>
        <v>4000</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114400</v>
      </c>
      <c r="L38" s="279"/>
      <c r="M38" s="280">
        <v>45</v>
      </c>
      <c r="N38" s="281">
        <f>K38/M38</f>
        <v>2542.2222222222222</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8092.7466514765256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545</v>
      </c>
      <c r="B48" s="49" t="str">
        <f ca="1">VLOOKUP(A48,MATERIALES!A4:D372,3,FALSE)</f>
        <v xml:space="preserve">Material de Sub- Base CBR=20%
</v>
      </c>
      <c r="C48" s="290"/>
      <c r="D48" s="290"/>
      <c r="E48" s="290"/>
      <c r="F48" s="290"/>
      <c r="G48" s="290"/>
      <c r="H48" s="290"/>
      <c r="I48" s="277"/>
      <c r="J48" s="233" t="str">
        <f ca="1">VLOOKUP(A48,MATERIALES!A4:D372,2,FALSE)</f>
        <v>m3</v>
      </c>
      <c r="K48" s="291">
        <v>1.3</v>
      </c>
      <c r="L48" s="276"/>
      <c r="M48" s="411">
        <f ca="1">VLOOKUP(A48,MATERIALES!A4:D393,4,FALSE)</f>
        <v>47332.021375524688</v>
      </c>
      <c r="N48" s="281">
        <f ca="1">K48*M48</f>
        <v>61531.627788182093</v>
      </c>
    </row>
    <row r="49" spans="1:14">
      <c r="A49" t="s">
        <v>845</v>
      </c>
      <c r="B49" s="49" t="str">
        <f>VLOOKUP(A49,MATERIALES!A5:D372,3,FALSE)</f>
        <v>Agua</v>
      </c>
      <c r="C49" s="290"/>
      <c r="D49" s="290"/>
      <c r="E49" s="290"/>
      <c r="F49" s="290"/>
      <c r="G49" s="290"/>
      <c r="H49" s="290"/>
      <c r="I49" s="277"/>
      <c r="J49" s="233" t="str">
        <f>VLOOKUP(A49,MATERIALES!A5:D372,2,FALSE)</f>
        <v>lt</v>
      </c>
      <c r="K49" s="291">
        <v>24</v>
      </c>
      <c r="L49" s="276"/>
      <c r="M49" s="411">
        <f>VLOOKUP(A49,MATERIALES!A5:D394,4,FALSE)</f>
        <v>40</v>
      </c>
      <c r="N49" s="281">
        <f>K49*M49</f>
        <v>960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62429.715415903745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1">
        <f>VLOOKUP(A59,TRANSPORTE!A5:D123,4,FALSE)</f>
        <v>1200</v>
      </c>
      <c r="M59" s="822"/>
      <c r="N59" s="296">
        <f>K59*L59</f>
        <v>1560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1560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 ca="1">N43+N54+N65+N76</f>
        <v>72763.528037909186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14552.705607581838</v>
      </c>
      <c r="M83" s="852"/>
      <c r="N83" s="57"/>
    </row>
    <row r="84" spans="1:14">
      <c r="B84" s="95" t="s">
        <v>1057</v>
      </c>
      <c r="C84" s="96"/>
      <c r="D84" s="96"/>
      <c r="E84" s="96"/>
      <c r="F84" s="96"/>
      <c r="G84" s="96"/>
      <c r="H84" s="96"/>
      <c r="I84" s="93"/>
      <c r="J84" s="94"/>
      <c r="K84" s="313">
        <v>0.05</v>
      </c>
      <c r="L84" s="851">
        <f ca="1">N78*K84</f>
        <v>3638.1764018954595</v>
      </c>
      <c r="M84" s="852"/>
      <c r="N84" s="57"/>
    </row>
    <row r="85" spans="1:14" ht="15.75" thickBot="1">
      <c r="B85" s="97" t="s">
        <v>1058</v>
      </c>
      <c r="C85" s="98"/>
      <c r="D85" s="98"/>
      <c r="E85" s="98"/>
      <c r="F85" s="98"/>
      <c r="G85" s="98"/>
      <c r="H85" s="98"/>
      <c r="I85" s="99"/>
      <c r="J85" s="100"/>
      <c r="K85" s="314">
        <v>0.05</v>
      </c>
      <c r="L85" s="853">
        <f ca="1">N78*K85</f>
        <v>3638.1764018954595</v>
      </c>
      <c r="M85" s="854"/>
      <c r="N85" s="57"/>
    </row>
    <row r="86" spans="1:14" ht="15.75" thickBot="1">
      <c r="B86" s="817" t="s">
        <v>1037</v>
      </c>
      <c r="C86" s="818"/>
      <c r="D86" s="818"/>
      <c r="E86" s="818"/>
      <c r="F86" s="818"/>
      <c r="G86" s="818"/>
      <c r="H86" s="818"/>
      <c r="I86" s="818"/>
      <c r="J86" s="818"/>
      <c r="K86" s="818"/>
      <c r="L86" s="818"/>
      <c r="M86" s="819"/>
      <c r="N86" s="58">
        <f ca="1">L83+L84+L85</f>
        <v>21829.058411372756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94592.586449281938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topLeftCell="A19"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1114</v>
      </c>
      <c r="C31" s="87" t="s">
        <v>1555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69518.263290413161</v>
      </c>
      <c r="L36" s="279"/>
      <c r="M36" s="280">
        <v>45</v>
      </c>
      <c r="N36" s="281">
        <f>K36/M36</f>
        <v>1544.8502953425148</v>
      </c>
    </row>
    <row r="37" spans="1:14">
      <c r="A37" s="119" t="s">
        <v>269</v>
      </c>
      <c r="B37" s="830" t="str">
        <f>VLOOKUP(A37,EQUIPOS!A7:D154,3,FALSE)</f>
        <v>Motoniveladora  potencia 215 HP, ancho de cuchilla 4,27 m, peso 18 ton.</v>
      </c>
      <c r="C37" s="831"/>
      <c r="D37" s="831"/>
      <c r="E37" s="831"/>
      <c r="F37" s="831"/>
      <c r="G37" s="831"/>
      <c r="H37" s="832"/>
      <c r="I37" s="276"/>
      <c r="J37" s="277"/>
      <c r="K37" s="278">
        <f>VLOOKUP(A37,EQUIPOS!A7:D164,4,FALSE)</f>
        <v>180000</v>
      </c>
      <c r="L37" s="279"/>
      <c r="M37" s="280">
        <v>45</v>
      </c>
      <c r="N37" s="281">
        <f>K37/M37</f>
        <v>4000</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114400</v>
      </c>
      <c r="L38" s="279"/>
      <c r="M38" s="280">
        <v>45</v>
      </c>
      <c r="N38" s="281">
        <f>K38/M38</f>
        <v>2542.2222222222222</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8092.7466514765256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547</v>
      </c>
      <c r="B48" s="49" t="str">
        <f ca="1">VLOOKUP(A48,MATERIALES!A4:D372,3,FALSE)</f>
        <v xml:space="preserve">Material de Sub- Base CBR=30%
</v>
      </c>
      <c r="C48" s="290"/>
      <c r="D48" s="290"/>
      <c r="E48" s="290"/>
      <c r="F48" s="290"/>
      <c r="G48" s="290"/>
      <c r="H48" s="290"/>
      <c r="I48" s="277"/>
      <c r="J48" s="233" t="str">
        <f ca="1">VLOOKUP(A48,MATERIALES!A4:D372,2,FALSE)</f>
        <v>m3</v>
      </c>
      <c r="K48" s="291">
        <v>1.3</v>
      </c>
      <c r="L48" s="276"/>
      <c r="M48" s="411">
        <f ca="1">VLOOKUP(A48,MATERIALES!A4:D393,4,FALSE)</f>
        <v>47332.021375524688</v>
      </c>
      <c r="N48" s="281">
        <f ca="1">K48*M48</f>
        <v>61531.627788182093</v>
      </c>
    </row>
    <row r="49" spans="1:14">
      <c r="A49" t="s">
        <v>845</v>
      </c>
      <c r="B49" s="49" t="str">
        <f>VLOOKUP(A49,MATERIALES!A5:D372,3,FALSE)</f>
        <v>Agua</v>
      </c>
      <c r="C49" s="290"/>
      <c r="D49" s="290"/>
      <c r="E49" s="290"/>
      <c r="F49" s="290"/>
      <c r="G49" s="290"/>
      <c r="H49" s="290"/>
      <c r="I49" s="277"/>
      <c r="J49" s="233" t="str">
        <f>VLOOKUP(A49,MATERIALES!A5:D372,2,FALSE)</f>
        <v>lt</v>
      </c>
      <c r="K49" s="291">
        <v>24</v>
      </c>
      <c r="L49" s="276"/>
      <c r="M49" s="411">
        <f>VLOOKUP(A49,MATERIALES!A5:D394,4,FALSE)</f>
        <v>40</v>
      </c>
      <c r="N49" s="281">
        <f>K49*M49</f>
        <v>960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62429.715415903745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1">
        <f>VLOOKUP(A59,TRANSPORTE!A5:D123,4,FALSE)</f>
        <v>1200</v>
      </c>
      <c r="M59" s="822"/>
      <c r="N59" s="296">
        <f>K59*L59</f>
        <v>1560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1560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 ca="1">N43+N54+N65+N76</f>
        <v>72763.528037909186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14552.705607581838</v>
      </c>
      <c r="M83" s="852"/>
      <c r="N83" s="57"/>
    </row>
    <row r="84" spans="1:14">
      <c r="B84" s="95" t="s">
        <v>1057</v>
      </c>
      <c r="C84" s="96"/>
      <c r="D84" s="96"/>
      <c r="E84" s="96"/>
      <c r="F84" s="96"/>
      <c r="G84" s="96"/>
      <c r="H84" s="96"/>
      <c r="I84" s="93"/>
      <c r="J84" s="94"/>
      <c r="K84" s="313">
        <v>0.05</v>
      </c>
      <c r="L84" s="851">
        <f ca="1">N78*K84</f>
        <v>3638.1764018954595</v>
      </c>
      <c r="M84" s="852"/>
      <c r="N84" s="57"/>
    </row>
    <row r="85" spans="1:14" ht="15.75" thickBot="1">
      <c r="B85" s="97" t="s">
        <v>1058</v>
      </c>
      <c r="C85" s="98"/>
      <c r="D85" s="98"/>
      <c r="E85" s="98"/>
      <c r="F85" s="98"/>
      <c r="G85" s="98"/>
      <c r="H85" s="98"/>
      <c r="I85" s="99"/>
      <c r="J85" s="100"/>
      <c r="K85" s="314">
        <v>0.05</v>
      </c>
      <c r="L85" s="853">
        <f ca="1">N78*K85</f>
        <v>3638.1764018954595</v>
      </c>
      <c r="M85" s="854"/>
      <c r="N85" s="57"/>
    </row>
    <row r="86" spans="1:14" ht="15.75" thickBot="1">
      <c r="B86" s="817" t="s">
        <v>1037</v>
      </c>
      <c r="C86" s="818"/>
      <c r="D86" s="818"/>
      <c r="E86" s="818"/>
      <c r="F86" s="818"/>
      <c r="G86" s="818"/>
      <c r="H86" s="818"/>
      <c r="I86" s="818"/>
      <c r="J86" s="818"/>
      <c r="K86" s="818"/>
      <c r="L86" s="818"/>
      <c r="M86" s="819"/>
      <c r="N86" s="58">
        <f ca="1">L83+L84+L85</f>
        <v>21829.058411372756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94592.586449281938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topLeftCell="A34"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1557</v>
      </c>
      <c r="C31" s="87" t="s">
        <v>1558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69518.263290413161</v>
      </c>
      <c r="L36" s="279"/>
      <c r="M36" s="280">
        <v>45</v>
      </c>
      <c r="N36" s="281">
        <f>K36/M36</f>
        <v>1544.8502953425148</v>
      </c>
    </row>
    <row r="37" spans="1:14">
      <c r="A37" s="119" t="s">
        <v>269</v>
      </c>
      <c r="B37" s="830" t="str">
        <f>VLOOKUP(A37,EQUIPOS!A7:D154,3,FALSE)</f>
        <v>Motoniveladora  potencia 215 HP, ancho de cuchilla 4,27 m, peso 18 ton.</v>
      </c>
      <c r="C37" s="831"/>
      <c r="D37" s="831"/>
      <c r="E37" s="831"/>
      <c r="F37" s="831"/>
      <c r="G37" s="831"/>
      <c r="H37" s="832"/>
      <c r="I37" s="276"/>
      <c r="J37" s="277"/>
      <c r="K37" s="278">
        <f>VLOOKUP(A37,EQUIPOS!A7:D164,4,FALSE)</f>
        <v>180000</v>
      </c>
      <c r="L37" s="279"/>
      <c r="M37" s="280">
        <v>45</v>
      </c>
      <c r="N37" s="281">
        <f>K37/M37</f>
        <v>4000</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114400</v>
      </c>
      <c r="L38" s="279"/>
      <c r="M38" s="280">
        <v>45</v>
      </c>
      <c r="N38" s="281">
        <f>K38/M38</f>
        <v>2542.2222222222222</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8092.7466514765256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549</v>
      </c>
      <c r="B48" s="49" t="str">
        <f ca="1">VLOOKUP(A48,MATERIALES!A4:D372,3,FALSE)</f>
        <v xml:space="preserve">Material de Sub Base CBR=40% </v>
      </c>
      <c r="C48" s="290"/>
      <c r="D48" s="290"/>
      <c r="E48" s="290"/>
      <c r="F48" s="290"/>
      <c r="G48" s="290"/>
      <c r="H48" s="290"/>
      <c r="I48" s="277"/>
      <c r="J48" s="233" t="str">
        <f ca="1">VLOOKUP(A48,MATERIALES!A4:D372,2,FALSE)</f>
        <v>m3</v>
      </c>
      <c r="K48" s="291">
        <v>1.3</v>
      </c>
      <c r="L48" s="276"/>
      <c r="M48" s="411">
        <f ca="1">VLOOKUP(A48,MATERIALES!A4:D393,4,FALSE)</f>
        <v>47332.021375524688</v>
      </c>
      <c r="N48" s="281">
        <f ca="1">K48*M48</f>
        <v>61531.627788182093</v>
      </c>
    </row>
    <row r="49" spans="1:14">
      <c r="A49" t="s">
        <v>845</v>
      </c>
      <c r="B49" s="49" t="str">
        <f>VLOOKUP(A49,MATERIALES!A5:D372,3,FALSE)</f>
        <v>Agua</v>
      </c>
      <c r="C49" s="290"/>
      <c r="D49" s="290"/>
      <c r="E49" s="290"/>
      <c r="F49" s="290"/>
      <c r="G49" s="290"/>
      <c r="H49" s="290"/>
      <c r="I49" s="277"/>
      <c r="J49" s="233" t="str">
        <f>VLOOKUP(A49,MATERIALES!A5:D372,2,FALSE)</f>
        <v>lt</v>
      </c>
      <c r="K49" s="291">
        <v>24</v>
      </c>
      <c r="L49" s="276"/>
      <c r="M49" s="411">
        <f>VLOOKUP(A49,MATERIALES!A5:D394,4,FALSE)</f>
        <v>40</v>
      </c>
      <c r="N49" s="281">
        <f>K49*M49</f>
        <v>960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62429.715415903745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1">
        <f>VLOOKUP(A59,TRANSPORTE!A5:D123,4,FALSE)</f>
        <v>1200</v>
      </c>
      <c r="M59" s="822"/>
      <c r="N59" s="296">
        <f>K59*L59</f>
        <v>1560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1560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 ca="1">N43+N54+N65+N76</f>
        <v>72763.528037909186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14552.705607581838</v>
      </c>
      <c r="M83" s="852"/>
      <c r="N83" s="57"/>
    </row>
    <row r="84" spans="1:14">
      <c r="B84" s="95" t="s">
        <v>1057</v>
      </c>
      <c r="C84" s="96"/>
      <c r="D84" s="96"/>
      <c r="E84" s="96"/>
      <c r="F84" s="96"/>
      <c r="G84" s="96"/>
      <c r="H84" s="96"/>
      <c r="I84" s="93"/>
      <c r="J84" s="94"/>
      <c r="K84" s="313">
        <v>0.05</v>
      </c>
      <c r="L84" s="851">
        <f ca="1">N78*K84</f>
        <v>3638.1764018954595</v>
      </c>
      <c r="M84" s="852"/>
      <c r="N84" s="57"/>
    </row>
    <row r="85" spans="1:14" ht="15.75" thickBot="1">
      <c r="B85" s="97" t="s">
        <v>1058</v>
      </c>
      <c r="C85" s="98"/>
      <c r="D85" s="98"/>
      <c r="E85" s="98"/>
      <c r="F85" s="98"/>
      <c r="G85" s="98"/>
      <c r="H85" s="98"/>
      <c r="I85" s="99"/>
      <c r="J85" s="100"/>
      <c r="K85" s="314">
        <v>0.05</v>
      </c>
      <c r="L85" s="853">
        <f ca="1">N78*K85</f>
        <v>3638.1764018954595</v>
      </c>
      <c r="M85" s="854"/>
      <c r="N85" s="57"/>
    </row>
    <row r="86" spans="1:14" ht="15.75" thickBot="1">
      <c r="B86" s="817" t="s">
        <v>1037</v>
      </c>
      <c r="C86" s="818"/>
      <c r="D86" s="818"/>
      <c r="E86" s="818"/>
      <c r="F86" s="818"/>
      <c r="G86" s="818"/>
      <c r="H86" s="818"/>
      <c r="I86" s="818"/>
      <c r="J86" s="818"/>
      <c r="K86" s="818"/>
      <c r="L86" s="818"/>
      <c r="M86" s="819"/>
      <c r="N86" s="58">
        <f ca="1">L83+L84+L85</f>
        <v>21829.058411372756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94592.586449281938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topLeftCell="A37" zoomScale="78" zoomScaleNormal="78" workbookViewId="0">
      <selection activeCell="J48" sqref="J48"/>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1559</v>
      </c>
      <c r="C31" s="87" t="s">
        <v>1560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162</v>
      </c>
      <c r="B36" s="830" t="str">
        <f>VLOOKUP(A36,EQUIPOS!A6:D154,3,FALSE)</f>
        <v>Compactador manual (SALTARIN) Peso de operación (Kg.) 52, Fuerza de impacto por golpe (KN) 12.</v>
      </c>
      <c r="C36" s="831"/>
      <c r="D36" s="831"/>
      <c r="E36" s="831"/>
      <c r="F36" s="831"/>
      <c r="G36" s="831"/>
      <c r="H36" s="832"/>
      <c r="I36" s="276"/>
      <c r="J36" s="277"/>
      <c r="K36" s="278">
        <f>VLOOKUP(A36,EQUIPOS!A6:D163,4,FALSE)</f>
        <v>7812.5</v>
      </c>
      <c r="L36" s="279"/>
      <c r="M36" s="280">
        <v>2.5</v>
      </c>
      <c r="N36" s="281">
        <f>K36/M36</f>
        <v>3125</v>
      </c>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412"/>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0.05</v>
      </c>
      <c r="N41" s="353">
        <f>N76*M41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3891.0080780915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545</v>
      </c>
      <c r="B48" s="49" t="str">
        <f ca="1">VLOOKUP(A48,MATERIALES!A4:D372,3,FALSE)</f>
        <v xml:space="preserve">Material de Sub- Base CBR=20%
</v>
      </c>
      <c r="C48" s="290"/>
      <c r="D48" s="290"/>
      <c r="E48" s="290"/>
      <c r="F48" s="290"/>
      <c r="G48" s="290"/>
      <c r="H48" s="290"/>
      <c r="I48" s="277"/>
      <c r="J48" s="233" t="str">
        <f ca="1">VLOOKUP(A48,MATERIALES!A4:D372,2,FALSE)</f>
        <v>m3</v>
      </c>
      <c r="K48" s="291">
        <v>1.3</v>
      </c>
      <c r="L48" s="276"/>
      <c r="M48" s="411">
        <f ca="1">VLOOKUP(A48,MATERIALES!A4:D393,4,FALSE)</f>
        <v>47332.021375524688</v>
      </c>
      <c r="N48" s="281">
        <f ca="1">K48*M48</f>
        <v>61531.627788182093</v>
      </c>
    </row>
    <row r="49" spans="1:14">
      <c r="A49" t="s">
        <v>845</v>
      </c>
      <c r="B49" s="49" t="str">
        <f>VLOOKUP(A49,MATERIALES!A5:D372,3,FALSE)</f>
        <v>Agua</v>
      </c>
      <c r="C49" s="290"/>
      <c r="D49" s="290"/>
      <c r="E49" s="290"/>
      <c r="F49" s="290"/>
      <c r="G49" s="290"/>
      <c r="H49" s="290"/>
      <c r="I49" s="277"/>
      <c r="J49" s="233" t="str">
        <f>VLOOKUP(A49,MATERIALES!A5:D372,2,FALSE)</f>
        <v>lt</v>
      </c>
      <c r="K49" s="291">
        <v>24</v>
      </c>
      <c r="L49" s="276"/>
      <c r="M49" s="411">
        <f>VLOOKUP(A49,MATERIALES!A5:D394,4,FALSE)</f>
        <v>40</v>
      </c>
      <c r="N49" s="281">
        <f>K49*M49</f>
        <v>960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62429.715415903745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1">
        <f>VLOOKUP(A59,TRANSPORTE!A5:D123,4,FALSE)</f>
        <v>1200</v>
      </c>
      <c r="M59" s="822"/>
      <c r="N59" s="296">
        <f>K59*L59</f>
        <v>1560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1560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15320.161561829998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 ca="1">N43+N54+N65+N76</f>
        <v>83058.274247300084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16611.654849460017</v>
      </c>
      <c r="M83" s="852"/>
      <c r="N83" s="57"/>
    </row>
    <row r="84" spans="1:14">
      <c r="B84" s="95" t="s">
        <v>1057</v>
      </c>
      <c r="C84" s="96"/>
      <c r="D84" s="96"/>
      <c r="E84" s="96"/>
      <c r="F84" s="96"/>
      <c r="G84" s="96"/>
      <c r="H84" s="96"/>
      <c r="I84" s="93"/>
      <c r="J84" s="94"/>
      <c r="K84" s="313">
        <v>0.05</v>
      </c>
      <c r="L84" s="851">
        <f ca="1">N78*K84</f>
        <v>4152.9137123650044</v>
      </c>
      <c r="M84" s="852"/>
      <c r="N84" s="57"/>
    </row>
    <row r="85" spans="1:14" ht="15.75" thickBot="1">
      <c r="B85" s="97" t="s">
        <v>1058</v>
      </c>
      <c r="C85" s="98"/>
      <c r="D85" s="98"/>
      <c r="E85" s="98"/>
      <c r="F85" s="98"/>
      <c r="G85" s="98"/>
      <c r="H85" s="98"/>
      <c r="I85" s="99"/>
      <c r="J85" s="100"/>
      <c r="K85" s="314">
        <v>0.05</v>
      </c>
      <c r="L85" s="853">
        <f ca="1">N78*K85</f>
        <v>4152.9137123650044</v>
      </c>
      <c r="M85" s="854"/>
      <c r="N85" s="57"/>
    </row>
    <row r="86" spans="1:14" ht="15.75" thickBot="1">
      <c r="B86" s="817" t="s">
        <v>1037</v>
      </c>
      <c r="C86" s="818"/>
      <c r="D86" s="818"/>
      <c r="E86" s="818"/>
      <c r="F86" s="818"/>
      <c r="G86" s="818"/>
      <c r="H86" s="818"/>
      <c r="I86" s="818"/>
      <c r="J86" s="818"/>
      <c r="K86" s="818"/>
      <c r="L86" s="818"/>
      <c r="M86" s="819"/>
      <c r="N86" s="58">
        <f ca="1">L83+L84+L85</f>
        <v>24917.482274190024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107975.75652149011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topLeftCell="A31" zoomScale="78" zoomScaleNormal="78" workbookViewId="0">
      <selection activeCell="B53" sqref="B53:I53"/>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1561</v>
      </c>
      <c r="C31" s="87" t="s">
        <v>1562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162</v>
      </c>
      <c r="B36" s="830" t="str">
        <f>VLOOKUP(A36,EQUIPOS!A6:D154,3,FALSE)</f>
        <v>Compactador manual (SALTARIN) Peso de operación (Kg.) 52, Fuerza de impacto por golpe (KN) 12.</v>
      </c>
      <c r="C36" s="831"/>
      <c r="D36" s="831"/>
      <c r="E36" s="831"/>
      <c r="F36" s="831"/>
      <c r="G36" s="831"/>
      <c r="H36" s="832"/>
      <c r="I36" s="276"/>
      <c r="J36" s="277"/>
      <c r="K36" s="278">
        <f>VLOOKUP(A36,EQUIPOS!A6:D163,4,FALSE)</f>
        <v>7812.5</v>
      </c>
      <c r="L36" s="279"/>
      <c r="M36" s="280">
        <v>2.5</v>
      </c>
      <c r="N36" s="281">
        <f>K36/M36</f>
        <v>3125</v>
      </c>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0.05</v>
      </c>
      <c r="N41" s="353">
        <f>N76*M41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3891.0080780915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547</v>
      </c>
      <c r="B48" s="49" t="str">
        <f ca="1">VLOOKUP(A48,MATERIALES!A4:D372,3,FALSE)</f>
        <v xml:space="preserve">Material de Sub- Base CBR=30%
</v>
      </c>
      <c r="C48" s="290"/>
      <c r="D48" s="290"/>
      <c r="E48" s="290"/>
      <c r="F48" s="290"/>
      <c r="G48" s="290"/>
      <c r="H48" s="290"/>
      <c r="I48" s="277"/>
      <c r="J48" s="233" t="str">
        <f ca="1">VLOOKUP(A48,MATERIALES!A4:D372,2,FALSE)</f>
        <v>m3</v>
      </c>
      <c r="K48" s="291">
        <v>1.3</v>
      </c>
      <c r="L48" s="276"/>
      <c r="M48" s="411">
        <f ca="1">VLOOKUP(A48,MATERIALES!A4:D393,4,FALSE)</f>
        <v>47332.021375524688</v>
      </c>
      <c r="N48" s="281">
        <f ca="1">K48*M48</f>
        <v>61531.627788182093</v>
      </c>
    </row>
    <row r="49" spans="1:14">
      <c r="A49" t="s">
        <v>845</v>
      </c>
      <c r="B49" s="49" t="str">
        <f>VLOOKUP(A49,MATERIALES!A5:D372,3,FALSE)</f>
        <v>Agua</v>
      </c>
      <c r="C49" s="290"/>
      <c r="D49" s="290"/>
      <c r="E49" s="290"/>
      <c r="F49" s="290"/>
      <c r="G49" s="290"/>
      <c r="H49" s="290"/>
      <c r="I49" s="277"/>
      <c r="J49" s="233" t="str">
        <f>VLOOKUP(A49,MATERIALES!A5:D372,2,FALSE)</f>
        <v>lt</v>
      </c>
      <c r="K49" s="291">
        <v>24</v>
      </c>
      <c r="L49" s="276"/>
      <c r="M49" s="411">
        <f>VLOOKUP(A49,MATERIALES!A5:D394,4,FALSE)</f>
        <v>40</v>
      </c>
      <c r="N49" s="281">
        <f>K49*M49</f>
        <v>960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62429.715415903745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1">
        <f>VLOOKUP(A59,TRANSPORTE!A5:D123,4,FALSE)</f>
        <v>1200</v>
      </c>
      <c r="M59" s="822"/>
      <c r="N59" s="296">
        <f>K59*L59</f>
        <v>1560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1560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15320.161561829998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 ca="1">N43+N54+N65+N76</f>
        <v>83058.274247300084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16611.654849460017</v>
      </c>
      <c r="M83" s="852"/>
      <c r="N83" s="57"/>
    </row>
    <row r="84" spans="1:14">
      <c r="B84" s="95" t="s">
        <v>1057</v>
      </c>
      <c r="C84" s="96"/>
      <c r="D84" s="96"/>
      <c r="E84" s="96"/>
      <c r="F84" s="96"/>
      <c r="G84" s="96"/>
      <c r="H84" s="96"/>
      <c r="I84" s="93"/>
      <c r="J84" s="94"/>
      <c r="K84" s="313">
        <v>0.05</v>
      </c>
      <c r="L84" s="851">
        <f ca="1">N78*K84</f>
        <v>4152.9137123650044</v>
      </c>
      <c r="M84" s="852"/>
      <c r="N84" s="57"/>
    </row>
    <row r="85" spans="1:14" ht="15.75" thickBot="1">
      <c r="B85" s="97" t="s">
        <v>1058</v>
      </c>
      <c r="C85" s="98"/>
      <c r="D85" s="98"/>
      <c r="E85" s="98"/>
      <c r="F85" s="98"/>
      <c r="G85" s="98"/>
      <c r="H85" s="98"/>
      <c r="I85" s="99"/>
      <c r="J85" s="100"/>
      <c r="K85" s="314">
        <v>0.05</v>
      </c>
      <c r="L85" s="853">
        <f ca="1">N78*K85</f>
        <v>4152.9137123650044</v>
      </c>
      <c r="M85" s="854"/>
      <c r="N85" s="57"/>
    </row>
    <row r="86" spans="1:14" ht="15.75" thickBot="1">
      <c r="B86" s="817" t="s">
        <v>1037</v>
      </c>
      <c r="C86" s="818"/>
      <c r="D86" s="818"/>
      <c r="E86" s="818"/>
      <c r="F86" s="818"/>
      <c r="G86" s="818"/>
      <c r="H86" s="818"/>
      <c r="I86" s="818"/>
      <c r="J86" s="818"/>
      <c r="K86" s="818"/>
      <c r="L86" s="818"/>
      <c r="M86" s="819"/>
      <c r="N86" s="58">
        <f ca="1">L83+L84+L85</f>
        <v>24917.482274190024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107975.75652149011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topLeftCell="A19"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1563</v>
      </c>
      <c r="C31" s="87" t="s">
        <v>1564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162</v>
      </c>
      <c r="B36" s="830" t="str">
        <f>VLOOKUP(A36,EQUIPOS!A6:D154,3,FALSE)</f>
        <v>Compactador manual (SALTARIN) Peso de operación (Kg.) 52, Fuerza de impacto por golpe (KN) 12.</v>
      </c>
      <c r="C36" s="831"/>
      <c r="D36" s="831"/>
      <c r="E36" s="831"/>
      <c r="F36" s="831"/>
      <c r="G36" s="831"/>
      <c r="H36" s="832"/>
      <c r="I36" s="276"/>
      <c r="J36" s="277"/>
      <c r="K36" s="278">
        <f>VLOOKUP(A36,EQUIPOS!A6:D163,4,FALSE)</f>
        <v>7812.5</v>
      </c>
      <c r="L36" s="279"/>
      <c r="M36" s="280">
        <v>2.5</v>
      </c>
      <c r="N36" s="281">
        <f>K36/M36</f>
        <v>3125</v>
      </c>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0.05</v>
      </c>
      <c r="N41" s="353">
        <f>N76*M41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3891.0080780915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549</v>
      </c>
      <c r="B48" s="49" t="str">
        <f ca="1">VLOOKUP(A48,MATERIALES!A4:D372,3,FALSE)</f>
        <v xml:space="preserve">Material de Sub Base CBR=40% </v>
      </c>
      <c r="C48" s="290"/>
      <c r="D48" s="290"/>
      <c r="E48" s="290"/>
      <c r="F48" s="290"/>
      <c r="G48" s="290"/>
      <c r="H48" s="290"/>
      <c r="I48" s="277"/>
      <c r="J48" s="233" t="str">
        <f ca="1">VLOOKUP(A48,MATERIALES!A4:D372,2,FALSE)</f>
        <v>m3</v>
      </c>
      <c r="K48" s="291">
        <v>1.3</v>
      </c>
      <c r="L48" s="276"/>
      <c r="M48" s="411">
        <f ca="1">VLOOKUP(A48,MATERIALES!A4:D393,4,FALSE)</f>
        <v>47332.021375524688</v>
      </c>
      <c r="N48" s="281">
        <f ca="1">K48*M48</f>
        <v>61531.627788182093</v>
      </c>
    </row>
    <row r="49" spans="1:14">
      <c r="A49" t="s">
        <v>845</v>
      </c>
      <c r="B49" s="49" t="str">
        <f>VLOOKUP(A49,MATERIALES!A5:D372,3,FALSE)</f>
        <v>Agua</v>
      </c>
      <c r="C49" s="290"/>
      <c r="D49" s="290"/>
      <c r="E49" s="290"/>
      <c r="F49" s="290"/>
      <c r="G49" s="290"/>
      <c r="H49" s="290"/>
      <c r="I49" s="277"/>
      <c r="J49" s="233" t="str">
        <f>VLOOKUP(A49,MATERIALES!A5:D372,2,FALSE)</f>
        <v>lt</v>
      </c>
      <c r="K49" s="291">
        <v>24</v>
      </c>
      <c r="L49" s="276"/>
      <c r="M49" s="411">
        <f>VLOOKUP(A49,MATERIALES!A5:D394,4,FALSE)</f>
        <v>40</v>
      </c>
      <c r="N49" s="281">
        <f>K49*M49</f>
        <v>960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62429.715415903745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1">
        <f>VLOOKUP(A59,TRANSPORTE!A5:D123,4,FALSE)</f>
        <v>1200</v>
      </c>
      <c r="M59" s="822"/>
      <c r="N59" s="296">
        <f>K59*L59</f>
        <v>1560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1560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15320.161561829998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 ca="1">N43+N54+N65+N76</f>
        <v>83058.274247300084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16611.654849460017</v>
      </c>
      <c r="M83" s="852"/>
      <c r="N83" s="57"/>
    </row>
    <row r="84" spans="1:14">
      <c r="B84" s="95" t="s">
        <v>1057</v>
      </c>
      <c r="C84" s="96"/>
      <c r="D84" s="96"/>
      <c r="E84" s="96"/>
      <c r="F84" s="96"/>
      <c r="G84" s="96"/>
      <c r="H84" s="96"/>
      <c r="I84" s="93"/>
      <c r="J84" s="94"/>
      <c r="K84" s="313">
        <v>0.05</v>
      </c>
      <c r="L84" s="851">
        <f ca="1">N78*K84</f>
        <v>4152.9137123650044</v>
      </c>
      <c r="M84" s="852"/>
      <c r="N84" s="57"/>
    </row>
    <row r="85" spans="1:14" ht="15.75" thickBot="1">
      <c r="B85" s="97" t="s">
        <v>1058</v>
      </c>
      <c r="C85" s="98"/>
      <c r="D85" s="98"/>
      <c r="E85" s="98"/>
      <c r="F85" s="98"/>
      <c r="G85" s="98"/>
      <c r="H85" s="98"/>
      <c r="I85" s="99"/>
      <c r="J85" s="100"/>
      <c r="K85" s="314">
        <v>0.05</v>
      </c>
      <c r="L85" s="853">
        <f ca="1">N78*K85</f>
        <v>4152.9137123650044</v>
      </c>
      <c r="M85" s="854"/>
      <c r="N85" s="57"/>
    </row>
    <row r="86" spans="1:14" ht="15.75" thickBot="1">
      <c r="B86" s="817" t="s">
        <v>1037</v>
      </c>
      <c r="C86" s="818"/>
      <c r="D86" s="818"/>
      <c r="E86" s="818"/>
      <c r="F86" s="818"/>
      <c r="G86" s="818"/>
      <c r="H86" s="818"/>
      <c r="I86" s="818"/>
      <c r="J86" s="818"/>
      <c r="K86" s="818"/>
      <c r="L86" s="818"/>
      <c r="M86" s="819"/>
      <c r="N86" s="58">
        <f ca="1">L83+L84+L85</f>
        <v>24917.482274190024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107975.75652149011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topLeftCell="A28"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1115</v>
      </c>
      <c r="C31" s="87" t="s">
        <v>1565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69518.263290413161</v>
      </c>
      <c r="L36" s="279"/>
      <c r="M36" s="280">
        <v>45</v>
      </c>
      <c r="N36" s="281">
        <f>K36/M36</f>
        <v>1544.8502953425148</v>
      </c>
    </row>
    <row r="37" spans="1:14">
      <c r="A37" s="119" t="s">
        <v>269</v>
      </c>
      <c r="B37" s="830" t="str">
        <f>VLOOKUP(A37,EQUIPOS!A7:D154,3,FALSE)</f>
        <v>Motoniveladora  potencia 215 HP, ancho de cuchilla 4,27 m, peso 18 ton.</v>
      </c>
      <c r="C37" s="831"/>
      <c r="D37" s="831"/>
      <c r="E37" s="831"/>
      <c r="F37" s="831"/>
      <c r="G37" s="831"/>
      <c r="H37" s="832"/>
      <c r="I37" s="276"/>
      <c r="J37" s="277"/>
      <c r="K37" s="278">
        <f>VLOOKUP(A37,EQUIPOS!A7:D164,4,FALSE)</f>
        <v>180000</v>
      </c>
      <c r="L37" s="279"/>
      <c r="M37" s="280">
        <v>45</v>
      </c>
      <c r="N37" s="281">
        <f>K37/M37</f>
        <v>4000</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114400</v>
      </c>
      <c r="L38" s="279"/>
      <c r="M38" s="280">
        <v>45</v>
      </c>
      <c r="N38" s="281">
        <f>K38/M38</f>
        <v>2542.2222222222222</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8092.7466514765256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535</v>
      </c>
      <c r="B48" s="49" t="str">
        <f ca="1">VLOOKUP(A48,MATERIALES!A4:D372,3,FALSE)</f>
        <v>Material de base (gradación 1)</v>
      </c>
      <c r="C48" s="290"/>
      <c r="D48" s="290"/>
      <c r="E48" s="290"/>
      <c r="F48" s="290"/>
      <c r="G48" s="290"/>
      <c r="H48" s="290"/>
      <c r="I48" s="277"/>
      <c r="J48" s="233" t="str">
        <f ca="1">VLOOKUP(A48,MATERIALES!A4:D372,2,FALSE)</f>
        <v>m3</v>
      </c>
      <c r="K48" s="291">
        <v>1.3</v>
      </c>
      <c r="L48" s="276"/>
      <c r="M48" s="411">
        <f ca="1">VLOOKUP(A48,MATERIALES!A4:D393,4,FALSE)</f>
        <v>51578.165773329019</v>
      </c>
      <c r="N48" s="281">
        <f ca="1">K48*M48</f>
        <v>67051.615505327733</v>
      </c>
    </row>
    <row r="49" spans="1:14">
      <c r="A49" t="s">
        <v>845</v>
      </c>
      <c r="B49" s="49" t="str">
        <f>VLOOKUP(A49,MATERIALES!A5:D372,3,FALSE)</f>
        <v>Agua</v>
      </c>
      <c r="C49" s="290"/>
      <c r="D49" s="290"/>
      <c r="E49" s="290"/>
      <c r="F49" s="290"/>
      <c r="G49" s="290"/>
      <c r="H49" s="290"/>
      <c r="I49" s="277"/>
      <c r="J49" s="233" t="str">
        <f>VLOOKUP(A49,MATERIALES!A5:D372,2,FALSE)</f>
        <v>lt</v>
      </c>
      <c r="K49" s="291">
        <v>24</v>
      </c>
      <c r="L49" s="276"/>
      <c r="M49" s="411">
        <f>VLOOKUP(A49,MATERIALES!A5:D394,4,FALSE)</f>
        <v>40</v>
      </c>
      <c r="N49" s="281">
        <f>K49*M49</f>
        <v>960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67949.703133049392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1">
        <f>VLOOKUP(A59,TRANSPORTE!A5:D123,4,FALSE)</f>
        <v>1200</v>
      </c>
      <c r="M59" s="822"/>
      <c r="N59" s="296">
        <f>K59*L59</f>
        <v>1560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1560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 ca="1">N43+N54+N65+N76</f>
        <v>78283.515755054832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15656.703151010966</v>
      </c>
      <c r="M83" s="852"/>
      <c r="N83" s="57"/>
    </row>
    <row r="84" spans="1:14">
      <c r="B84" s="95" t="s">
        <v>1057</v>
      </c>
      <c r="C84" s="96"/>
      <c r="D84" s="96"/>
      <c r="E84" s="96"/>
      <c r="F84" s="96"/>
      <c r="G84" s="96"/>
      <c r="H84" s="96"/>
      <c r="I84" s="93"/>
      <c r="J84" s="94"/>
      <c r="K84" s="313">
        <v>0.05</v>
      </c>
      <c r="L84" s="851">
        <f ca="1">N78*K84</f>
        <v>3914.1757877527416</v>
      </c>
      <c r="M84" s="852"/>
      <c r="N84" s="57"/>
    </row>
    <row r="85" spans="1:14" ht="15.75" thickBot="1">
      <c r="B85" s="97" t="s">
        <v>1058</v>
      </c>
      <c r="C85" s="98"/>
      <c r="D85" s="98"/>
      <c r="E85" s="98"/>
      <c r="F85" s="98"/>
      <c r="G85" s="98"/>
      <c r="H85" s="98"/>
      <c r="I85" s="99"/>
      <c r="J85" s="100"/>
      <c r="K85" s="314">
        <v>0.05</v>
      </c>
      <c r="L85" s="853">
        <f ca="1">N78*K85</f>
        <v>3914.1757877527416</v>
      </c>
      <c r="M85" s="854"/>
      <c r="N85" s="57"/>
    </row>
    <row r="86" spans="1:14" ht="15.75" thickBot="1">
      <c r="B86" s="817" t="s">
        <v>1037</v>
      </c>
      <c r="C86" s="818"/>
      <c r="D86" s="818"/>
      <c r="E86" s="818"/>
      <c r="F86" s="818"/>
      <c r="G86" s="818"/>
      <c r="H86" s="818"/>
      <c r="I86" s="818"/>
      <c r="J86" s="818"/>
      <c r="K86" s="818"/>
      <c r="L86" s="818"/>
      <c r="M86" s="819"/>
      <c r="N86" s="58">
        <f ca="1">L83+L84+L85</f>
        <v>23485.05472651645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101768.57048157128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topLeftCell="A18" zoomScale="78" zoomScaleNormal="78" workbookViewId="0">
      <selection activeCell="B48" sqref="B48"/>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1116</v>
      </c>
      <c r="C31" s="87" t="s">
        <v>1566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69518.263290413161</v>
      </c>
      <c r="L36" s="279"/>
      <c r="M36" s="280">
        <v>45</v>
      </c>
      <c r="N36" s="281">
        <f>K36/M36</f>
        <v>1544.8502953425148</v>
      </c>
    </row>
    <row r="37" spans="1:14">
      <c r="A37" s="119" t="s">
        <v>269</v>
      </c>
      <c r="B37" s="830" t="str">
        <f>VLOOKUP(A37,EQUIPOS!A7:D154,3,FALSE)</f>
        <v>Motoniveladora  potencia 215 HP, ancho de cuchilla 4,27 m, peso 18 ton.</v>
      </c>
      <c r="C37" s="831"/>
      <c r="D37" s="831"/>
      <c r="E37" s="831"/>
      <c r="F37" s="831"/>
      <c r="G37" s="831"/>
      <c r="H37" s="832"/>
      <c r="I37" s="276"/>
      <c r="J37" s="277"/>
      <c r="K37" s="278">
        <f>VLOOKUP(A37,EQUIPOS!A7:D164,4,FALSE)</f>
        <v>180000</v>
      </c>
      <c r="L37" s="279"/>
      <c r="M37" s="280">
        <v>45</v>
      </c>
      <c r="N37" s="281">
        <f>K37/M37</f>
        <v>4000</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114400</v>
      </c>
      <c r="L38" s="279"/>
      <c r="M38" s="280">
        <v>45</v>
      </c>
      <c r="N38" s="281">
        <f>K38/M38</f>
        <v>2542.2222222222222</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8092.7466514765256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537</v>
      </c>
      <c r="B48" s="49" t="str">
        <f ca="1">VLOOKUP(A48,MATERIALES!A4:D372,3,FALSE)</f>
        <v>Material de base (gradación 2)</v>
      </c>
      <c r="C48" s="290"/>
      <c r="D48" s="290"/>
      <c r="E48" s="290"/>
      <c r="F48" s="290"/>
      <c r="G48" s="290"/>
      <c r="H48" s="290"/>
      <c r="I48" s="277"/>
      <c r="J48" s="233" t="str">
        <f ca="1">VLOOKUP(A48,MATERIALES!A4:D372,2,FALSE)</f>
        <v>m3</v>
      </c>
      <c r="K48" s="291">
        <v>1.3</v>
      </c>
      <c r="L48" s="276"/>
      <c r="M48" s="411">
        <f ca="1">VLOOKUP(A48,MATERIALES!A4:D393,4,FALSE)</f>
        <v>51578.165773329019</v>
      </c>
      <c r="N48" s="281">
        <f ca="1">K48*M48</f>
        <v>67051.615505327733</v>
      </c>
    </row>
    <row r="49" spans="1:14">
      <c r="A49" t="s">
        <v>845</v>
      </c>
      <c r="B49" s="49" t="str">
        <f>VLOOKUP(A49,MATERIALES!A5:D372,3,FALSE)</f>
        <v>Agua</v>
      </c>
      <c r="C49" s="290"/>
      <c r="D49" s="290"/>
      <c r="E49" s="290"/>
      <c r="F49" s="290"/>
      <c r="G49" s="290"/>
      <c r="H49" s="290"/>
      <c r="I49" s="277"/>
      <c r="J49" s="233" t="str">
        <f>VLOOKUP(A49,MATERIALES!A5:D372,2,FALSE)</f>
        <v>lt</v>
      </c>
      <c r="K49" s="291">
        <v>24</v>
      </c>
      <c r="L49" s="276"/>
      <c r="M49" s="411">
        <f>VLOOKUP(A49,MATERIALES!A5:D394,4,FALSE)</f>
        <v>40</v>
      </c>
      <c r="N49" s="281">
        <f>K49*M49</f>
        <v>960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67949.703133049392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1">
        <f>VLOOKUP(A59,TRANSPORTE!A5:D123,4,FALSE)</f>
        <v>1200</v>
      </c>
      <c r="M59" s="822"/>
      <c r="N59" s="296">
        <f>K59*L59</f>
        <v>1560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1560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23" t="s">
        <v>1037</v>
      </c>
      <c r="C76" s="824"/>
      <c r="D76" s="824"/>
      <c r="E76" s="824"/>
      <c r="F76" s="824"/>
      <c r="G76" s="824"/>
      <c r="H76" s="824"/>
      <c r="I76" s="824"/>
      <c r="J76" s="824"/>
      <c r="K76" s="824"/>
      <c r="L76" s="824"/>
      <c r="M76" s="825"/>
      <c r="N76" s="469">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 ca="1">N43+N54+N65+N76</f>
        <v>78283.515755054832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15656.703151010966</v>
      </c>
      <c r="M83" s="852"/>
      <c r="N83" s="57"/>
    </row>
    <row r="84" spans="1:14">
      <c r="B84" s="95" t="s">
        <v>1057</v>
      </c>
      <c r="C84" s="96"/>
      <c r="D84" s="96"/>
      <c r="E84" s="96"/>
      <c r="F84" s="96"/>
      <c r="G84" s="96"/>
      <c r="H84" s="96"/>
      <c r="I84" s="93"/>
      <c r="J84" s="94"/>
      <c r="K84" s="313">
        <v>0.05</v>
      </c>
      <c r="L84" s="851">
        <f ca="1">N78*K84</f>
        <v>3914.1757877527416</v>
      </c>
      <c r="M84" s="852"/>
      <c r="N84" s="57"/>
    </row>
    <row r="85" spans="1:14" ht="15.75" thickBot="1">
      <c r="B85" s="97" t="s">
        <v>1058</v>
      </c>
      <c r="C85" s="98"/>
      <c r="D85" s="98"/>
      <c r="E85" s="98"/>
      <c r="F85" s="98"/>
      <c r="G85" s="98"/>
      <c r="H85" s="98"/>
      <c r="I85" s="99"/>
      <c r="J85" s="100"/>
      <c r="K85" s="314">
        <v>0.05</v>
      </c>
      <c r="L85" s="853">
        <f ca="1">N78*K85</f>
        <v>3914.1757877527416</v>
      </c>
      <c r="M85" s="854"/>
      <c r="N85" s="57"/>
    </row>
    <row r="86" spans="1:14" ht="15.75" thickBot="1">
      <c r="B86" s="817" t="s">
        <v>1037</v>
      </c>
      <c r="C86" s="818"/>
      <c r="D86" s="818"/>
      <c r="E86" s="818"/>
      <c r="F86" s="818"/>
      <c r="G86" s="818"/>
      <c r="H86" s="818"/>
      <c r="I86" s="818"/>
      <c r="J86" s="818"/>
      <c r="K86" s="818"/>
      <c r="L86" s="818"/>
      <c r="M86" s="819"/>
      <c r="N86" s="58">
        <f ca="1">L83+L84+L85</f>
        <v>23485.05472651645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101768.57048157128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topLeftCell="A22"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1567</v>
      </c>
      <c r="C31" s="87" t="s">
        <v>1568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69518.263290413161</v>
      </c>
      <c r="L36" s="279"/>
      <c r="M36" s="280">
        <v>45</v>
      </c>
      <c r="N36" s="281">
        <f>K36/M36</f>
        <v>1544.8502953425148</v>
      </c>
    </row>
    <row r="37" spans="1:14">
      <c r="A37" s="119" t="s">
        <v>269</v>
      </c>
      <c r="B37" s="830" t="str">
        <f>VLOOKUP(A37,EQUIPOS!A7:D154,3,FALSE)</f>
        <v>Motoniveladora  potencia 215 HP, ancho de cuchilla 4,27 m, peso 18 ton.</v>
      </c>
      <c r="C37" s="831"/>
      <c r="D37" s="831"/>
      <c r="E37" s="831"/>
      <c r="F37" s="831"/>
      <c r="G37" s="831"/>
      <c r="H37" s="832"/>
      <c r="I37" s="276"/>
      <c r="J37" s="277"/>
      <c r="K37" s="278">
        <f>VLOOKUP(A37,EQUIPOS!A7:D164,4,FALSE)</f>
        <v>180000</v>
      </c>
      <c r="L37" s="279"/>
      <c r="M37" s="280">
        <v>45</v>
      </c>
      <c r="N37" s="281">
        <f>K37/M37</f>
        <v>4000</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114400</v>
      </c>
      <c r="L38" s="279"/>
      <c r="M38" s="280">
        <v>45</v>
      </c>
      <c r="N38" s="281">
        <f>K38/M38</f>
        <v>2542.2222222222222</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8092.7466514765256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539</v>
      </c>
      <c r="B48" s="49" t="str">
        <f ca="1">VLOOKUP(A48,MATERIALES!A4:D372,3,FALSE)</f>
        <v>Material de base (gradación 3)</v>
      </c>
      <c r="C48" s="290"/>
      <c r="D48" s="290"/>
      <c r="E48" s="290"/>
      <c r="F48" s="290"/>
      <c r="G48" s="290"/>
      <c r="H48" s="290"/>
      <c r="I48" s="277"/>
      <c r="J48" s="233" t="str">
        <f ca="1">VLOOKUP(A48,MATERIALES!A4:D372,2,FALSE)</f>
        <v>m3</v>
      </c>
      <c r="K48" s="291">
        <v>1.3</v>
      </c>
      <c r="L48" s="276"/>
      <c r="M48" s="411">
        <f ca="1">VLOOKUP(A48,MATERIALES!A4:D393,4,FALSE)</f>
        <v>51578.165773329019</v>
      </c>
      <c r="N48" s="281">
        <f ca="1">K48*M48</f>
        <v>67051.615505327733</v>
      </c>
    </row>
    <row r="49" spans="1:14">
      <c r="A49" t="s">
        <v>845</v>
      </c>
      <c r="B49" s="49" t="str">
        <f>VLOOKUP(A49,MATERIALES!A5:D372,3,FALSE)</f>
        <v>Agua</v>
      </c>
      <c r="C49" s="290"/>
      <c r="D49" s="290"/>
      <c r="E49" s="290"/>
      <c r="F49" s="290"/>
      <c r="G49" s="290"/>
      <c r="H49" s="290"/>
      <c r="I49" s="277"/>
      <c r="J49" s="233" t="str">
        <f>VLOOKUP(A49,MATERIALES!A5:D372,2,FALSE)</f>
        <v>lt</v>
      </c>
      <c r="K49" s="291">
        <v>24</v>
      </c>
      <c r="L49" s="276"/>
      <c r="M49" s="411">
        <f>VLOOKUP(A49,MATERIALES!A5:D394,4,FALSE)</f>
        <v>40</v>
      </c>
      <c r="N49" s="281">
        <f>K49*M49</f>
        <v>960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67949.703133049392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1">
        <f>VLOOKUP(A59,TRANSPORTE!A5:D123,4,FALSE)</f>
        <v>1200</v>
      </c>
      <c r="M59" s="822"/>
      <c r="N59" s="296">
        <f>K59*L59</f>
        <v>1560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1560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 ca="1">N43+N54+N65+N76</f>
        <v>78283.515755054832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15656.703151010966</v>
      </c>
      <c r="M83" s="852"/>
      <c r="N83" s="57"/>
    </row>
    <row r="84" spans="1:14">
      <c r="B84" s="95" t="s">
        <v>1057</v>
      </c>
      <c r="C84" s="96"/>
      <c r="D84" s="96"/>
      <c r="E84" s="96"/>
      <c r="F84" s="96"/>
      <c r="G84" s="96"/>
      <c r="H84" s="96"/>
      <c r="I84" s="93"/>
      <c r="J84" s="94"/>
      <c r="K84" s="313">
        <v>0.05</v>
      </c>
      <c r="L84" s="851">
        <f ca="1">N78*K84</f>
        <v>3914.1757877527416</v>
      </c>
      <c r="M84" s="852"/>
      <c r="N84" s="57"/>
    </row>
    <row r="85" spans="1:14" ht="15.75" thickBot="1">
      <c r="B85" s="97" t="s">
        <v>1058</v>
      </c>
      <c r="C85" s="98"/>
      <c r="D85" s="98"/>
      <c r="E85" s="98"/>
      <c r="F85" s="98"/>
      <c r="G85" s="98"/>
      <c r="H85" s="98"/>
      <c r="I85" s="99"/>
      <c r="J85" s="100"/>
      <c r="K85" s="314">
        <v>0.05</v>
      </c>
      <c r="L85" s="853">
        <f ca="1">N78*K85</f>
        <v>3914.1757877527416</v>
      </c>
      <c r="M85" s="854"/>
      <c r="N85" s="57"/>
    </row>
    <row r="86" spans="1:14" ht="15.75" thickBot="1">
      <c r="B86" s="817" t="s">
        <v>1037</v>
      </c>
      <c r="C86" s="818"/>
      <c r="D86" s="818"/>
      <c r="E86" s="818"/>
      <c r="F86" s="818"/>
      <c r="G86" s="818"/>
      <c r="H86" s="818"/>
      <c r="I86" s="818"/>
      <c r="J86" s="818"/>
      <c r="K86" s="818"/>
      <c r="L86" s="818"/>
      <c r="M86" s="819"/>
      <c r="N86" s="58">
        <f ca="1">L83+L84+L85</f>
        <v>23485.05472651645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101768.57048157128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1569</v>
      </c>
      <c r="C31" s="87" t="s">
        <v>1570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162</v>
      </c>
      <c r="B36" s="830" t="str">
        <f>VLOOKUP(A36,EQUIPOS!A6:D154,3,FALSE)</f>
        <v>Compactador manual (SALTARIN) Peso de operación (Kg.) 52, Fuerza de impacto por golpe (KN) 12.</v>
      </c>
      <c r="C36" s="831"/>
      <c r="D36" s="831"/>
      <c r="E36" s="831"/>
      <c r="F36" s="831"/>
      <c r="G36" s="831"/>
      <c r="H36" s="832"/>
      <c r="I36" s="276"/>
      <c r="J36" s="277"/>
      <c r="K36" s="278">
        <f>VLOOKUP(A36,EQUIPOS!A6:D163,4,FALSE)</f>
        <v>7812.5</v>
      </c>
      <c r="L36" s="279"/>
      <c r="M36" s="280">
        <v>2.5</v>
      </c>
      <c r="N36" s="281">
        <f>K36/M36</f>
        <v>3125</v>
      </c>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0.05</v>
      </c>
      <c r="N41" s="353">
        <f>N76*M41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3891.0080780915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535</v>
      </c>
      <c r="B48" s="49" t="str">
        <f ca="1">VLOOKUP(A48,MATERIALES!A4:D372,3,FALSE)</f>
        <v>Material de base (gradación 1)</v>
      </c>
      <c r="C48" s="290"/>
      <c r="D48" s="290"/>
      <c r="E48" s="290"/>
      <c r="F48" s="290"/>
      <c r="G48" s="290"/>
      <c r="H48" s="290"/>
      <c r="I48" s="277"/>
      <c r="J48" s="233" t="str">
        <f ca="1">VLOOKUP(A48,MATERIALES!A4:D372,2,FALSE)</f>
        <v>m3</v>
      </c>
      <c r="K48" s="291">
        <v>1.3</v>
      </c>
      <c r="L48" s="276"/>
      <c r="M48" s="411">
        <f ca="1">VLOOKUP(A48,MATERIALES!A4:D393,4,FALSE)</f>
        <v>51578.165773329019</v>
      </c>
      <c r="N48" s="281">
        <f ca="1">K48*M48</f>
        <v>67051.615505327733</v>
      </c>
    </row>
    <row r="49" spans="1:14">
      <c r="A49" t="s">
        <v>845</v>
      </c>
      <c r="B49" s="49" t="str">
        <f>VLOOKUP(A49,MATERIALES!A5:D372,3,FALSE)</f>
        <v>Agua</v>
      </c>
      <c r="C49" s="290"/>
      <c r="D49" s="290"/>
      <c r="E49" s="290"/>
      <c r="F49" s="290"/>
      <c r="G49" s="290"/>
      <c r="H49" s="290"/>
      <c r="I49" s="277"/>
      <c r="J49" s="233" t="str">
        <f>VLOOKUP(A49,MATERIALES!A5:D372,2,FALSE)</f>
        <v>lt</v>
      </c>
      <c r="K49" s="291">
        <v>24</v>
      </c>
      <c r="L49" s="276"/>
      <c r="M49" s="411">
        <f>VLOOKUP(A49,MATERIALES!A5:D394,4,FALSE)</f>
        <v>40</v>
      </c>
      <c r="N49" s="281">
        <f>K49*M49</f>
        <v>960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67949.703133049392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1">
        <f>VLOOKUP(A59,TRANSPORTE!A5:D123,4,FALSE)</f>
        <v>1200</v>
      </c>
      <c r="M59" s="822"/>
      <c r="N59" s="296">
        <f>K59*L59</f>
        <v>1560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1560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15320.161561829998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 ca="1">N43+N54+N65+N76</f>
        <v>88578.26196444573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17715.652392889147</v>
      </c>
      <c r="M83" s="852"/>
      <c r="N83" s="57"/>
    </row>
    <row r="84" spans="1:14">
      <c r="B84" s="95" t="s">
        <v>1057</v>
      </c>
      <c r="C84" s="96"/>
      <c r="D84" s="96"/>
      <c r="E84" s="96"/>
      <c r="F84" s="96"/>
      <c r="G84" s="96"/>
      <c r="H84" s="96"/>
      <c r="I84" s="93"/>
      <c r="J84" s="94"/>
      <c r="K84" s="313">
        <v>0.05</v>
      </c>
      <c r="L84" s="851">
        <f ca="1">N78*K84</f>
        <v>4428.9130982222869</v>
      </c>
      <c r="M84" s="852"/>
      <c r="N84" s="57"/>
    </row>
    <row r="85" spans="1:14" ht="15.75" thickBot="1">
      <c r="B85" s="97" t="s">
        <v>1058</v>
      </c>
      <c r="C85" s="98"/>
      <c r="D85" s="98"/>
      <c r="E85" s="98"/>
      <c r="F85" s="98"/>
      <c r="G85" s="98"/>
      <c r="H85" s="98"/>
      <c r="I85" s="99"/>
      <c r="J85" s="100"/>
      <c r="K85" s="314">
        <v>0.05</v>
      </c>
      <c r="L85" s="853">
        <f ca="1">N78*K85</f>
        <v>4428.9130982222869</v>
      </c>
      <c r="M85" s="854"/>
      <c r="N85" s="57"/>
    </row>
    <row r="86" spans="1:14" ht="15.75" thickBot="1">
      <c r="B86" s="817" t="s">
        <v>1037</v>
      </c>
      <c r="C86" s="818"/>
      <c r="D86" s="818"/>
      <c r="E86" s="818"/>
      <c r="F86" s="818"/>
      <c r="G86" s="818"/>
      <c r="H86" s="818"/>
      <c r="I86" s="818"/>
      <c r="J86" s="818"/>
      <c r="K86" s="818"/>
      <c r="L86" s="818"/>
      <c r="M86" s="819"/>
      <c r="N86" s="58">
        <f ca="1">L83+L84+L85</f>
        <v>26573.478589333718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115151.74055377944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topLeftCell="A22"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1571</v>
      </c>
      <c r="C31" s="87" t="s">
        <v>1572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162</v>
      </c>
      <c r="B36" s="830" t="str">
        <f>VLOOKUP(A36,EQUIPOS!A6:D154,3,FALSE)</f>
        <v>Compactador manual (SALTARIN) Peso de operación (Kg.) 52, Fuerza de impacto por golpe (KN) 12.</v>
      </c>
      <c r="C36" s="831"/>
      <c r="D36" s="831"/>
      <c r="E36" s="831"/>
      <c r="F36" s="831"/>
      <c r="G36" s="831"/>
      <c r="H36" s="832"/>
      <c r="I36" s="276"/>
      <c r="J36" s="277"/>
      <c r="K36" s="278">
        <f>VLOOKUP(A36,EQUIPOS!A6:D163,4,FALSE)</f>
        <v>7812.5</v>
      </c>
      <c r="L36" s="279"/>
      <c r="M36" s="280">
        <v>2.5</v>
      </c>
      <c r="N36" s="281">
        <f>K36/M36</f>
        <v>3125</v>
      </c>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0.05</v>
      </c>
      <c r="N41" s="353">
        <f>N76*M41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3891.0080780915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537</v>
      </c>
      <c r="B48" s="49" t="str">
        <f ca="1">VLOOKUP(A48,MATERIALES!A4:D372,3,FALSE)</f>
        <v>Material de base (gradación 2)</v>
      </c>
      <c r="C48" s="290"/>
      <c r="D48" s="290"/>
      <c r="E48" s="290"/>
      <c r="F48" s="290"/>
      <c r="G48" s="290"/>
      <c r="H48" s="290"/>
      <c r="I48" s="277"/>
      <c r="J48" s="233" t="str">
        <f ca="1">VLOOKUP(A48,MATERIALES!A4:D372,2,FALSE)</f>
        <v>m3</v>
      </c>
      <c r="K48" s="291">
        <v>1.3</v>
      </c>
      <c r="L48" s="276"/>
      <c r="M48" s="411">
        <f ca="1">VLOOKUP(A48,MATERIALES!A4:D393,4,FALSE)</f>
        <v>51578.165773329019</v>
      </c>
      <c r="N48" s="281">
        <f ca="1">K48*M48</f>
        <v>67051.615505327733</v>
      </c>
    </row>
    <row r="49" spans="1:14">
      <c r="A49" t="s">
        <v>845</v>
      </c>
      <c r="B49" s="49" t="str">
        <f>VLOOKUP(A49,MATERIALES!A5:D372,3,FALSE)</f>
        <v>Agua</v>
      </c>
      <c r="C49" s="290"/>
      <c r="D49" s="290"/>
      <c r="E49" s="290"/>
      <c r="F49" s="290"/>
      <c r="G49" s="290"/>
      <c r="H49" s="290"/>
      <c r="I49" s="277"/>
      <c r="J49" s="233" t="str">
        <f>VLOOKUP(A49,MATERIALES!A5:D372,2,FALSE)</f>
        <v>lt</v>
      </c>
      <c r="K49" s="291">
        <v>24</v>
      </c>
      <c r="L49" s="276"/>
      <c r="M49" s="411">
        <f>VLOOKUP(A49,MATERIALES!A5:D394,4,FALSE)</f>
        <v>40</v>
      </c>
      <c r="N49" s="281">
        <f>K49*M49</f>
        <v>960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67949.703133049392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1">
        <f>VLOOKUP(A59,TRANSPORTE!A5:D123,4,FALSE)</f>
        <v>1200</v>
      </c>
      <c r="M59" s="822"/>
      <c r="N59" s="296">
        <f>K59*L59</f>
        <v>1560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1560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23" t="s">
        <v>1037</v>
      </c>
      <c r="C76" s="824"/>
      <c r="D76" s="824"/>
      <c r="E76" s="824"/>
      <c r="F76" s="824"/>
      <c r="G76" s="824"/>
      <c r="H76" s="824"/>
      <c r="I76" s="824"/>
      <c r="J76" s="824"/>
      <c r="K76" s="824"/>
      <c r="L76" s="824"/>
      <c r="M76" s="825"/>
      <c r="N76" s="469">
        <f>SUM(N70:N75)</f>
        <v>15320.161561829998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 ca="1">N43+N54+N65+N76</f>
        <v>88578.26196444573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17715.652392889147</v>
      </c>
      <c r="M83" s="852"/>
      <c r="N83" s="57"/>
    </row>
    <row r="84" spans="1:14">
      <c r="B84" s="95" t="s">
        <v>1057</v>
      </c>
      <c r="C84" s="96"/>
      <c r="D84" s="96"/>
      <c r="E84" s="96"/>
      <c r="F84" s="96"/>
      <c r="G84" s="96"/>
      <c r="H84" s="96"/>
      <c r="I84" s="93"/>
      <c r="J84" s="94"/>
      <c r="K84" s="313">
        <v>0.05</v>
      </c>
      <c r="L84" s="851">
        <f ca="1">N78*K84</f>
        <v>4428.9130982222869</v>
      </c>
      <c r="M84" s="852"/>
      <c r="N84" s="57"/>
    </row>
    <row r="85" spans="1:14" ht="15.75" thickBot="1">
      <c r="B85" s="97" t="s">
        <v>1058</v>
      </c>
      <c r="C85" s="98"/>
      <c r="D85" s="98"/>
      <c r="E85" s="98"/>
      <c r="F85" s="98"/>
      <c r="G85" s="98"/>
      <c r="H85" s="98"/>
      <c r="I85" s="99"/>
      <c r="J85" s="100"/>
      <c r="K85" s="314">
        <v>0.05</v>
      </c>
      <c r="L85" s="853">
        <f ca="1">N78*K85</f>
        <v>4428.9130982222869</v>
      </c>
      <c r="M85" s="854"/>
      <c r="N85" s="57"/>
    </row>
    <row r="86" spans="1:14" ht="15.75" thickBot="1">
      <c r="B86" s="817" t="s">
        <v>1037</v>
      </c>
      <c r="C86" s="818"/>
      <c r="D86" s="818"/>
      <c r="E86" s="818"/>
      <c r="F86" s="818"/>
      <c r="G86" s="818"/>
      <c r="H86" s="818"/>
      <c r="I86" s="818"/>
      <c r="J86" s="818"/>
      <c r="K86" s="818"/>
      <c r="L86" s="818"/>
      <c r="M86" s="819"/>
      <c r="N86" s="58">
        <f ca="1">L83+L84+L85</f>
        <v>26573.478589333718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115151.74055377944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1573</v>
      </c>
      <c r="C31" s="87" t="s">
        <v>1574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162</v>
      </c>
      <c r="B36" s="830" t="str">
        <f>VLOOKUP(A36,EQUIPOS!A6:D154,3,FALSE)</f>
        <v>Compactador manual (SALTARIN) Peso de operación (Kg.) 52, Fuerza de impacto por golpe (KN) 12.</v>
      </c>
      <c r="C36" s="831"/>
      <c r="D36" s="831"/>
      <c r="E36" s="831"/>
      <c r="F36" s="831"/>
      <c r="G36" s="831"/>
      <c r="H36" s="832"/>
      <c r="I36" s="276"/>
      <c r="J36" s="277"/>
      <c r="K36" s="278">
        <f>VLOOKUP(A36,EQUIPOS!A6:D163,4,FALSE)</f>
        <v>7812.5</v>
      </c>
      <c r="L36" s="279"/>
      <c r="M36" s="280">
        <v>2.5</v>
      </c>
      <c r="N36" s="281">
        <f>K36/M36</f>
        <v>3125</v>
      </c>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0.05</v>
      </c>
      <c r="N41" s="353">
        <f>N76*M41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3891.0080780915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539</v>
      </c>
      <c r="B48" s="49" t="str">
        <f ca="1">VLOOKUP(A48,MATERIALES!A4:D372,3,FALSE)</f>
        <v>Material de base (gradación 3)</v>
      </c>
      <c r="C48" s="290"/>
      <c r="D48" s="290"/>
      <c r="E48" s="290"/>
      <c r="F48" s="290"/>
      <c r="G48" s="290"/>
      <c r="H48" s="290"/>
      <c r="I48" s="277"/>
      <c r="J48" s="233" t="str">
        <f ca="1">VLOOKUP(A48,MATERIALES!A4:D372,2,FALSE)</f>
        <v>m3</v>
      </c>
      <c r="K48" s="291">
        <v>1.3</v>
      </c>
      <c r="L48" s="276"/>
      <c r="M48" s="411">
        <f ca="1">VLOOKUP(A48,MATERIALES!A4:D393,4,FALSE)</f>
        <v>51578.165773329019</v>
      </c>
      <c r="N48" s="281">
        <f ca="1">K48*M48</f>
        <v>67051.615505327733</v>
      </c>
    </row>
    <row r="49" spans="1:14">
      <c r="A49" t="s">
        <v>845</v>
      </c>
      <c r="B49" s="49" t="str">
        <f>VLOOKUP(A49,MATERIALES!A5:D372,3,FALSE)</f>
        <v>Agua</v>
      </c>
      <c r="C49" s="290"/>
      <c r="D49" s="290"/>
      <c r="E49" s="290"/>
      <c r="F49" s="290"/>
      <c r="G49" s="290"/>
      <c r="H49" s="290"/>
      <c r="I49" s="277"/>
      <c r="J49" s="233" t="str">
        <f>VLOOKUP(A49,MATERIALES!A5:D372,2,FALSE)</f>
        <v>lt</v>
      </c>
      <c r="K49" s="291">
        <v>24</v>
      </c>
      <c r="L49" s="276"/>
      <c r="M49" s="411">
        <f>VLOOKUP(A49,MATERIALES!A5:D394,4,FALSE)</f>
        <v>40</v>
      </c>
      <c r="N49" s="281">
        <f>K49*M49</f>
        <v>960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67949.703133049392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1">
        <f>VLOOKUP(A59,TRANSPORTE!A5:D123,4,FALSE)</f>
        <v>1200</v>
      </c>
      <c r="M59" s="822"/>
      <c r="N59" s="296">
        <f>K59*L59</f>
        <v>1560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1560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15320.161561829998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 ca="1">N43+N54+N65+N76</f>
        <v>88578.26196444573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17715.652392889147</v>
      </c>
      <c r="M83" s="852"/>
      <c r="N83" s="57"/>
    </row>
    <row r="84" spans="1:14">
      <c r="B84" s="95" t="s">
        <v>1057</v>
      </c>
      <c r="C84" s="96"/>
      <c r="D84" s="96"/>
      <c r="E84" s="96"/>
      <c r="F84" s="96"/>
      <c r="G84" s="96"/>
      <c r="H84" s="96"/>
      <c r="I84" s="93"/>
      <c r="J84" s="94"/>
      <c r="K84" s="313">
        <v>0.05</v>
      </c>
      <c r="L84" s="851">
        <f ca="1">N78*K84</f>
        <v>4428.9130982222869</v>
      </c>
      <c r="M84" s="852"/>
      <c r="N84" s="57"/>
    </row>
    <row r="85" spans="1:14" ht="15.75" thickBot="1">
      <c r="B85" s="97" t="s">
        <v>1058</v>
      </c>
      <c r="C85" s="98"/>
      <c r="D85" s="98"/>
      <c r="E85" s="98"/>
      <c r="F85" s="98"/>
      <c r="G85" s="98"/>
      <c r="H85" s="98"/>
      <c r="I85" s="99"/>
      <c r="J85" s="100"/>
      <c r="K85" s="314">
        <v>0.05</v>
      </c>
      <c r="L85" s="853">
        <f ca="1">N78*K85</f>
        <v>4428.9130982222869</v>
      </c>
      <c r="M85" s="854"/>
      <c r="N85" s="57"/>
    </row>
    <row r="86" spans="1:14" ht="15.75" thickBot="1">
      <c r="B86" s="817" t="s">
        <v>1037</v>
      </c>
      <c r="C86" s="818"/>
      <c r="D86" s="818"/>
      <c r="E86" s="818"/>
      <c r="F86" s="818"/>
      <c r="G86" s="818"/>
      <c r="H86" s="818"/>
      <c r="I86" s="818"/>
      <c r="J86" s="818"/>
      <c r="K86" s="818"/>
      <c r="L86" s="818"/>
      <c r="M86" s="819"/>
      <c r="N86" s="58">
        <f ca="1">L83+L84+L85</f>
        <v>26573.478589333718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115151.74055377944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topLeftCell="A34"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1117</v>
      </c>
      <c r="C31" s="87" t="s">
        <v>1575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154</v>
      </c>
      <c r="B36" s="830" t="str">
        <f>VLOOKUP(A36,EQUIPOS!A6:D154,3,FALSE)</f>
        <v>Carrotanque Irrigador de asfalto, 1000 GALONES DE CAPACIDAD</v>
      </c>
      <c r="C36" s="831"/>
      <c r="D36" s="831"/>
      <c r="E36" s="831"/>
      <c r="F36" s="831"/>
      <c r="G36" s="831"/>
      <c r="H36" s="832"/>
      <c r="I36" s="276"/>
      <c r="J36" s="277"/>
      <c r="K36" s="278">
        <f>VLOOKUP(A36,EQUIPOS!A6:D163,4,FALSE)</f>
        <v>93171.783898501235</v>
      </c>
      <c r="L36" s="279"/>
      <c r="M36" s="280">
        <v>30</v>
      </c>
      <c r="N36" s="281">
        <f>K36/M36</f>
        <v>3105.726129950041</v>
      </c>
    </row>
    <row r="37" spans="1:14">
      <c r="A37" s="119" t="s">
        <v>271</v>
      </c>
      <c r="B37" s="830" t="str">
        <f>VLOOKUP(A37,EQUIPOS!A7:D154,3,FALSE)</f>
        <v>Motoniveladora, potencia 140 HP, ancho de cuchilla 3,66 m, peso 11 ton.</v>
      </c>
      <c r="C37" s="831"/>
      <c r="D37" s="831"/>
      <c r="E37" s="831"/>
      <c r="F37" s="831"/>
      <c r="G37" s="831"/>
      <c r="H37" s="832"/>
      <c r="I37" s="276"/>
      <c r="J37" s="277"/>
      <c r="K37" s="278">
        <f>VLOOKUP(A37,EQUIPOS!A7:D164,4,FALSE)</f>
        <v>132000</v>
      </c>
      <c r="L37" s="279"/>
      <c r="M37" s="280">
        <v>30</v>
      </c>
      <c r="N37" s="281">
        <f>K37/M37</f>
        <v>4400</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114400</v>
      </c>
      <c r="L38" s="279"/>
      <c r="M38" s="280">
        <v>30</v>
      </c>
      <c r="N38" s="281">
        <f>K38/M38</f>
        <v>3813.3333333333335</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8.5112008676833337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11327.570664151059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535</v>
      </c>
      <c r="B48" s="49" t="str">
        <f ca="1">VLOOKUP(A48,MATERIALES!A4:D372,3,FALSE)</f>
        <v>Material de base (gradación 1)</v>
      </c>
      <c r="C48" s="290"/>
      <c r="D48" s="290"/>
      <c r="E48" s="290"/>
      <c r="F48" s="290"/>
      <c r="G48" s="290"/>
      <c r="H48" s="290"/>
      <c r="I48" s="277"/>
      <c r="J48" s="233" t="str">
        <f ca="1">VLOOKUP(A48,MATERIALES!A4:D372,2,FALSE)</f>
        <v>m3</v>
      </c>
      <c r="K48" s="291">
        <v>1.25</v>
      </c>
      <c r="L48" s="276"/>
      <c r="M48" s="411">
        <f ca="1">VLOOKUP(A48,MATERIALES!A4:D393,4,FALSE)</f>
        <v>51578.165773329019</v>
      </c>
      <c r="N48" s="281">
        <f ca="1">K48*M48</f>
        <v>64472.707216661278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64472.707216661278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821">
        <f>VLOOKUP(A59,TRANSPORTE!A5:D123,4,FALSE)</f>
        <v>1200</v>
      </c>
      <c r="M59" s="822"/>
      <c r="N59" s="296">
        <f>K59*L59</f>
        <v>1500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1500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851.12008676833329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 ca="1">N43+N54+N65+N76</f>
        <v>79807.910555363895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15961.582111072779</v>
      </c>
      <c r="M83" s="852"/>
      <c r="N83" s="57"/>
    </row>
    <row r="84" spans="1:14">
      <c r="B84" s="95" t="s">
        <v>1057</v>
      </c>
      <c r="C84" s="96"/>
      <c r="D84" s="96"/>
      <c r="E84" s="96"/>
      <c r="F84" s="96"/>
      <c r="G84" s="96"/>
      <c r="H84" s="96"/>
      <c r="I84" s="93"/>
      <c r="J84" s="94"/>
      <c r="K84" s="313">
        <v>0.05</v>
      </c>
      <c r="L84" s="851">
        <f ca="1">N78*K84</f>
        <v>3990.3955277681948</v>
      </c>
      <c r="M84" s="852"/>
      <c r="N84" s="57"/>
    </row>
    <row r="85" spans="1:14" ht="15.75" thickBot="1">
      <c r="B85" s="97" t="s">
        <v>1058</v>
      </c>
      <c r="C85" s="98"/>
      <c r="D85" s="98"/>
      <c r="E85" s="98"/>
      <c r="F85" s="98"/>
      <c r="G85" s="98"/>
      <c r="H85" s="98"/>
      <c r="I85" s="99"/>
      <c r="J85" s="100"/>
      <c r="K85" s="314">
        <v>0.05</v>
      </c>
      <c r="L85" s="853">
        <f ca="1">N78*K85</f>
        <v>3990.3955277681948</v>
      </c>
      <c r="M85" s="854"/>
      <c r="N85" s="57"/>
    </row>
    <row r="86" spans="1:14" ht="15.75" thickBot="1">
      <c r="B86" s="817" t="s">
        <v>1037</v>
      </c>
      <c r="C86" s="818"/>
      <c r="D86" s="818"/>
      <c r="E86" s="818"/>
      <c r="F86" s="818"/>
      <c r="G86" s="818"/>
      <c r="H86" s="818"/>
      <c r="I86" s="818"/>
      <c r="J86" s="818"/>
      <c r="K86" s="818"/>
      <c r="L86" s="818"/>
      <c r="M86" s="819"/>
      <c r="N86" s="58">
        <f ca="1">L83+L84+L85</f>
        <v>23942.37316660917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103750.28372197307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topLeftCell="A25"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1118</v>
      </c>
      <c r="C31" s="87" t="s">
        <v>1576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154</v>
      </c>
      <c r="B36" s="830" t="str">
        <f>VLOOKUP(A36,EQUIPOS!A6:D154,3,FALSE)</f>
        <v>Carrotanque Irrigador de asfalto, 1000 GALONES DE CAPACIDAD</v>
      </c>
      <c r="C36" s="831"/>
      <c r="D36" s="831"/>
      <c r="E36" s="831"/>
      <c r="F36" s="831"/>
      <c r="G36" s="831"/>
      <c r="H36" s="832"/>
      <c r="I36" s="276"/>
      <c r="J36" s="277"/>
      <c r="K36" s="278">
        <f>VLOOKUP(A36,EQUIPOS!A6:D163,4,FALSE)</f>
        <v>93171.783898501235</v>
      </c>
      <c r="L36" s="279"/>
      <c r="M36" s="280">
        <v>30</v>
      </c>
      <c r="N36" s="281">
        <f>K36/M36</f>
        <v>3105.726129950041</v>
      </c>
    </row>
    <row r="37" spans="1:14">
      <c r="A37" s="119" t="s">
        <v>271</v>
      </c>
      <c r="B37" s="830" t="str">
        <f>VLOOKUP(A37,EQUIPOS!A7:D154,3,FALSE)</f>
        <v>Motoniveladora, potencia 140 HP, ancho de cuchilla 3,66 m, peso 11 ton.</v>
      </c>
      <c r="C37" s="831"/>
      <c r="D37" s="831"/>
      <c r="E37" s="831"/>
      <c r="F37" s="831"/>
      <c r="G37" s="831"/>
      <c r="H37" s="832"/>
      <c r="I37" s="276"/>
      <c r="J37" s="277"/>
      <c r="K37" s="278">
        <f>VLOOKUP(A37,EQUIPOS!A7:D164,4,FALSE)</f>
        <v>132000</v>
      </c>
      <c r="L37" s="279"/>
      <c r="M37" s="280">
        <v>30</v>
      </c>
      <c r="N37" s="281">
        <f>K37/M37</f>
        <v>4400</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114400</v>
      </c>
      <c r="L38" s="279"/>
      <c r="M38" s="280">
        <v>30</v>
      </c>
      <c r="N38" s="281">
        <f>K38/M38</f>
        <v>3813.3333333333335</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8.5112008676833337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11327.570664151059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539</v>
      </c>
      <c r="B48" s="49" t="str">
        <f ca="1">VLOOKUP(A48,MATERIALES!A4:D372,3,FALSE)</f>
        <v>Material de base (gradación 3)</v>
      </c>
      <c r="C48" s="290"/>
      <c r="D48" s="290"/>
      <c r="E48" s="290"/>
      <c r="F48" s="290"/>
      <c r="G48" s="290"/>
      <c r="H48" s="290"/>
      <c r="I48" s="277"/>
      <c r="J48" s="233" t="str">
        <f ca="1">VLOOKUP(A48,MATERIALES!A4:D372,2,FALSE)</f>
        <v>m3</v>
      </c>
      <c r="K48" s="291">
        <v>1.25</v>
      </c>
      <c r="L48" s="276"/>
      <c r="M48" s="411">
        <f ca="1">VLOOKUP(A48,MATERIALES!A4:D393,4,FALSE)</f>
        <v>51578.165773329019</v>
      </c>
      <c r="N48" s="281">
        <f ca="1">K48*M48</f>
        <v>64472.707216661278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64472.707216661278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821">
        <f>VLOOKUP(A59,TRANSPORTE!A5:D123,4,FALSE)</f>
        <v>1200</v>
      </c>
      <c r="M59" s="822"/>
      <c r="N59" s="296">
        <f>K59*L59</f>
        <v>1500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1500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851.12008676833329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 ca="1">N43+N54+N65+N76</f>
        <v>79807.910555363895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15961.582111072779</v>
      </c>
      <c r="M83" s="852"/>
      <c r="N83" s="57"/>
    </row>
    <row r="84" spans="1:14">
      <c r="B84" s="95" t="s">
        <v>1057</v>
      </c>
      <c r="C84" s="96"/>
      <c r="D84" s="96"/>
      <c r="E84" s="96"/>
      <c r="F84" s="96"/>
      <c r="G84" s="96"/>
      <c r="H84" s="96"/>
      <c r="I84" s="93"/>
      <c r="J84" s="94"/>
      <c r="K84" s="313">
        <v>0.05</v>
      </c>
      <c r="L84" s="851">
        <f ca="1">N78*K84</f>
        <v>3990.3955277681948</v>
      </c>
      <c r="M84" s="852"/>
      <c r="N84" s="57"/>
    </row>
    <row r="85" spans="1:14" ht="15.75" thickBot="1">
      <c r="B85" s="97" t="s">
        <v>1058</v>
      </c>
      <c r="C85" s="98"/>
      <c r="D85" s="98"/>
      <c r="E85" s="98"/>
      <c r="F85" s="98"/>
      <c r="G85" s="98"/>
      <c r="H85" s="98"/>
      <c r="I85" s="99"/>
      <c r="J85" s="100"/>
      <c r="K85" s="314">
        <v>0.05</v>
      </c>
      <c r="L85" s="853">
        <f ca="1">N78*K85</f>
        <v>3990.3955277681948</v>
      </c>
      <c r="M85" s="854"/>
      <c r="N85" s="57"/>
    </row>
    <row r="86" spans="1:14" ht="15.75" thickBot="1">
      <c r="B86" s="817" t="s">
        <v>1037</v>
      </c>
      <c r="C86" s="818"/>
      <c r="D86" s="818"/>
      <c r="E86" s="818"/>
      <c r="F86" s="818"/>
      <c r="G86" s="818"/>
      <c r="H86" s="818"/>
      <c r="I86" s="818"/>
      <c r="J86" s="818"/>
      <c r="K86" s="818"/>
      <c r="L86" s="818"/>
      <c r="M86" s="819"/>
      <c r="N86" s="58">
        <f ca="1">L83+L84+L85</f>
        <v>23942.37316660917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103750.28372197307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1119</v>
      </c>
      <c r="C31" s="87" t="s">
        <v>1577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154</v>
      </c>
      <c r="B36" s="830" t="str">
        <f>VLOOKUP(A36,EQUIPOS!A6:D154,3,FALSE)</f>
        <v>Carrotanque Irrigador de asfalto, 1000 GALONES DE CAPACIDAD</v>
      </c>
      <c r="C36" s="831"/>
      <c r="D36" s="831"/>
      <c r="E36" s="831"/>
      <c r="F36" s="831"/>
      <c r="G36" s="831"/>
      <c r="H36" s="832"/>
      <c r="I36" s="276"/>
      <c r="J36" s="277"/>
      <c r="K36" s="278">
        <f>VLOOKUP(A36,EQUIPOS!A6:D163,4,FALSE)</f>
        <v>93171.783898501235</v>
      </c>
      <c r="L36" s="279"/>
      <c r="M36" s="280">
        <v>30</v>
      </c>
      <c r="N36" s="281">
        <f>K36/M36</f>
        <v>3105.726129950041</v>
      </c>
    </row>
    <row r="37" spans="1:14">
      <c r="A37" s="119" t="s">
        <v>271</v>
      </c>
      <c r="B37" s="830" t="str">
        <f>VLOOKUP(A37,EQUIPOS!A7:D154,3,FALSE)</f>
        <v>Motoniveladora, potencia 140 HP, ancho de cuchilla 3,66 m, peso 11 ton.</v>
      </c>
      <c r="C37" s="831"/>
      <c r="D37" s="831"/>
      <c r="E37" s="831"/>
      <c r="F37" s="831"/>
      <c r="G37" s="831"/>
      <c r="H37" s="832"/>
      <c r="I37" s="276"/>
      <c r="J37" s="277"/>
      <c r="K37" s="278">
        <f>VLOOKUP(A37,EQUIPOS!A7:D164,4,FALSE)</f>
        <v>132000</v>
      </c>
      <c r="L37" s="279"/>
      <c r="M37" s="280">
        <v>30</v>
      </c>
      <c r="N37" s="281">
        <f>K37/M37</f>
        <v>4400</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114400</v>
      </c>
      <c r="L38" s="279"/>
      <c r="M38" s="280">
        <v>30</v>
      </c>
      <c r="N38" s="281">
        <f>K38/M38</f>
        <v>3813.3333333333335</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8.5112008676833337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11327.570664151059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539</v>
      </c>
      <c r="B48" s="49" t="str">
        <f ca="1">VLOOKUP(A48,MATERIALES!A4:D372,3,FALSE)</f>
        <v>Material de base (gradación 3)</v>
      </c>
      <c r="C48" s="290"/>
      <c r="D48" s="290"/>
      <c r="E48" s="290"/>
      <c r="F48" s="290"/>
      <c r="G48" s="290"/>
      <c r="H48" s="290"/>
      <c r="I48" s="277"/>
      <c r="J48" s="233" t="str">
        <f ca="1">VLOOKUP(A48,MATERIALES!A4:D372,2,FALSE)</f>
        <v>m3</v>
      </c>
      <c r="K48" s="291">
        <v>1.25</v>
      </c>
      <c r="L48" s="276"/>
      <c r="M48" s="411">
        <f ca="1">VLOOKUP(A48,MATERIALES!A4:D393,4,FALSE)</f>
        <v>51578.165773329019</v>
      </c>
      <c r="N48" s="281">
        <f ca="1">K48*M48</f>
        <v>64472.707216661278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64472.707216661278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821">
        <f>VLOOKUP(A59,TRANSPORTE!A5:D123,4,FALSE)</f>
        <v>1200</v>
      </c>
      <c r="M59" s="822"/>
      <c r="N59" s="296">
        <f>K59*L59</f>
        <v>1500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1500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851.12008676833329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 ca="1">N43+N54+N65+N76</f>
        <v>79807.910555363895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15961.582111072779</v>
      </c>
      <c r="M83" s="852"/>
      <c r="N83" s="57"/>
    </row>
    <row r="84" spans="1:14">
      <c r="B84" s="95" t="s">
        <v>1057</v>
      </c>
      <c r="C84" s="96"/>
      <c r="D84" s="96"/>
      <c r="E84" s="96"/>
      <c r="F84" s="96"/>
      <c r="G84" s="96"/>
      <c r="H84" s="96"/>
      <c r="I84" s="93"/>
      <c r="J84" s="94"/>
      <c r="K84" s="313">
        <v>0.05</v>
      </c>
      <c r="L84" s="851">
        <f ca="1">N78*K84</f>
        <v>3990.3955277681948</v>
      </c>
      <c r="M84" s="852"/>
      <c r="N84" s="57"/>
    </row>
    <row r="85" spans="1:14" ht="15.75" thickBot="1">
      <c r="B85" s="97" t="s">
        <v>1058</v>
      </c>
      <c r="C85" s="98"/>
      <c r="D85" s="98"/>
      <c r="E85" s="98"/>
      <c r="F85" s="98"/>
      <c r="G85" s="98"/>
      <c r="H85" s="98"/>
      <c r="I85" s="99"/>
      <c r="J85" s="100"/>
      <c r="K85" s="314">
        <v>0.05</v>
      </c>
      <c r="L85" s="853">
        <f ca="1">N78*K85</f>
        <v>3990.3955277681948</v>
      </c>
      <c r="M85" s="854"/>
      <c r="N85" s="57"/>
    </row>
    <row r="86" spans="1:14" ht="15.75" thickBot="1">
      <c r="B86" s="817" t="s">
        <v>1037</v>
      </c>
      <c r="C86" s="818"/>
      <c r="D86" s="818"/>
      <c r="E86" s="818"/>
      <c r="F86" s="818"/>
      <c r="G86" s="818"/>
      <c r="H86" s="818"/>
      <c r="I86" s="818"/>
      <c r="J86" s="818"/>
      <c r="K86" s="818"/>
      <c r="L86" s="818"/>
      <c r="M86" s="819"/>
      <c r="N86" s="58">
        <f ca="1">L83+L84+L85</f>
        <v>23942.37316660917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103750.28372197307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topLeftCell="A25"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1578</v>
      </c>
      <c r="C31" s="87" t="s">
        <v>2127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69518.263290413161</v>
      </c>
      <c r="L36" s="279"/>
      <c r="M36" s="280">
        <v>45</v>
      </c>
      <c r="N36" s="281">
        <f>K36/M36</f>
        <v>1544.8502953425148</v>
      </c>
    </row>
    <row r="37" spans="1:14">
      <c r="A37" s="119" t="s">
        <v>271</v>
      </c>
      <c r="B37" s="830" t="str">
        <f>VLOOKUP(A37,EQUIPOS!A7:D154,3,FALSE)</f>
        <v>Motoniveladora, potencia 140 HP, ancho de cuchilla 3,66 m, peso 11 ton.</v>
      </c>
      <c r="C37" s="831"/>
      <c r="D37" s="831"/>
      <c r="E37" s="831"/>
      <c r="F37" s="831"/>
      <c r="G37" s="831"/>
      <c r="H37" s="832"/>
      <c r="I37" s="276"/>
      <c r="J37" s="277"/>
      <c r="K37" s="278">
        <f>VLOOKUP(A37,EQUIPOS!A7:D164,4,FALSE)</f>
        <v>132000</v>
      </c>
      <c r="L37" s="279"/>
      <c r="M37" s="280">
        <v>45</v>
      </c>
      <c r="N37" s="281">
        <f>K37/M37</f>
        <v>2933.3333333333335</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114400</v>
      </c>
      <c r="L38" s="279"/>
      <c r="M38" s="280">
        <v>45</v>
      </c>
      <c r="N38" s="281">
        <f>K38/M38</f>
        <v>2542.2222222222222</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7026.0799848098595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535</v>
      </c>
      <c r="B48" s="49" t="str">
        <f ca="1">VLOOKUP(A48,MATERIALES!A4:D372,3,FALSE)</f>
        <v>Material de base (gradación 1)</v>
      </c>
      <c r="C48" s="290"/>
      <c r="D48" s="290"/>
      <c r="E48" s="290"/>
      <c r="F48" s="290"/>
      <c r="G48" s="290"/>
      <c r="H48" s="290"/>
      <c r="I48" s="277"/>
      <c r="J48" s="233" t="str">
        <f ca="1">VLOOKUP(A48,MATERIALES!A4:D372,2,FALSE)</f>
        <v>m3</v>
      </c>
      <c r="K48" s="291">
        <v>1.3</v>
      </c>
      <c r="L48" s="276"/>
      <c r="M48" s="411">
        <f ca="1">VLOOKUP(A48,MATERIALES!A4:D393,4,FALSE)</f>
        <v>51578.165773329019</v>
      </c>
      <c r="N48" s="281">
        <f ca="1">K48*M48</f>
        <v>67051.615505327733</v>
      </c>
    </row>
    <row r="49" spans="1:14">
      <c r="A49" t="s">
        <v>875</v>
      </c>
      <c r="B49" s="49" t="str">
        <f>VLOOKUP(A49,MATERIALES!A5:D372,3,FALSE)</f>
        <v xml:space="preserve">Cemento gris
</v>
      </c>
      <c r="C49" s="290"/>
      <c r="D49" s="290"/>
      <c r="E49" s="290"/>
      <c r="F49" s="290"/>
      <c r="G49" s="290"/>
      <c r="H49" s="290"/>
      <c r="I49" s="277"/>
      <c r="J49" s="233" t="str">
        <f>VLOOKUP(A49,MATERIALES!A5:D372,2,FALSE)</f>
        <v>kg</v>
      </c>
      <c r="K49" s="291">
        <v>90</v>
      </c>
      <c r="L49" s="276"/>
      <c r="M49" s="411">
        <f>VLOOKUP(A49,MATERIALES!A5:D394,4,FALSE)</f>
        <v>467.59999999999997</v>
      </c>
      <c r="N49" s="281">
        <f>K49*M49</f>
        <v>42084</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112388.59968356472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1">
        <f>VLOOKUP(A59,TRANSPORTE!A5:D123,4,FALSE)</f>
        <v>1200</v>
      </c>
      <c r="M59" s="822"/>
      <c r="N59" s="296">
        <f>K59*L59</f>
        <v>1560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1560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 ca="1">N43+N54+N65+N76</f>
        <v>122646.05826205868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24529.211652411737</v>
      </c>
      <c r="M83" s="852"/>
      <c r="N83" s="57"/>
    </row>
    <row r="84" spans="1:14">
      <c r="B84" s="95" t="s">
        <v>1057</v>
      </c>
      <c r="C84" s="96"/>
      <c r="D84" s="96"/>
      <c r="E84" s="96"/>
      <c r="F84" s="96"/>
      <c r="G84" s="96"/>
      <c r="H84" s="96"/>
      <c r="I84" s="93"/>
      <c r="J84" s="94"/>
      <c r="K84" s="313">
        <v>0.05</v>
      </c>
      <c r="L84" s="851">
        <f ca="1">N78*K84</f>
        <v>6132.3029131029343</v>
      </c>
      <c r="M84" s="852"/>
      <c r="N84" s="57"/>
    </row>
    <row r="85" spans="1:14" ht="15.75" thickBot="1">
      <c r="B85" s="97" t="s">
        <v>1058</v>
      </c>
      <c r="C85" s="98"/>
      <c r="D85" s="98"/>
      <c r="E85" s="98"/>
      <c r="F85" s="98"/>
      <c r="G85" s="98"/>
      <c r="H85" s="98"/>
      <c r="I85" s="99"/>
      <c r="J85" s="100"/>
      <c r="K85" s="314">
        <v>0.05</v>
      </c>
      <c r="L85" s="853">
        <f ca="1">N78*K85</f>
        <v>6132.3029131029343</v>
      </c>
      <c r="M85" s="854"/>
      <c r="N85" s="57"/>
    </row>
    <row r="86" spans="1:14" ht="15.75" thickBot="1">
      <c r="B86" s="817" t="s">
        <v>1037</v>
      </c>
      <c r="C86" s="818"/>
      <c r="D86" s="818"/>
      <c r="E86" s="818"/>
      <c r="F86" s="818"/>
      <c r="G86" s="818"/>
      <c r="H86" s="818"/>
      <c r="I86" s="818"/>
      <c r="J86" s="818"/>
      <c r="K86" s="818"/>
      <c r="L86" s="818"/>
      <c r="M86" s="819"/>
      <c r="N86" s="58">
        <f ca="1">L83+L84+L85</f>
        <v>36793.817478617602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159439.87574067627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topLeftCell="A13"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1579</v>
      </c>
      <c r="C31" s="87" t="s">
        <v>2128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69518.263290413161</v>
      </c>
      <c r="L36" s="279"/>
      <c r="M36" s="280">
        <v>45</v>
      </c>
      <c r="N36" s="281">
        <f>K36/M36</f>
        <v>1544.8502953425148</v>
      </c>
    </row>
    <row r="37" spans="1:14">
      <c r="A37" s="119" t="s">
        <v>271</v>
      </c>
      <c r="B37" s="830" t="str">
        <f>VLOOKUP(A37,EQUIPOS!A7:D154,3,FALSE)</f>
        <v>Motoniveladora, potencia 140 HP, ancho de cuchilla 3,66 m, peso 11 ton.</v>
      </c>
      <c r="C37" s="831"/>
      <c r="D37" s="831"/>
      <c r="E37" s="831"/>
      <c r="F37" s="831"/>
      <c r="G37" s="831"/>
      <c r="H37" s="832"/>
      <c r="I37" s="276"/>
      <c r="J37" s="277"/>
      <c r="K37" s="278">
        <f>VLOOKUP(A37,EQUIPOS!A7:D164,4,FALSE)</f>
        <v>132000</v>
      </c>
      <c r="L37" s="279"/>
      <c r="M37" s="280">
        <v>45</v>
      </c>
      <c r="N37" s="281">
        <f>K37/M37</f>
        <v>2933.3333333333335</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114400</v>
      </c>
      <c r="L38" s="279"/>
      <c r="M38" s="280">
        <v>45</v>
      </c>
      <c r="N38" s="281">
        <f>K38/M38</f>
        <v>2542.2222222222222</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7026.0799848098595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537</v>
      </c>
      <c r="B48" s="49" t="str">
        <f ca="1">VLOOKUP(A48,MATERIALES!A4:D372,3,FALSE)</f>
        <v>Material de base (gradación 2)</v>
      </c>
      <c r="C48" s="290"/>
      <c r="D48" s="290"/>
      <c r="E48" s="290"/>
      <c r="F48" s="290"/>
      <c r="G48" s="290"/>
      <c r="H48" s="290"/>
      <c r="I48" s="277"/>
      <c r="J48" s="233" t="str">
        <f ca="1">VLOOKUP(A48,MATERIALES!A4:D372,2,FALSE)</f>
        <v>m3</v>
      </c>
      <c r="K48" s="291">
        <v>1.3</v>
      </c>
      <c r="L48" s="276"/>
      <c r="M48" s="411">
        <f ca="1">VLOOKUP(A48,MATERIALES!A4:D393,4,FALSE)</f>
        <v>51578.165773329019</v>
      </c>
      <c r="N48" s="281">
        <f ca="1">K48*M48</f>
        <v>67051.615505327733</v>
      </c>
    </row>
    <row r="49" spans="1:14">
      <c r="A49" t="s">
        <v>875</v>
      </c>
      <c r="B49" s="49" t="str">
        <f>VLOOKUP(A49,MATERIALES!A5:D372,3,FALSE)</f>
        <v xml:space="preserve">Cemento gris
</v>
      </c>
      <c r="C49" s="290"/>
      <c r="D49" s="290"/>
      <c r="E49" s="290"/>
      <c r="F49" s="290"/>
      <c r="G49" s="290"/>
      <c r="H49" s="290"/>
      <c r="I49" s="277"/>
      <c r="J49" s="233" t="str">
        <f>VLOOKUP(A49,MATERIALES!A5:D372,2,FALSE)</f>
        <v>kg</v>
      </c>
      <c r="K49" s="291">
        <v>90</v>
      </c>
      <c r="L49" s="276"/>
      <c r="M49" s="411">
        <f>VLOOKUP(A49,MATERIALES!A5:D394,4,FALSE)</f>
        <v>467.59999999999997</v>
      </c>
      <c r="N49" s="281">
        <f>K49*M49</f>
        <v>42084</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112388.59968356472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1">
        <f>VLOOKUP(A59,TRANSPORTE!A5:D123,4,FALSE)</f>
        <v>1200</v>
      </c>
      <c r="M59" s="822"/>
      <c r="N59" s="296">
        <f>K59*L59</f>
        <v>1560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1560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 ca="1">N43+N54+N65+N76</f>
        <v>122646.05826205868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24529.211652411737</v>
      </c>
      <c r="M83" s="852"/>
      <c r="N83" s="57"/>
    </row>
    <row r="84" spans="1:14">
      <c r="B84" s="95" t="s">
        <v>1057</v>
      </c>
      <c r="C84" s="96"/>
      <c r="D84" s="96"/>
      <c r="E84" s="96"/>
      <c r="F84" s="96"/>
      <c r="G84" s="96"/>
      <c r="H84" s="96"/>
      <c r="I84" s="93"/>
      <c r="J84" s="94"/>
      <c r="K84" s="313">
        <v>0.05</v>
      </c>
      <c r="L84" s="851">
        <f ca="1">N78*K84</f>
        <v>6132.3029131029343</v>
      </c>
      <c r="M84" s="852"/>
      <c r="N84" s="57"/>
    </row>
    <row r="85" spans="1:14" ht="15.75" thickBot="1">
      <c r="B85" s="97" t="s">
        <v>1058</v>
      </c>
      <c r="C85" s="98"/>
      <c r="D85" s="98"/>
      <c r="E85" s="98"/>
      <c r="F85" s="98"/>
      <c r="G85" s="98"/>
      <c r="H85" s="98"/>
      <c r="I85" s="99"/>
      <c r="J85" s="100"/>
      <c r="K85" s="314">
        <v>0.05</v>
      </c>
      <c r="L85" s="853">
        <f ca="1">N78*K85</f>
        <v>6132.3029131029343</v>
      </c>
      <c r="M85" s="854"/>
      <c r="N85" s="57"/>
    </row>
    <row r="86" spans="1:14" ht="15.75" thickBot="1">
      <c r="B86" s="817" t="s">
        <v>1037</v>
      </c>
      <c r="C86" s="818"/>
      <c r="D86" s="818"/>
      <c r="E86" s="818"/>
      <c r="F86" s="818"/>
      <c r="G86" s="818"/>
      <c r="H86" s="818"/>
      <c r="I86" s="818"/>
      <c r="J86" s="818"/>
      <c r="K86" s="818"/>
      <c r="L86" s="818"/>
      <c r="M86" s="819"/>
      <c r="N86" s="58">
        <f ca="1">L83+L84+L85</f>
        <v>36793.817478617602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159439.87574067627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1580</v>
      </c>
      <c r="C31" s="87" t="s">
        <v>1581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69518.263290413161</v>
      </c>
      <c r="L36" s="279"/>
      <c r="M36" s="280">
        <v>45</v>
      </c>
      <c r="N36" s="281">
        <f>K36/M36</f>
        <v>1544.8502953425148</v>
      </c>
    </row>
    <row r="37" spans="1:14">
      <c r="A37" s="119" t="s">
        <v>271</v>
      </c>
      <c r="B37" s="830" t="str">
        <f>VLOOKUP(A37,EQUIPOS!A7:D154,3,FALSE)</f>
        <v>Motoniveladora, potencia 140 HP, ancho de cuchilla 3,66 m, peso 11 ton.</v>
      </c>
      <c r="C37" s="831"/>
      <c r="D37" s="831"/>
      <c r="E37" s="831"/>
      <c r="F37" s="831"/>
      <c r="G37" s="831"/>
      <c r="H37" s="832"/>
      <c r="I37" s="276"/>
      <c r="J37" s="277"/>
      <c r="K37" s="278">
        <f>VLOOKUP(A37,EQUIPOS!A7:D164,4,FALSE)</f>
        <v>132000</v>
      </c>
      <c r="L37" s="279"/>
      <c r="M37" s="280">
        <v>45</v>
      </c>
      <c r="N37" s="281">
        <f>K37/M37</f>
        <v>2933.3333333333335</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114400</v>
      </c>
      <c r="L38" s="279"/>
      <c r="M38" s="280">
        <v>45</v>
      </c>
      <c r="N38" s="281">
        <f>K38/M38</f>
        <v>2542.2222222222222</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7026.0799848098595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535</v>
      </c>
      <c r="B48" s="49" t="str">
        <f ca="1">VLOOKUP(A48,MATERIALES!A4:D372,3,FALSE)</f>
        <v>Material de base (gradación 1)</v>
      </c>
      <c r="C48" s="290"/>
      <c r="D48" s="290"/>
      <c r="E48" s="290"/>
      <c r="F48" s="290"/>
      <c r="G48" s="290"/>
      <c r="H48" s="290"/>
      <c r="I48" s="277"/>
      <c r="J48" s="233" t="str">
        <f ca="1">VLOOKUP(A48,MATERIALES!A4:D372,2,FALSE)</f>
        <v>m3</v>
      </c>
      <c r="K48" s="291">
        <v>1.3</v>
      </c>
      <c r="L48" s="276"/>
      <c r="M48" s="411">
        <f ca="1">VLOOKUP(A48,MATERIALES!A4:D393,4,FALSE)</f>
        <v>51578.165773329019</v>
      </c>
      <c r="N48" s="281">
        <f ca="1">K48*M48</f>
        <v>67051.615505327733</v>
      </c>
    </row>
    <row r="49" spans="1:14">
      <c r="A49" t="s">
        <v>875</v>
      </c>
      <c r="B49" s="49" t="str">
        <f>VLOOKUP(A49,MATERIALES!A5:D372,3,FALSE)</f>
        <v xml:space="preserve">Cemento gris
</v>
      </c>
      <c r="C49" s="290"/>
      <c r="D49" s="290"/>
      <c r="E49" s="290"/>
      <c r="F49" s="290"/>
      <c r="G49" s="290"/>
      <c r="H49" s="290"/>
      <c r="I49" s="277"/>
      <c r="J49" s="233" t="str">
        <f>VLOOKUP(A49,MATERIALES!A5:D372,2,FALSE)</f>
        <v>kg</v>
      </c>
      <c r="K49" s="291">
        <v>90</v>
      </c>
      <c r="L49" s="276"/>
      <c r="M49" s="411">
        <f>VLOOKUP(A49,MATERIALES!A5:D394,4,FALSE)</f>
        <v>467.59999999999997</v>
      </c>
      <c r="N49" s="281">
        <f>K49*M49</f>
        <v>42084</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112388.59968356472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1">
        <f>VLOOKUP(A59,TRANSPORTE!A5:D123,4,FALSE)</f>
        <v>1200</v>
      </c>
      <c r="M59" s="822"/>
      <c r="N59" s="296">
        <f>K59*L59</f>
        <v>1560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1560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 ca="1">N43+N54+N65+N76</f>
        <v>122646.05826205868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24529.211652411737</v>
      </c>
      <c r="M83" s="852"/>
      <c r="N83" s="57"/>
    </row>
    <row r="84" spans="1:14">
      <c r="B84" s="95" t="s">
        <v>1057</v>
      </c>
      <c r="C84" s="96"/>
      <c r="D84" s="96"/>
      <c r="E84" s="96"/>
      <c r="F84" s="96"/>
      <c r="G84" s="96"/>
      <c r="H84" s="96"/>
      <c r="I84" s="93"/>
      <c r="J84" s="94"/>
      <c r="K84" s="313">
        <v>0.05</v>
      </c>
      <c r="L84" s="851">
        <f ca="1">N78*K84</f>
        <v>6132.3029131029343</v>
      </c>
      <c r="M84" s="852"/>
      <c r="N84" s="57"/>
    </row>
    <row r="85" spans="1:14" ht="15.75" thickBot="1">
      <c r="B85" s="97" t="s">
        <v>1058</v>
      </c>
      <c r="C85" s="98"/>
      <c r="D85" s="98"/>
      <c r="E85" s="98"/>
      <c r="F85" s="98"/>
      <c r="G85" s="98"/>
      <c r="H85" s="98"/>
      <c r="I85" s="99"/>
      <c r="J85" s="100"/>
      <c r="K85" s="314">
        <v>0.05</v>
      </c>
      <c r="L85" s="853">
        <f ca="1">N78*K85</f>
        <v>6132.3029131029343</v>
      </c>
      <c r="M85" s="854"/>
      <c r="N85" s="57"/>
    </row>
    <row r="86" spans="1:14" ht="15.75" thickBot="1">
      <c r="B86" s="817" t="s">
        <v>1037</v>
      </c>
      <c r="C86" s="818"/>
      <c r="D86" s="818"/>
      <c r="E86" s="818"/>
      <c r="F86" s="818"/>
      <c r="G86" s="818"/>
      <c r="H86" s="818"/>
      <c r="I86" s="818"/>
      <c r="J86" s="818"/>
      <c r="K86" s="818"/>
      <c r="L86" s="818"/>
      <c r="M86" s="819"/>
      <c r="N86" s="58">
        <f ca="1">L83+L84+L85</f>
        <v>36793.817478617602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159439.87574067627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1582</v>
      </c>
      <c r="C31" s="87" t="s">
        <v>1583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69518.263290413161</v>
      </c>
      <c r="L36" s="279"/>
      <c r="M36" s="280">
        <v>45</v>
      </c>
      <c r="N36" s="281">
        <f>K36/M36</f>
        <v>1544.8502953425148</v>
      </c>
    </row>
    <row r="37" spans="1:14">
      <c r="A37" s="119" t="s">
        <v>271</v>
      </c>
      <c r="B37" s="830" t="str">
        <f>VLOOKUP(A37,EQUIPOS!A7:D154,3,FALSE)</f>
        <v>Motoniveladora, potencia 140 HP, ancho de cuchilla 3,66 m, peso 11 ton.</v>
      </c>
      <c r="C37" s="831"/>
      <c r="D37" s="831"/>
      <c r="E37" s="831"/>
      <c r="F37" s="831"/>
      <c r="G37" s="831"/>
      <c r="H37" s="832"/>
      <c r="I37" s="276"/>
      <c r="J37" s="277"/>
      <c r="K37" s="278">
        <f>VLOOKUP(A37,EQUIPOS!A7:D164,4,FALSE)</f>
        <v>132000</v>
      </c>
      <c r="L37" s="279"/>
      <c r="M37" s="280">
        <v>45</v>
      </c>
      <c r="N37" s="281">
        <f>K37/M37</f>
        <v>2933.3333333333335</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114400</v>
      </c>
      <c r="L38" s="279"/>
      <c r="M38" s="280">
        <v>45</v>
      </c>
      <c r="N38" s="281">
        <f>K38/M38</f>
        <v>2542.2222222222222</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7026.0799848098595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537</v>
      </c>
      <c r="B48" s="49" t="str">
        <f ca="1">VLOOKUP(A48,MATERIALES!A4:D372,3,FALSE)</f>
        <v>Material de base (gradación 2)</v>
      </c>
      <c r="C48" s="290"/>
      <c r="D48" s="290"/>
      <c r="E48" s="290"/>
      <c r="F48" s="290"/>
      <c r="G48" s="290"/>
      <c r="H48" s="290"/>
      <c r="I48" s="277"/>
      <c r="J48" s="233" t="str">
        <f ca="1">VLOOKUP(A48,MATERIALES!A4:D372,2,FALSE)</f>
        <v>m3</v>
      </c>
      <c r="K48" s="291">
        <v>1.3</v>
      </c>
      <c r="L48" s="276"/>
      <c r="M48" s="411">
        <f ca="1">VLOOKUP(A48,MATERIALES!A4:D393,4,FALSE)</f>
        <v>51578.165773329019</v>
      </c>
      <c r="N48" s="281">
        <f ca="1">K48*M48</f>
        <v>67051.615505327733</v>
      </c>
    </row>
    <row r="49" spans="1:14">
      <c r="A49" t="s">
        <v>875</v>
      </c>
      <c r="B49" s="49" t="str">
        <f>VLOOKUP(A49,MATERIALES!A5:D372,3,FALSE)</f>
        <v xml:space="preserve">Cemento gris
</v>
      </c>
      <c r="C49" s="290"/>
      <c r="D49" s="290"/>
      <c r="E49" s="290"/>
      <c r="F49" s="290"/>
      <c r="G49" s="290"/>
      <c r="H49" s="290"/>
      <c r="I49" s="277"/>
      <c r="J49" s="233" t="str">
        <f>VLOOKUP(A49,MATERIALES!A5:D372,2,FALSE)</f>
        <v>kg</v>
      </c>
      <c r="K49" s="291">
        <v>90</v>
      </c>
      <c r="L49" s="276"/>
      <c r="M49" s="411">
        <f>VLOOKUP(A49,MATERIALES!A5:D394,4,FALSE)</f>
        <v>467.59999999999997</v>
      </c>
      <c r="N49" s="281">
        <f>K49*M49</f>
        <v>42084</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112388.59968356472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1">
        <f>VLOOKUP(A59,TRANSPORTE!A5:D123,4,FALSE)</f>
        <v>1200</v>
      </c>
      <c r="M59" s="822"/>
      <c r="N59" s="296">
        <f>K59*L59</f>
        <v>1560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1560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 ca="1">N43+N54+N65+N76</f>
        <v>122646.05826205868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24529.211652411737</v>
      </c>
      <c r="M83" s="852"/>
      <c r="N83" s="57"/>
    </row>
    <row r="84" spans="1:14">
      <c r="B84" s="95" t="s">
        <v>1057</v>
      </c>
      <c r="C84" s="96"/>
      <c r="D84" s="96"/>
      <c r="E84" s="96"/>
      <c r="F84" s="96"/>
      <c r="G84" s="96"/>
      <c r="H84" s="96"/>
      <c r="I84" s="93"/>
      <c r="J84" s="94"/>
      <c r="K84" s="313">
        <v>0.05</v>
      </c>
      <c r="L84" s="851">
        <f ca="1">N78*K84</f>
        <v>6132.3029131029343</v>
      </c>
      <c r="M84" s="852"/>
      <c r="N84" s="57"/>
    </row>
    <row r="85" spans="1:14" ht="15.75" thickBot="1">
      <c r="B85" s="97" t="s">
        <v>1058</v>
      </c>
      <c r="C85" s="98"/>
      <c r="D85" s="98"/>
      <c r="E85" s="98"/>
      <c r="F85" s="98"/>
      <c r="G85" s="98"/>
      <c r="H85" s="98"/>
      <c r="I85" s="99"/>
      <c r="J85" s="100"/>
      <c r="K85" s="314">
        <v>0.05</v>
      </c>
      <c r="L85" s="853">
        <f ca="1">N78*K85</f>
        <v>6132.3029131029343</v>
      </c>
      <c r="M85" s="854"/>
      <c r="N85" s="57"/>
    </row>
    <row r="86" spans="1:14" ht="15.75" thickBot="1">
      <c r="B86" s="817" t="s">
        <v>1037</v>
      </c>
      <c r="C86" s="818"/>
      <c r="D86" s="818"/>
      <c r="E86" s="818"/>
      <c r="F86" s="818"/>
      <c r="G86" s="818"/>
      <c r="H86" s="818"/>
      <c r="I86" s="818"/>
      <c r="J86" s="818"/>
      <c r="K86" s="818"/>
      <c r="L86" s="818"/>
      <c r="M86" s="819"/>
      <c r="N86" s="58">
        <f ca="1">L83+L84+L85</f>
        <v>36793.817478617602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159439.87574067627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topLeftCell="A22"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1584</v>
      </c>
      <c r="C31" s="87" t="s">
        <v>1585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69518.263290413161</v>
      </c>
      <c r="L36" s="279"/>
      <c r="M36" s="280">
        <v>45</v>
      </c>
      <c r="N36" s="281">
        <f>K36/M36</f>
        <v>1544.8502953425148</v>
      </c>
    </row>
    <row r="37" spans="1:14">
      <c r="A37" s="119" t="s">
        <v>271</v>
      </c>
      <c r="B37" s="830" t="str">
        <f>VLOOKUP(A37,EQUIPOS!A7:D154,3,FALSE)</f>
        <v>Motoniveladora, potencia 140 HP, ancho de cuchilla 3,66 m, peso 11 ton.</v>
      </c>
      <c r="C37" s="831"/>
      <c r="D37" s="831"/>
      <c r="E37" s="831"/>
      <c r="F37" s="831"/>
      <c r="G37" s="831"/>
      <c r="H37" s="832"/>
      <c r="I37" s="276"/>
      <c r="J37" s="277"/>
      <c r="K37" s="278">
        <f>VLOOKUP(A37,EQUIPOS!A7:D164,4,FALSE)</f>
        <v>132000</v>
      </c>
      <c r="L37" s="279"/>
      <c r="M37" s="280">
        <v>45</v>
      </c>
      <c r="N37" s="281">
        <f>K37/M37</f>
        <v>2933.3333333333335</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114400</v>
      </c>
      <c r="L38" s="279"/>
      <c r="M38" s="280">
        <v>45</v>
      </c>
      <c r="N38" s="281">
        <f>K38/M38</f>
        <v>2542.2222222222222</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7026.0799848098595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535</v>
      </c>
      <c r="B48" s="49" t="str">
        <f ca="1">VLOOKUP(A48,MATERIALES!A4:D372,3,FALSE)</f>
        <v>Material de base (gradación 1)</v>
      </c>
      <c r="C48" s="290"/>
      <c r="D48" s="290"/>
      <c r="E48" s="290"/>
      <c r="F48" s="290"/>
      <c r="G48" s="290"/>
      <c r="H48" s="290"/>
      <c r="I48" s="277"/>
      <c r="J48" s="233" t="str">
        <f ca="1">VLOOKUP(A48,MATERIALES!A4:D372,2,FALSE)</f>
        <v>m3</v>
      </c>
      <c r="K48" s="291">
        <v>1.3</v>
      </c>
      <c r="L48" s="276"/>
      <c r="M48" s="411">
        <f ca="1">VLOOKUP(A48,MATERIALES!A4:D393,4,FALSE)</f>
        <v>51578.165773329019</v>
      </c>
      <c r="N48" s="281">
        <f ca="1">K48*M48</f>
        <v>67051.615505327733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67051.615505327733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1">
        <f>VLOOKUP(A59,TRANSPORTE!A5:D123,4,FALSE)</f>
        <v>1200</v>
      </c>
      <c r="M59" s="822"/>
      <c r="N59" s="296">
        <f>K59*L59</f>
        <v>1560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1560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 ca="1">N43+N54+N65+N76</f>
        <v>77309.074083821688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15461.814816764338</v>
      </c>
      <c r="M83" s="852"/>
      <c r="N83" s="57"/>
    </row>
    <row r="84" spans="1:14">
      <c r="B84" s="95" t="s">
        <v>1057</v>
      </c>
      <c r="C84" s="96"/>
      <c r="D84" s="96"/>
      <c r="E84" s="96"/>
      <c r="F84" s="96"/>
      <c r="G84" s="96"/>
      <c r="H84" s="96"/>
      <c r="I84" s="93"/>
      <c r="J84" s="94"/>
      <c r="K84" s="313">
        <v>0.05</v>
      </c>
      <c r="L84" s="851">
        <f ca="1">N78*K84</f>
        <v>3865.4537041910844</v>
      </c>
      <c r="M84" s="852"/>
      <c r="N84" s="57"/>
    </row>
    <row r="85" spans="1:14" ht="15.75" thickBot="1">
      <c r="B85" s="97" t="s">
        <v>1058</v>
      </c>
      <c r="C85" s="98"/>
      <c r="D85" s="98"/>
      <c r="E85" s="98"/>
      <c r="F85" s="98"/>
      <c r="G85" s="98"/>
      <c r="H85" s="98"/>
      <c r="I85" s="99"/>
      <c r="J85" s="100"/>
      <c r="K85" s="314">
        <v>0.05</v>
      </c>
      <c r="L85" s="853">
        <f ca="1">N78*K85</f>
        <v>3865.4537041910844</v>
      </c>
      <c r="M85" s="854"/>
      <c r="N85" s="57"/>
    </row>
    <row r="86" spans="1:14" ht="15.75" thickBot="1">
      <c r="B86" s="817" t="s">
        <v>1037</v>
      </c>
      <c r="C86" s="818"/>
      <c r="D86" s="818"/>
      <c r="E86" s="818"/>
      <c r="F86" s="818"/>
      <c r="G86" s="818"/>
      <c r="H86" s="818"/>
      <c r="I86" s="818"/>
      <c r="J86" s="818"/>
      <c r="K86" s="818"/>
      <c r="L86" s="818"/>
      <c r="M86" s="819"/>
      <c r="N86" s="58">
        <f ca="1">L83+L84+L85</f>
        <v>23192.722225146506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100501.79630896819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1586</v>
      </c>
      <c r="C31" s="87" t="s">
        <v>1587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69518.263290413161</v>
      </c>
      <c r="L36" s="279"/>
      <c r="M36" s="280">
        <v>45</v>
      </c>
      <c r="N36" s="281">
        <f>K36/M36</f>
        <v>1544.8502953425148</v>
      </c>
    </row>
    <row r="37" spans="1:14">
      <c r="A37" s="119" t="s">
        <v>271</v>
      </c>
      <c r="B37" s="830" t="str">
        <f>VLOOKUP(A37,EQUIPOS!A7:D154,3,FALSE)</f>
        <v>Motoniveladora, potencia 140 HP, ancho de cuchilla 3,66 m, peso 11 ton.</v>
      </c>
      <c r="C37" s="831"/>
      <c r="D37" s="831"/>
      <c r="E37" s="831"/>
      <c r="F37" s="831"/>
      <c r="G37" s="831"/>
      <c r="H37" s="832"/>
      <c r="I37" s="276"/>
      <c r="J37" s="277"/>
      <c r="K37" s="278">
        <f>VLOOKUP(A37,EQUIPOS!A7:D164,4,FALSE)</f>
        <v>132000</v>
      </c>
      <c r="L37" s="279"/>
      <c r="M37" s="280">
        <v>45</v>
      </c>
      <c r="N37" s="281">
        <f>K37/M37</f>
        <v>2933.3333333333335</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114400</v>
      </c>
      <c r="L38" s="279"/>
      <c r="M38" s="280">
        <v>45</v>
      </c>
      <c r="N38" s="281">
        <f>K38/M38</f>
        <v>2542.2222222222222</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7026.0799848098595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537</v>
      </c>
      <c r="B48" s="49" t="str">
        <f ca="1">VLOOKUP(A48,MATERIALES!A4:D372,3,FALSE)</f>
        <v>Material de base (gradación 2)</v>
      </c>
      <c r="C48" s="290"/>
      <c r="D48" s="290"/>
      <c r="E48" s="290"/>
      <c r="F48" s="290"/>
      <c r="G48" s="290"/>
      <c r="H48" s="290"/>
      <c r="I48" s="277"/>
      <c r="J48" s="233" t="str">
        <f ca="1">VLOOKUP(A48,MATERIALES!A4:D372,2,FALSE)</f>
        <v>m3</v>
      </c>
      <c r="K48" s="291">
        <v>1.3</v>
      </c>
      <c r="L48" s="276"/>
      <c r="M48" s="411">
        <f ca="1">VLOOKUP(A48,MATERIALES!A4:D393,4,FALSE)</f>
        <v>51578.165773329019</v>
      </c>
      <c r="N48" s="281">
        <f ca="1">K48*M48</f>
        <v>67051.615505327733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67051.615505327733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1">
        <f>VLOOKUP(A59,TRANSPORTE!A5:D123,4,FALSE)</f>
        <v>1200</v>
      </c>
      <c r="M59" s="822"/>
      <c r="N59" s="296">
        <f>K59*L59</f>
        <v>1560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1560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 ca="1">N43+N54+N65+N76</f>
        <v>77309.074083821688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15461.814816764338</v>
      </c>
      <c r="M83" s="852"/>
      <c r="N83" s="57"/>
    </row>
    <row r="84" spans="1:14">
      <c r="B84" s="95" t="s">
        <v>1057</v>
      </c>
      <c r="C84" s="96"/>
      <c r="D84" s="96"/>
      <c r="E84" s="96"/>
      <c r="F84" s="96"/>
      <c r="G84" s="96"/>
      <c r="H84" s="96"/>
      <c r="I84" s="93"/>
      <c r="J84" s="94"/>
      <c r="K84" s="313">
        <v>0.05</v>
      </c>
      <c r="L84" s="851">
        <f ca="1">N78*K84</f>
        <v>3865.4537041910844</v>
      </c>
      <c r="M84" s="852"/>
      <c r="N84" s="57"/>
    </row>
    <row r="85" spans="1:14" ht="15.75" thickBot="1">
      <c r="B85" s="97" t="s">
        <v>1058</v>
      </c>
      <c r="C85" s="98"/>
      <c r="D85" s="98"/>
      <c r="E85" s="98"/>
      <c r="F85" s="98"/>
      <c r="G85" s="98"/>
      <c r="H85" s="98"/>
      <c r="I85" s="99"/>
      <c r="J85" s="100"/>
      <c r="K85" s="314">
        <v>0.05</v>
      </c>
      <c r="L85" s="853">
        <f ca="1">N78*K85</f>
        <v>3865.4537041910844</v>
      </c>
      <c r="M85" s="854"/>
      <c r="N85" s="57"/>
    </row>
    <row r="86" spans="1:14" ht="15.75" thickBot="1">
      <c r="B86" s="817" t="s">
        <v>1037</v>
      </c>
      <c r="C86" s="818"/>
      <c r="D86" s="818"/>
      <c r="E86" s="818"/>
      <c r="F86" s="818"/>
      <c r="G86" s="818"/>
      <c r="H86" s="818"/>
      <c r="I86" s="818"/>
      <c r="J86" s="818"/>
      <c r="K86" s="818"/>
      <c r="L86" s="818"/>
      <c r="M86" s="819"/>
      <c r="N86" s="58">
        <f ca="1">L83+L84+L85</f>
        <v>23192.722225146506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100501.79630896819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topLeftCell="A19"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1588</v>
      </c>
      <c r="C31" s="87" t="s">
        <v>1589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69518.263290413161</v>
      </c>
      <c r="L36" s="279"/>
      <c r="M36" s="280">
        <v>45</v>
      </c>
      <c r="N36" s="281">
        <f>K36/M36</f>
        <v>1544.8502953425148</v>
      </c>
    </row>
    <row r="37" spans="1:14">
      <c r="A37" s="119" t="s">
        <v>271</v>
      </c>
      <c r="B37" s="830" t="str">
        <f>VLOOKUP(A37,EQUIPOS!A7:D154,3,FALSE)</f>
        <v>Motoniveladora, potencia 140 HP, ancho de cuchilla 3,66 m, peso 11 ton.</v>
      </c>
      <c r="C37" s="831"/>
      <c r="D37" s="831"/>
      <c r="E37" s="831"/>
      <c r="F37" s="831"/>
      <c r="G37" s="831"/>
      <c r="H37" s="832"/>
      <c r="I37" s="276"/>
      <c r="J37" s="277"/>
      <c r="K37" s="278">
        <f>VLOOKUP(A37,EQUIPOS!A7:D164,4,FALSE)</f>
        <v>132000</v>
      </c>
      <c r="L37" s="279"/>
      <c r="M37" s="280">
        <v>45</v>
      </c>
      <c r="N37" s="281">
        <f>K37/M37</f>
        <v>2933.3333333333335</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114400</v>
      </c>
      <c r="L38" s="279"/>
      <c r="M38" s="280">
        <v>45</v>
      </c>
      <c r="N38" s="281">
        <f>K38/M38</f>
        <v>2542.2222222222222</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7026.0799848098595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535</v>
      </c>
      <c r="B48" s="49" t="str">
        <f ca="1">VLOOKUP(A48,MATERIALES!A4:D372,3,FALSE)</f>
        <v>Material de base (gradación 1)</v>
      </c>
      <c r="C48" s="290"/>
      <c r="D48" s="290"/>
      <c r="E48" s="290"/>
      <c r="F48" s="290"/>
      <c r="G48" s="290"/>
      <c r="H48" s="290"/>
      <c r="I48" s="277"/>
      <c r="J48" s="233" t="str">
        <f ca="1">VLOOKUP(A48,MATERIALES!A4:D372,2,FALSE)</f>
        <v>m3</v>
      </c>
      <c r="K48" s="291">
        <v>1.3</v>
      </c>
      <c r="L48" s="276"/>
      <c r="M48" s="411">
        <f ca="1">VLOOKUP(A48,MATERIALES!A4:D393,4,FALSE)</f>
        <v>51578.165773329019</v>
      </c>
      <c r="N48" s="281">
        <f ca="1">K48*M48</f>
        <v>67051.615505327733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67051.615505327733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1">
        <f>VLOOKUP(A59,TRANSPORTE!A5:D123,4,FALSE)</f>
        <v>1200</v>
      </c>
      <c r="M59" s="822"/>
      <c r="N59" s="296">
        <f>K59*L59</f>
        <v>1560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1560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 ca="1">N43+N54+N65+N76</f>
        <v>77309.074083821688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15461.814816764338</v>
      </c>
      <c r="M83" s="852"/>
      <c r="N83" s="57"/>
    </row>
    <row r="84" spans="1:14">
      <c r="B84" s="95" t="s">
        <v>1057</v>
      </c>
      <c r="C84" s="96"/>
      <c r="D84" s="96"/>
      <c r="E84" s="96"/>
      <c r="F84" s="96"/>
      <c r="G84" s="96"/>
      <c r="H84" s="96"/>
      <c r="I84" s="93"/>
      <c r="J84" s="94"/>
      <c r="K84" s="313">
        <v>0.05</v>
      </c>
      <c r="L84" s="851">
        <f ca="1">N78*K84</f>
        <v>3865.4537041910844</v>
      </c>
      <c r="M84" s="852"/>
      <c r="N84" s="57"/>
    </row>
    <row r="85" spans="1:14" ht="15.75" thickBot="1">
      <c r="B85" s="97" t="s">
        <v>1058</v>
      </c>
      <c r="C85" s="98"/>
      <c r="D85" s="98"/>
      <c r="E85" s="98"/>
      <c r="F85" s="98"/>
      <c r="G85" s="98"/>
      <c r="H85" s="98"/>
      <c r="I85" s="99"/>
      <c r="J85" s="100"/>
      <c r="K85" s="314">
        <v>0.05</v>
      </c>
      <c r="L85" s="853">
        <f ca="1">N78*K85</f>
        <v>3865.4537041910844</v>
      </c>
      <c r="M85" s="854"/>
      <c r="N85" s="57"/>
    </row>
    <row r="86" spans="1:14" ht="15.75" thickBot="1">
      <c r="B86" s="817" t="s">
        <v>1037</v>
      </c>
      <c r="C86" s="818"/>
      <c r="D86" s="818"/>
      <c r="E86" s="818"/>
      <c r="F86" s="818"/>
      <c r="G86" s="818"/>
      <c r="H86" s="818"/>
      <c r="I86" s="818"/>
      <c r="J86" s="818"/>
      <c r="K86" s="818"/>
      <c r="L86" s="818"/>
      <c r="M86" s="819"/>
      <c r="N86" s="58">
        <f ca="1">L83+L84+L85</f>
        <v>23192.722225146506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100501.79630896819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1590</v>
      </c>
      <c r="C31" s="87" t="s">
        <v>1591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69518.263290413161</v>
      </c>
      <c r="L36" s="279"/>
      <c r="M36" s="280">
        <v>45</v>
      </c>
      <c r="N36" s="281">
        <f>K36/M36</f>
        <v>1544.8502953425148</v>
      </c>
    </row>
    <row r="37" spans="1:14">
      <c r="A37" s="119" t="s">
        <v>271</v>
      </c>
      <c r="B37" s="830" t="str">
        <f>VLOOKUP(A37,EQUIPOS!A7:D154,3,FALSE)</f>
        <v>Motoniveladora, potencia 140 HP, ancho de cuchilla 3,66 m, peso 11 ton.</v>
      </c>
      <c r="C37" s="831"/>
      <c r="D37" s="831"/>
      <c r="E37" s="831"/>
      <c r="F37" s="831"/>
      <c r="G37" s="831"/>
      <c r="H37" s="832"/>
      <c r="I37" s="276"/>
      <c r="J37" s="277"/>
      <c r="K37" s="278">
        <f>VLOOKUP(A37,EQUIPOS!A7:D164,4,FALSE)</f>
        <v>132000</v>
      </c>
      <c r="L37" s="279"/>
      <c r="M37" s="280">
        <v>45</v>
      </c>
      <c r="N37" s="281">
        <f>K37/M37</f>
        <v>2933.3333333333335</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114400</v>
      </c>
      <c r="L38" s="279"/>
      <c r="M38" s="280">
        <v>45</v>
      </c>
      <c r="N38" s="281">
        <f>K38/M38</f>
        <v>2542.2222222222222</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7026.0799848098595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537</v>
      </c>
      <c r="B48" s="49" t="str">
        <f ca="1">VLOOKUP(A48,MATERIALES!A4:D372,3,FALSE)</f>
        <v>Material de base (gradación 2)</v>
      </c>
      <c r="C48" s="290"/>
      <c r="D48" s="290"/>
      <c r="E48" s="290"/>
      <c r="F48" s="290"/>
      <c r="G48" s="290"/>
      <c r="H48" s="290"/>
      <c r="I48" s="277"/>
      <c r="J48" s="233" t="str">
        <f ca="1">VLOOKUP(A48,MATERIALES!A4:D372,2,FALSE)</f>
        <v>m3</v>
      </c>
      <c r="K48" s="291">
        <v>1.3</v>
      </c>
      <c r="L48" s="276"/>
      <c r="M48" s="411">
        <f ca="1">VLOOKUP(A48,MATERIALES!A4:D393,4,FALSE)</f>
        <v>51578.165773329019</v>
      </c>
      <c r="N48" s="281">
        <f ca="1">K48*M48</f>
        <v>67051.615505327733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67051.615505327733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1">
        <f>VLOOKUP(A59,TRANSPORTE!A5:D123,4,FALSE)</f>
        <v>1200</v>
      </c>
      <c r="M59" s="822"/>
      <c r="N59" s="296">
        <f>K59*L59</f>
        <v>1560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1560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 ca="1">N43+N54+N65+N76</f>
        <v>77309.074083821688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15461.814816764338</v>
      </c>
      <c r="M83" s="852"/>
      <c r="N83" s="57"/>
    </row>
    <row r="84" spans="1:14">
      <c r="B84" s="95" t="s">
        <v>1057</v>
      </c>
      <c r="C84" s="96"/>
      <c r="D84" s="96"/>
      <c r="E84" s="96"/>
      <c r="F84" s="96"/>
      <c r="G84" s="96"/>
      <c r="H84" s="96"/>
      <c r="I84" s="93"/>
      <c r="J84" s="94"/>
      <c r="K84" s="313">
        <v>0.05</v>
      </c>
      <c r="L84" s="851">
        <f ca="1">N78*K84</f>
        <v>3865.4537041910844</v>
      </c>
      <c r="M84" s="852"/>
      <c r="N84" s="57"/>
    </row>
    <row r="85" spans="1:14" ht="15.75" thickBot="1">
      <c r="B85" s="97" t="s">
        <v>1058</v>
      </c>
      <c r="C85" s="98"/>
      <c r="D85" s="98"/>
      <c r="E85" s="98"/>
      <c r="F85" s="98"/>
      <c r="G85" s="98"/>
      <c r="H85" s="98"/>
      <c r="I85" s="99"/>
      <c r="J85" s="100"/>
      <c r="K85" s="314">
        <v>0.05</v>
      </c>
      <c r="L85" s="853">
        <f ca="1">N78*K85</f>
        <v>3865.4537041910844</v>
      </c>
      <c r="M85" s="854"/>
      <c r="N85" s="57"/>
    </row>
    <row r="86" spans="1:14" ht="15.75" thickBot="1">
      <c r="B86" s="817" t="s">
        <v>1037</v>
      </c>
      <c r="C86" s="818"/>
      <c r="D86" s="818"/>
      <c r="E86" s="818"/>
      <c r="F86" s="818"/>
      <c r="G86" s="818"/>
      <c r="H86" s="818"/>
      <c r="I86" s="818"/>
      <c r="J86" s="818"/>
      <c r="K86" s="818"/>
      <c r="L86" s="818"/>
      <c r="M86" s="819"/>
      <c r="N86" s="58">
        <f ca="1">L83+L84+L85</f>
        <v>23192.722225146506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100501.79630896819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topLeftCell="A19"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1592</v>
      </c>
      <c r="C31" s="87" t="s">
        <v>1593</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875</v>
      </c>
      <c r="B48" s="49" t="str">
        <f ca="1">VLOOKUP(A48,MATERIALES!A4:D372,3,FALSE)</f>
        <v xml:space="preserve">Cemento gris
</v>
      </c>
      <c r="C48" s="290"/>
      <c r="D48" s="290"/>
      <c r="E48" s="290"/>
      <c r="F48" s="290"/>
      <c r="G48" s="290"/>
      <c r="H48" s="290"/>
      <c r="I48" s="277"/>
      <c r="J48" s="233" t="str">
        <f ca="1">VLOOKUP(A48,MATERIALES!A4:D372,2,FALSE)</f>
        <v>kg</v>
      </c>
      <c r="K48" s="291">
        <v>1</v>
      </c>
      <c r="L48" s="276"/>
      <c r="M48" s="411">
        <f ca="1">VLOOKUP(A48,MATERIALES!A4:D393,4,FALSE)</f>
        <v>503.74426864707772</v>
      </c>
      <c r="N48" s="281">
        <f ca="1">K48*M48</f>
        <v>503.74426864707772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503.74426864707772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17" t="s">
        <v>1037</v>
      </c>
      <c r="C76" s="818"/>
      <c r="D76" s="818"/>
      <c r="E76" s="818"/>
      <c r="F76" s="818"/>
      <c r="G76" s="818"/>
      <c r="H76" s="818"/>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 ca="1">N43+N54+N65+N76</f>
        <v>503.74426864707772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100.74885372941554</v>
      </c>
      <c r="M83" s="852"/>
      <c r="N83" s="57"/>
    </row>
    <row r="84" spans="1:14">
      <c r="B84" s="95" t="s">
        <v>1057</v>
      </c>
      <c r="C84" s="96"/>
      <c r="D84" s="96"/>
      <c r="E84" s="96"/>
      <c r="F84" s="96"/>
      <c r="G84" s="96"/>
      <c r="H84" s="96"/>
      <c r="I84" s="93"/>
      <c r="J84" s="94"/>
      <c r="K84" s="313">
        <v>0.05</v>
      </c>
      <c r="L84" s="851">
        <f ca="1">N78*K84</f>
        <v>25.187213432353886</v>
      </c>
      <c r="M84" s="852"/>
      <c r="N84" s="57"/>
    </row>
    <row r="85" spans="1:14" ht="15.75" thickBot="1">
      <c r="B85" s="97" t="s">
        <v>1058</v>
      </c>
      <c r="C85" s="98"/>
      <c r="D85" s="98"/>
      <c r="E85" s="98"/>
      <c r="F85" s="98"/>
      <c r="G85" s="98"/>
      <c r="H85" s="98"/>
      <c r="I85" s="99"/>
      <c r="J85" s="100"/>
      <c r="K85" s="314">
        <v>0.05</v>
      </c>
      <c r="L85" s="853">
        <f ca="1">N78*K85</f>
        <v>25.187213432353886</v>
      </c>
      <c r="M85" s="854"/>
      <c r="N85" s="57"/>
    </row>
    <row r="86" spans="1:14" ht="15.75" thickBot="1">
      <c r="B86" s="817" t="s">
        <v>1037</v>
      </c>
      <c r="C86" s="818"/>
      <c r="D86" s="818"/>
      <c r="E86" s="818"/>
      <c r="F86" s="818"/>
      <c r="G86" s="818"/>
      <c r="H86" s="818"/>
      <c r="I86" s="818"/>
      <c r="J86" s="818"/>
      <c r="K86" s="818"/>
      <c r="L86" s="818"/>
      <c r="M86" s="819"/>
      <c r="N86" s="58">
        <f ca="1">L83+L84+L85</f>
        <v>151.12328059412332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654.867549241201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1594</v>
      </c>
      <c r="C31" s="87" t="s">
        <v>1595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69518.263290413161</v>
      </c>
      <c r="L36" s="279"/>
      <c r="M36" s="280">
        <v>45</v>
      </c>
      <c r="N36" s="281">
        <f>K36/M36</f>
        <v>1544.8502953425148</v>
      </c>
    </row>
    <row r="37" spans="1:14">
      <c r="A37" s="119" t="s">
        <v>271</v>
      </c>
      <c r="B37" s="830" t="str">
        <f>VLOOKUP(A37,EQUIPOS!A7:D154,3,FALSE)</f>
        <v>Motoniveladora, potencia 140 HP, ancho de cuchilla 3,66 m, peso 11 ton.</v>
      </c>
      <c r="C37" s="831"/>
      <c r="D37" s="831"/>
      <c r="E37" s="831"/>
      <c r="F37" s="831"/>
      <c r="G37" s="831"/>
      <c r="H37" s="832"/>
      <c r="I37" s="276"/>
      <c r="J37" s="277"/>
      <c r="K37" s="278">
        <f>VLOOKUP(A37,EQUIPOS!A7:D164,4,FALSE)</f>
        <v>132000</v>
      </c>
      <c r="L37" s="279"/>
      <c r="M37" s="280">
        <v>45</v>
      </c>
      <c r="N37" s="281">
        <f>K37/M37</f>
        <v>2933.3333333333335</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114400</v>
      </c>
      <c r="L38" s="279"/>
      <c r="M38" s="280">
        <v>45</v>
      </c>
      <c r="N38" s="281">
        <f>K38/M38</f>
        <v>2542.2222222222222</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7026.0799848098595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537</v>
      </c>
      <c r="B48" s="49" t="str">
        <f ca="1">VLOOKUP(A48,MATERIALES!A4:D372,3,FALSE)</f>
        <v>Material de base (gradación 2)</v>
      </c>
      <c r="C48" s="290"/>
      <c r="D48" s="290"/>
      <c r="E48" s="290"/>
      <c r="F48" s="290"/>
      <c r="G48" s="290"/>
      <c r="H48" s="290"/>
      <c r="I48" s="277"/>
      <c r="J48" s="233" t="str">
        <f ca="1">VLOOKUP(A48,MATERIALES!A4:D372,2,FALSE)</f>
        <v>m3</v>
      </c>
      <c r="K48" s="291">
        <v>1.3</v>
      </c>
      <c r="L48" s="276"/>
      <c r="M48" s="411">
        <f ca="1">VLOOKUP(A48,MATERIALES!A4:D393,4,FALSE)</f>
        <v>51578.165773329019</v>
      </c>
      <c r="N48" s="281">
        <f ca="1">K48*M48</f>
        <v>67051.615505327733</v>
      </c>
    </row>
    <row r="49" spans="1:14">
      <c r="A49" t="s">
        <v>875</v>
      </c>
      <c r="B49" s="49" t="str">
        <f>VLOOKUP(A49,MATERIALES!A5:D372,3,FALSE)</f>
        <v xml:space="preserve">Cemento gris
</v>
      </c>
      <c r="C49" s="290"/>
      <c r="D49" s="290"/>
      <c r="E49" s="290"/>
      <c r="F49" s="290"/>
      <c r="G49" s="290"/>
      <c r="H49" s="290"/>
      <c r="I49" s="277"/>
      <c r="J49" s="233" t="str">
        <f>VLOOKUP(A49,MATERIALES!A5:D372,2,FALSE)</f>
        <v>kg</v>
      </c>
      <c r="K49" s="291">
        <v>90</v>
      </c>
      <c r="L49" s="276"/>
      <c r="M49" s="411">
        <f>VLOOKUP(A49,MATERIALES!A5:D394,4,FALSE)</f>
        <v>467.59999999999997</v>
      </c>
      <c r="N49" s="281">
        <f>K49*M49</f>
        <v>42084</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112388.59968356472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1">
        <f>VLOOKUP(A59,TRANSPORTE!A5:D123,4,FALSE)</f>
        <v>1200</v>
      </c>
      <c r="M59" s="822"/>
      <c r="N59" s="296">
        <f>K59*L59</f>
        <v>1560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1560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 ca="1">N43+N54+N65+N76</f>
        <v>122646.05826205868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24529.211652411737</v>
      </c>
      <c r="M83" s="852"/>
      <c r="N83" s="57"/>
    </row>
    <row r="84" spans="1:14">
      <c r="B84" s="95" t="s">
        <v>1057</v>
      </c>
      <c r="C84" s="96"/>
      <c r="D84" s="96"/>
      <c r="E84" s="96"/>
      <c r="F84" s="96"/>
      <c r="G84" s="96"/>
      <c r="H84" s="96"/>
      <c r="I84" s="93"/>
      <c r="J84" s="94"/>
      <c r="K84" s="313">
        <v>0.05</v>
      </c>
      <c r="L84" s="851">
        <f ca="1">N78*K84</f>
        <v>6132.3029131029343</v>
      </c>
      <c r="M84" s="852"/>
      <c r="N84" s="57"/>
    </row>
    <row r="85" spans="1:14" ht="15.75" thickBot="1">
      <c r="B85" s="97" t="s">
        <v>1058</v>
      </c>
      <c r="C85" s="98"/>
      <c r="D85" s="98"/>
      <c r="E85" s="98"/>
      <c r="F85" s="98"/>
      <c r="G85" s="98"/>
      <c r="H85" s="98"/>
      <c r="I85" s="99"/>
      <c r="J85" s="100"/>
      <c r="K85" s="314">
        <v>0.05</v>
      </c>
      <c r="L85" s="853">
        <f ca="1">N78*K85</f>
        <v>6132.3029131029343</v>
      </c>
      <c r="M85" s="854"/>
      <c r="N85" s="57"/>
    </row>
    <row r="86" spans="1:14" ht="15.75" thickBot="1">
      <c r="B86" s="817" t="s">
        <v>1037</v>
      </c>
      <c r="C86" s="818"/>
      <c r="D86" s="818"/>
      <c r="E86" s="818"/>
      <c r="F86" s="818"/>
      <c r="G86" s="818"/>
      <c r="H86" s="818"/>
      <c r="I86" s="818"/>
      <c r="J86" s="818"/>
      <c r="K86" s="818"/>
      <c r="L86" s="818"/>
      <c r="M86" s="819"/>
      <c r="N86" s="58">
        <f ca="1">L83+L84+L85</f>
        <v>36793.817478617602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159439.87574067627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topLeftCell="A19"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1596</v>
      </c>
      <c r="C31" s="87" t="s">
        <v>1597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69518.263290413161</v>
      </c>
      <c r="L36" s="279"/>
      <c r="M36" s="280">
        <v>45</v>
      </c>
      <c r="N36" s="281">
        <f>K36/M36</f>
        <v>1544.8502953425148</v>
      </c>
    </row>
    <row r="37" spans="1:14">
      <c r="A37" s="119" t="s">
        <v>271</v>
      </c>
      <c r="B37" s="830" t="str">
        <f>VLOOKUP(A37,EQUIPOS!A7:D154,3,FALSE)</f>
        <v>Motoniveladora, potencia 140 HP, ancho de cuchilla 3,66 m, peso 11 ton.</v>
      </c>
      <c r="C37" s="831"/>
      <c r="D37" s="831"/>
      <c r="E37" s="831"/>
      <c r="F37" s="831"/>
      <c r="G37" s="831"/>
      <c r="H37" s="832"/>
      <c r="I37" s="276"/>
      <c r="J37" s="277"/>
      <c r="K37" s="278">
        <f>VLOOKUP(A37,EQUIPOS!A7:D164,4,FALSE)</f>
        <v>132000</v>
      </c>
      <c r="L37" s="279"/>
      <c r="M37" s="280">
        <v>45</v>
      </c>
      <c r="N37" s="281">
        <f>K37/M37</f>
        <v>2933.3333333333335</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114400</v>
      </c>
      <c r="L38" s="279"/>
      <c r="M38" s="280">
        <v>45</v>
      </c>
      <c r="N38" s="281">
        <f>K38/M38</f>
        <v>2542.2222222222222</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7026.0799848098595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537</v>
      </c>
      <c r="B48" s="49" t="str">
        <f ca="1">VLOOKUP(A48,MATERIALES!A4:D372,3,FALSE)</f>
        <v>Material de base (gradación 2)</v>
      </c>
      <c r="C48" s="290"/>
      <c r="D48" s="290"/>
      <c r="E48" s="290"/>
      <c r="F48" s="290"/>
      <c r="G48" s="290"/>
      <c r="H48" s="290"/>
      <c r="I48" s="277"/>
      <c r="J48" s="233" t="str">
        <f ca="1">VLOOKUP(A48,MATERIALES!A4:D372,2,FALSE)</f>
        <v>m3</v>
      </c>
      <c r="K48" s="291">
        <v>1.3</v>
      </c>
      <c r="L48" s="276"/>
      <c r="M48" s="411">
        <f ca="1">VLOOKUP(A48,MATERIALES!A4:D393,4,FALSE)</f>
        <v>51578.165773329019</v>
      </c>
      <c r="N48" s="281">
        <f ca="1">K48*M48</f>
        <v>67051.615505327733</v>
      </c>
    </row>
    <row r="49" spans="1:14">
      <c r="A49" t="s">
        <v>875</v>
      </c>
      <c r="B49" s="49" t="str">
        <f>VLOOKUP(A49,MATERIALES!A5:D372,3,FALSE)</f>
        <v xml:space="preserve">Cemento gris
</v>
      </c>
      <c r="C49" s="290"/>
      <c r="D49" s="290"/>
      <c r="E49" s="290"/>
      <c r="F49" s="290"/>
      <c r="G49" s="290"/>
      <c r="H49" s="290"/>
      <c r="I49" s="277"/>
      <c r="J49" s="233" t="str">
        <f>VLOOKUP(A49,MATERIALES!A5:D372,2,FALSE)</f>
        <v>kg</v>
      </c>
      <c r="K49" s="291">
        <v>90</v>
      </c>
      <c r="L49" s="276"/>
      <c r="M49" s="411">
        <f>VLOOKUP(A49,MATERIALES!A5:D394,4,FALSE)</f>
        <v>467.59999999999997</v>
      </c>
      <c r="N49" s="281">
        <f>K49*M49</f>
        <v>42084</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112388.59968356472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1">
        <f>VLOOKUP(A59,TRANSPORTE!A5:D123,4,FALSE)</f>
        <v>1200</v>
      </c>
      <c r="M59" s="822"/>
      <c r="N59" s="296">
        <f>K59*L59</f>
        <v>1560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1560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 ca="1">N43+N54+N65+N76</f>
        <v>122646.05826205868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24529.211652411737</v>
      </c>
      <c r="M83" s="852"/>
      <c r="N83" s="57"/>
    </row>
    <row r="84" spans="1:14">
      <c r="B84" s="95" t="s">
        <v>1057</v>
      </c>
      <c r="C84" s="96"/>
      <c r="D84" s="96"/>
      <c r="E84" s="96"/>
      <c r="F84" s="96"/>
      <c r="G84" s="96"/>
      <c r="H84" s="96"/>
      <c r="I84" s="93"/>
      <c r="J84" s="94"/>
      <c r="K84" s="313">
        <v>0.05</v>
      </c>
      <c r="L84" s="851">
        <f ca="1">N78*K84</f>
        <v>6132.3029131029343</v>
      </c>
      <c r="M84" s="852"/>
      <c r="N84" s="57"/>
    </row>
    <row r="85" spans="1:14" ht="15.75" thickBot="1">
      <c r="B85" s="97" t="s">
        <v>1058</v>
      </c>
      <c r="C85" s="98"/>
      <c r="D85" s="98"/>
      <c r="E85" s="98"/>
      <c r="F85" s="98"/>
      <c r="G85" s="98"/>
      <c r="H85" s="98"/>
      <c r="I85" s="99"/>
      <c r="J85" s="100"/>
      <c r="K85" s="314">
        <v>0.05</v>
      </c>
      <c r="L85" s="853">
        <f ca="1">N78*K85</f>
        <v>6132.3029131029343</v>
      </c>
      <c r="M85" s="854"/>
      <c r="N85" s="57"/>
    </row>
    <row r="86" spans="1:14" ht="15.75" thickBot="1">
      <c r="B86" s="817" t="s">
        <v>1037</v>
      </c>
      <c r="C86" s="818"/>
      <c r="D86" s="818"/>
      <c r="E86" s="818"/>
      <c r="F86" s="818"/>
      <c r="G86" s="818"/>
      <c r="H86" s="818"/>
      <c r="I86" s="818"/>
      <c r="J86" s="818"/>
      <c r="K86" s="818"/>
      <c r="L86" s="818"/>
      <c r="M86" s="819"/>
      <c r="N86" s="58">
        <f ca="1">L83+L84+L85</f>
        <v>36793.817478617602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159439.87574067627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1598</v>
      </c>
      <c r="C31" s="87" t="s">
        <v>1599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69518.263290413161</v>
      </c>
      <c r="L36" s="279"/>
      <c r="M36" s="280">
        <v>45</v>
      </c>
      <c r="N36" s="281">
        <f>K36/M36</f>
        <v>1544.8502953425148</v>
      </c>
    </row>
    <row r="37" spans="1:14">
      <c r="A37" s="119" t="s">
        <v>271</v>
      </c>
      <c r="B37" s="830" t="str">
        <f>VLOOKUP(A37,EQUIPOS!A7:D154,3,FALSE)</f>
        <v>Motoniveladora, potencia 140 HP, ancho de cuchilla 3,66 m, peso 11 ton.</v>
      </c>
      <c r="C37" s="831"/>
      <c r="D37" s="831"/>
      <c r="E37" s="831"/>
      <c r="F37" s="831"/>
      <c r="G37" s="831"/>
      <c r="H37" s="832"/>
      <c r="I37" s="276"/>
      <c r="J37" s="277"/>
      <c r="K37" s="278">
        <f>VLOOKUP(A37,EQUIPOS!A7:D164,4,FALSE)</f>
        <v>132000</v>
      </c>
      <c r="L37" s="279"/>
      <c r="M37" s="280">
        <v>45</v>
      </c>
      <c r="N37" s="281">
        <f>K37/M37</f>
        <v>2933.3333333333335</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114400</v>
      </c>
      <c r="L38" s="279"/>
      <c r="M38" s="280">
        <v>45</v>
      </c>
      <c r="N38" s="281">
        <f>K38/M38</f>
        <v>2542.2222222222222</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7026.0799848098595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537</v>
      </c>
      <c r="B48" s="49" t="str">
        <f ca="1">VLOOKUP(A48,MATERIALES!A4:D372,3,FALSE)</f>
        <v>Material de base (gradación 2)</v>
      </c>
      <c r="C48" s="290"/>
      <c r="D48" s="290"/>
      <c r="E48" s="290"/>
      <c r="F48" s="290"/>
      <c r="G48" s="290"/>
      <c r="H48" s="290"/>
      <c r="I48" s="277"/>
      <c r="J48" s="233" t="str">
        <f ca="1">VLOOKUP(A48,MATERIALES!A4:D372,2,FALSE)</f>
        <v>m3</v>
      </c>
      <c r="K48" s="291">
        <v>1.3</v>
      </c>
      <c r="L48" s="276"/>
      <c r="M48" s="411">
        <f ca="1">VLOOKUP(A48,MATERIALES!A4:D393,4,FALSE)</f>
        <v>51578.165773329019</v>
      </c>
      <c r="N48" s="281">
        <f ca="1">K48*M48</f>
        <v>67051.615505327733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67051.615505327733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1">
        <f>VLOOKUP(A59,TRANSPORTE!A5:D123,4,FALSE)</f>
        <v>1200</v>
      </c>
      <c r="M59" s="822"/>
      <c r="N59" s="296">
        <f>K59*L59</f>
        <v>1560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1560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 ca="1">N43+N54+N65+N76</f>
        <v>77309.074083821688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15461.814816764338</v>
      </c>
      <c r="M83" s="852"/>
      <c r="N83" s="57"/>
    </row>
    <row r="84" spans="1:14">
      <c r="B84" s="95" t="s">
        <v>1057</v>
      </c>
      <c r="C84" s="96"/>
      <c r="D84" s="96"/>
      <c r="E84" s="96"/>
      <c r="F84" s="96"/>
      <c r="G84" s="96"/>
      <c r="H84" s="96"/>
      <c r="I84" s="93"/>
      <c r="J84" s="94"/>
      <c r="K84" s="313">
        <v>0.05</v>
      </c>
      <c r="L84" s="851">
        <f ca="1">N78*K84</f>
        <v>3865.4537041910844</v>
      </c>
      <c r="M84" s="852"/>
      <c r="N84" s="57"/>
    </row>
    <row r="85" spans="1:14" ht="15.75" thickBot="1">
      <c r="B85" s="97" t="s">
        <v>1058</v>
      </c>
      <c r="C85" s="98"/>
      <c r="D85" s="98"/>
      <c r="E85" s="98"/>
      <c r="F85" s="98"/>
      <c r="G85" s="98"/>
      <c r="H85" s="98"/>
      <c r="I85" s="99"/>
      <c r="J85" s="100"/>
      <c r="K85" s="314">
        <v>0.05</v>
      </c>
      <c r="L85" s="853">
        <f ca="1">N78*K85</f>
        <v>3865.4537041910844</v>
      </c>
      <c r="M85" s="854"/>
      <c r="N85" s="57"/>
    </row>
    <row r="86" spans="1:14" ht="15.75" thickBot="1">
      <c r="B86" s="817" t="s">
        <v>1037</v>
      </c>
      <c r="C86" s="818"/>
      <c r="D86" s="818"/>
      <c r="E86" s="818"/>
      <c r="F86" s="818"/>
      <c r="G86" s="818"/>
      <c r="H86" s="818"/>
      <c r="I86" s="818"/>
      <c r="J86" s="818"/>
      <c r="K86" s="818"/>
      <c r="L86" s="818"/>
      <c r="M86" s="819"/>
      <c r="N86" s="58">
        <f ca="1">L83+L84+L85</f>
        <v>23192.722225146506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100501.79630896819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topLeftCell="A22"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1600</v>
      </c>
      <c r="C31" s="87" t="s">
        <v>1601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69518.263290413161</v>
      </c>
      <c r="L36" s="279"/>
      <c r="M36" s="280">
        <v>45</v>
      </c>
      <c r="N36" s="281">
        <f>K36/M36</f>
        <v>1544.8502953425148</v>
      </c>
    </row>
    <row r="37" spans="1:14">
      <c r="A37" s="119" t="s">
        <v>271</v>
      </c>
      <c r="B37" s="830" t="str">
        <f>VLOOKUP(A37,EQUIPOS!A7:D154,3,FALSE)</f>
        <v>Motoniveladora, potencia 140 HP, ancho de cuchilla 3,66 m, peso 11 ton.</v>
      </c>
      <c r="C37" s="831"/>
      <c r="D37" s="831"/>
      <c r="E37" s="831"/>
      <c r="F37" s="831"/>
      <c r="G37" s="831"/>
      <c r="H37" s="832"/>
      <c r="I37" s="276"/>
      <c r="J37" s="277"/>
      <c r="K37" s="278">
        <f>VLOOKUP(A37,EQUIPOS!A7:D164,4,FALSE)</f>
        <v>132000</v>
      </c>
      <c r="L37" s="279"/>
      <c r="M37" s="280">
        <v>45</v>
      </c>
      <c r="N37" s="281">
        <f>K37/M37</f>
        <v>2933.3333333333335</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114400</v>
      </c>
      <c r="L38" s="279"/>
      <c r="M38" s="280">
        <v>45</v>
      </c>
      <c r="N38" s="281">
        <f>K38/M38</f>
        <v>2542.2222222222222</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7026.0799848098595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537</v>
      </c>
      <c r="B48" s="49" t="str">
        <f ca="1">VLOOKUP(A48,MATERIALES!A4:D372,3,FALSE)</f>
        <v>Material de base (gradación 2)</v>
      </c>
      <c r="C48" s="290"/>
      <c r="D48" s="290"/>
      <c r="E48" s="290"/>
      <c r="F48" s="290"/>
      <c r="G48" s="290"/>
      <c r="H48" s="290"/>
      <c r="I48" s="277"/>
      <c r="J48" s="233" t="str">
        <f ca="1">VLOOKUP(A48,MATERIALES!A4:D372,2,FALSE)</f>
        <v>m3</v>
      </c>
      <c r="K48" s="291">
        <v>1.3</v>
      </c>
      <c r="L48" s="276"/>
      <c r="M48" s="411">
        <f ca="1">VLOOKUP(A48,MATERIALES!A4:D393,4,FALSE)</f>
        <v>51578.165773329019</v>
      </c>
      <c r="N48" s="281">
        <f ca="1">K48*M48</f>
        <v>67051.615505327733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67051.615505327733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1">
        <f>VLOOKUP(A59,TRANSPORTE!A5:D123,4,FALSE)</f>
        <v>1200</v>
      </c>
      <c r="M59" s="822"/>
      <c r="N59" s="296">
        <f>K59*L59</f>
        <v>1560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1560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 ca="1">N43+N54+N65+N76</f>
        <v>77309.074083821688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15461.814816764338</v>
      </c>
      <c r="M83" s="852"/>
      <c r="N83" s="57"/>
    </row>
    <row r="84" spans="1:14">
      <c r="B84" s="95" t="s">
        <v>1057</v>
      </c>
      <c r="C84" s="96"/>
      <c r="D84" s="96"/>
      <c r="E84" s="96"/>
      <c r="F84" s="96"/>
      <c r="G84" s="96"/>
      <c r="H84" s="96"/>
      <c r="I84" s="93"/>
      <c r="J84" s="94"/>
      <c r="K84" s="313">
        <v>0.05</v>
      </c>
      <c r="L84" s="851">
        <f ca="1">N78*K84</f>
        <v>3865.4537041910844</v>
      </c>
      <c r="M84" s="852"/>
      <c r="N84" s="57"/>
    </row>
    <row r="85" spans="1:14" ht="15.75" thickBot="1">
      <c r="B85" s="97" t="s">
        <v>1058</v>
      </c>
      <c r="C85" s="98"/>
      <c r="D85" s="98"/>
      <c r="E85" s="98"/>
      <c r="F85" s="98"/>
      <c r="G85" s="98"/>
      <c r="H85" s="98"/>
      <c r="I85" s="99"/>
      <c r="J85" s="100"/>
      <c r="K85" s="314">
        <v>0.05</v>
      </c>
      <c r="L85" s="853">
        <f ca="1">N78*K85</f>
        <v>3865.4537041910844</v>
      </c>
      <c r="M85" s="854"/>
      <c r="N85" s="57"/>
    </row>
    <row r="86" spans="1:14" ht="15.75" thickBot="1">
      <c r="B86" s="817" t="s">
        <v>1037</v>
      </c>
      <c r="C86" s="818"/>
      <c r="D86" s="818"/>
      <c r="E86" s="818"/>
      <c r="F86" s="818"/>
      <c r="G86" s="818"/>
      <c r="H86" s="818"/>
      <c r="I86" s="818"/>
      <c r="J86" s="818"/>
      <c r="K86" s="818"/>
      <c r="L86" s="818"/>
      <c r="M86" s="819"/>
      <c r="N86" s="58">
        <f ca="1">L83+L84+L85</f>
        <v>23192.722225146506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100501.79630896819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1602</v>
      </c>
      <c r="C31" s="87" t="s">
        <v>1603</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875</v>
      </c>
      <c r="B48" s="49" t="str">
        <f ca="1">VLOOKUP(A48,MATERIALES!A4:D372,3,FALSE)</f>
        <v xml:space="preserve">Cemento gris
</v>
      </c>
      <c r="C48" s="290"/>
      <c r="D48" s="290"/>
      <c r="E48" s="290"/>
      <c r="F48" s="290"/>
      <c r="G48" s="290"/>
      <c r="H48" s="290"/>
      <c r="I48" s="277"/>
      <c r="J48" s="233" t="str">
        <f ca="1">VLOOKUP(A48,MATERIALES!A4:D372,2,FALSE)</f>
        <v>kg</v>
      </c>
      <c r="K48" s="291">
        <v>1</v>
      </c>
      <c r="L48" s="276"/>
      <c r="M48" s="411">
        <f ca="1">VLOOKUP(A48,MATERIALES!A4:D393,4,FALSE)</f>
        <v>503.74426864707772</v>
      </c>
      <c r="N48" s="281">
        <f ca="1">K48*M48</f>
        <v>503.74426864707772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503.74426864707772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17" t="s">
        <v>1037</v>
      </c>
      <c r="C76" s="818"/>
      <c r="D76" s="818"/>
      <c r="E76" s="818"/>
      <c r="F76" s="818"/>
      <c r="G76" s="818"/>
      <c r="H76" s="818"/>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 ca="1">N43+N54+N65+N76</f>
        <v>503.74426864707772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100.74885372941554</v>
      </c>
      <c r="M83" s="852"/>
      <c r="N83" s="57"/>
    </row>
    <row r="84" spans="1:14">
      <c r="B84" s="95" t="s">
        <v>1057</v>
      </c>
      <c r="C84" s="96"/>
      <c r="D84" s="96"/>
      <c r="E84" s="96"/>
      <c r="F84" s="96"/>
      <c r="G84" s="96"/>
      <c r="H84" s="96"/>
      <c r="I84" s="93"/>
      <c r="J84" s="94"/>
      <c r="K84" s="313">
        <v>0.05</v>
      </c>
      <c r="L84" s="851">
        <f ca="1">N78*K84</f>
        <v>25.187213432353886</v>
      </c>
      <c r="M84" s="852"/>
      <c r="N84" s="57"/>
    </row>
    <row r="85" spans="1:14" ht="15.75" thickBot="1">
      <c r="B85" s="97" t="s">
        <v>1058</v>
      </c>
      <c r="C85" s="98"/>
      <c r="D85" s="98"/>
      <c r="E85" s="98"/>
      <c r="F85" s="98"/>
      <c r="G85" s="98"/>
      <c r="H85" s="98"/>
      <c r="I85" s="99"/>
      <c r="J85" s="100"/>
      <c r="K85" s="314">
        <v>0.05</v>
      </c>
      <c r="L85" s="853">
        <f ca="1">N78*K85</f>
        <v>25.187213432353886</v>
      </c>
      <c r="M85" s="854"/>
      <c r="N85" s="57"/>
    </row>
    <row r="86" spans="1:14" ht="15.75" thickBot="1">
      <c r="B86" s="817" t="s">
        <v>1037</v>
      </c>
      <c r="C86" s="818"/>
      <c r="D86" s="818"/>
      <c r="E86" s="818"/>
      <c r="F86" s="818"/>
      <c r="G86" s="818"/>
      <c r="H86" s="818"/>
      <c r="I86" s="818"/>
      <c r="J86" s="818"/>
      <c r="K86" s="818"/>
      <c r="L86" s="818"/>
      <c r="M86" s="819"/>
      <c r="N86" s="58">
        <f ca="1">L83+L84+L85</f>
        <v>151.12328059412332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654.867549241201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topLeftCell="A28"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461"/>
      <c r="L30" s="828" t="s">
        <v>1029</v>
      </c>
      <c r="M30" s="829"/>
      <c r="N30" s="77" t="s">
        <v>1030</v>
      </c>
    </row>
    <row r="31" spans="1:14" ht="15.75" thickBot="1">
      <c r="A31" t="s">
        <v>1929</v>
      </c>
      <c r="B31" s="86" t="s">
        <v>1606</v>
      </c>
      <c r="C31" s="87" t="s">
        <v>1604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882</v>
      </c>
      <c r="B48" s="49" t="str">
        <f ca="1">VLOOKUP(A48,MATERIALES!A4:D372,3,FALSE)</f>
        <v>Cemento Asfaltico 40-50</v>
      </c>
      <c r="C48" s="290"/>
      <c r="D48" s="290"/>
      <c r="E48" s="290"/>
      <c r="F48" s="290"/>
      <c r="G48" s="290"/>
      <c r="H48" s="290"/>
      <c r="I48" s="277"/>
      <c r="J48" s="233" t="str">
        <f ca="1">VLOOKUP(A48,MATERIALES!A4:D372,2,FALSE)</f>
        <v>kg</v>
      </c>
      <c r="K48" s="291">
        <v>1</v>
      </c>
      <c r="L48" s="276"/>
      <c r="M48" s="411">
        <f ca="1">VLOOKUP(A48,MATERIALES!A4:D393,4,FALSE)</f>
        <v>1787.2426864707779</v>
      </c>
      <c r="N48" s="281">
        <f ca="1">K48*M48</f>
        <v>1787.2426864707779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1787.2426864707779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457"/>
      <c r="E64" s="457"/>
      <c r="F64" s="457"/>
      <c r="G64" s="457"/>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 ca="1">N43+N54+N65+N76</f>
        <v>1787.2426864707779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357.44853729415559</v>
      </c>
      <c r="M83" s="852"/>
      <c r="N83" s="57"/>
    </row>
    <row r="84" spans="1:14">
      <c r="B84" s="95" t="s">
        <v>1057</v>
      </c>
      <c r="C84" s="96"/>
      <c r="D84" s="96"/>
      <c r="E84" s="96"/>
      <c r="F84" s="96"/>
      <c r="G84" s="96"/>
      <c r="H84" s="96"/>
      <c r="I84" s="93"/>
      <c r="J84" s="94"/>
      <c r="K84" s="313">
        <v>0.05</v>
      </c>
      <c r="L84" s="851">
        <f ca="1">N78*K84</f>
        <v>89.362134323538896</v>
      </c>
      <c r="M84" s="852"/>
      <c r="N84" s="57"/>
    </row>
    <row r="85" spans="1:14" ht="15.75" thickBot="1">
      <c r="B85" s="97" t="s">
        <v>1058</v>
      </c>
      <c r="C85" s="98"/>
      <c r="D85" s="98"/>
      <c r="E85" s="98"/>
      <c r="F85" s="98"/>
      <c r="G85" s="98"/>
      <c r="H85" s="98"/>
      <c r="I85" s="99"/>
      <c r="J85" s="100"/>
      <c r="K85" s="314">
        <v>0.05</v>
      </c>
      <c r="L85" s="853">
        <f ca="1">N78*K85</f>
        <v>89.362134323538896</v>
      </c>
      <c r="M85" s="854"/>
      <c r="N85" s="57"/>
    </row>
    <row r="86" spans="1:14" ht="15.75" thickBot="1">
      <c r="B86" s="817" t="s">
        <v>1037</v>
      </c>
      <c r="C86" s="818"/>
      <c r="D86" s="818"/>
      <c r="E86" s="818"/>
      <c r="F86" s="818"/>
      <c r="G86" s="818"/>
      <c r="H86" s="818"/>
      <c r="I86" s="818"/>
      <c r="J86" s="818"/>
      <c r="K86" s="818"/>
      <c r="L86" s="818"/>
      <c r="M86" s="819"/>
      <c r="N86" s="58">
        <f ca="1">L83+L84+L85</f>
        <v>536.17280594123338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2323.4154924120112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topLeftCell="A25"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1607</v>
      </c>
      <c r="C31" s="87" t="s">
        <v>1614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877</v>
      </c>
      <c r="B48" s="49" t="str">
        <f ca="1">VLOOKUP(A48,MATERIALES!A4:D372,3,FALSE)</f>
        <v>Cemento Asfaltico 60-70</v>
      </c>
      <c r="C48" s="290"/>
      <c r="D48" s="290"/>
      <c r="E48" s="290"/>
      <c r="F48" s="290"/>
      <c r="G48" s="290"/>
      <c r="H48" s="290"/>
      <c r="I48" s="277"/>
      <c r="J48" s="233" t="str">
        <f ca="1">VLOOKUP(A48,MATERIALES!A4:D372,2,FALSE)</f>
        <v>kg</v>
      </c>
      <c r="K48" s="291">
        <v>1</v>
      </c>
      <c r="L48" s="276"/>
      <c r="M48" s="411">
        <f ca="1">VLOOKUP(A48,MATERIALES!A4:D393,4,FALSE)</f>
        <v>1649.7624798191796</v>
      </c>
      <c r="N48" s="281">
        <f ca="1">K48*M48</f>
        <v>1649.7624798191796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1649.7624798191796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 ca="1">N43+N54+N65+N76</f>
        <v>1649.7624798191796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329.95249596383593</v>
      </c>
      <c r="M83" s="852"/>
      <c r="N83" s="57"/>
    </row>
    <row r="84" spans="1:14">
      <c r="B84" s="95" t="s">
        <v>1057</v>
      </c>
      <c r="C84" s="96"/>
      <c r="D84" s="96"/>
      <c r="E84" s="96"/>
      <c r="F84" s="96"/>
      <c r="G84" s="96"/>
      <c r="H84" s="96"/>
      <c r="I84" s="93"/>
      <c r="J84" s="94"/>
      <c r="K84" s="313">
        <v>0.05</v>
      </c>
      <c r="L84" s="851">
        <f ca="1">N78*K84</f>
        <v>82.488123990958982</v>
      </c>
      <c r="M84" s="852"/>
      <c r="N84" s="57"/>
    </row>
    <row r="85" spans="1:14" ht="15.75" thickBot="1">
      <c r="B85" s="97" t="s">
        <v>1058</v>
      </c>
      <c r="C85" s="98"/>
      <c r="D85" s="98"/>
      <c r="E85" s="98"/>
      <c r="F85" s="98"/>
      <c r="G85" s="98"/>
      <c r="H85" s="98"/>
      <c r="I85" s="99"/>
      <c r="J85" s="100"/>
      <c r="K85" s="314">
        <v>0.05</v>
      </c>
      <c r="L85" s="853">
        <f ca="1">N78*K85</f>
        <v>82.488123990958982</v>
      </c>
      <c r="M85" s="854"/>
      <c r="N85" s="57"/>
    </row>
    <row r="86" spans="1:14" ht="15.75" thickBot="1">
      <c r="B86" s="817" t="s">
        <v>1037</v>
      </c>
      <c r="C86" s="818"/>
      <c r="D86" s="818"/>
      <c r="E86" s="818"/>
      <c r="F86" s="818"/>
      <c r="G86" s="818"/>
      <c r="H86" s="818"/>
      <c r="I86" s="818"/>
      <c r="J86" s="818"/>
      <c r="K86" s="818"/>
      <c r="L86" s="818"/>
      <c r="M86" s="819"/>
      <c r="N86" s="58">
        <f ca="1">L83+L84+L85</f>
        <v>494.92874394575387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2144.6912237649335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topLeftCell="A31"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1609</v>
      </c>
      <c r="C31" s="87" t="s">
        <v>1608</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880</v>
      </c>
      <c r="B48" s="49" t="str">
        <f ca="1">VLOOKUP(A48,MATERIALES!A4:D372,3,FALSE)</f>
        <v>Cemento Asfaltico 80-100</v>
      </c>
      <c r="C48" s="290"/>
      <c r="D48" s="290"/>
      <c r="E48" s="290"/>
      <c r="F48" s="290"/>
      <c r="G48" s="290"/>
      <c r="H48" s="290"/>
      <c r="I48" s="277"/>
      <c r="J48" s="233" t="str">
        <f ca="1">VLOOKUP(A48,MATERIALES!A4:D372,2,FALSE)</f>
        <v>kg</v>
      </c>
      <c r="K48" s="291">
        <v>1</v>
      </c>
      <c r="L48" s="276"/>
      <c r="M48" s="411">
        <f ca="1">VLOOKUP(A48,MATERIALES!A4:D393,4,FALSE)</f>
        <v>1649.7624798191796</v>
      </c>
      <c r="N48" s="281">
        <f ca="1">K48*M48</f>
        <v>1649.7624798191796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1649.7624798191796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 ca="1">N43+N54+N65+N76</f>
        <v>1649.7624798191796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329.95249596383593</v>
      </c>
      <c r="M83" s="852"/>
      <c r="N83" s="57"/>
    </row>
    <row r="84" spans="1:14">
      <c r="B84" s="95" t="s">
        <v>1057</v>
      </c>
      <c r="C84" s="96"/>
      <c r="D84" s="96"/>
      <c r="E84" s="96"/>
      <c r="F84" s="96"/>
      <c r="G84" s="96"/>
      <c r="H84" s="96"/>
      <c r="I84" s="93"/>
      <c r="J84" s="94"/>
      <c r="K84" s="313">
        <v>0.05</v>
      </c>
      <c r="L84" s="851">
        <f ca="1">N78*K84</f>
        <v>82.488123990958982</v>
      </c>
      <c r="M84" s="852"/>
      <c r="N84" s="57"/>
    </row>
    <row r="85" spans="1:14" ht="15.75" thickBot="1">
      <c r="B85" s="97" t="s">
        <v>1058</v>
      </c>
      <c r="C85" s="98"/>
      <c r="D85" s="98"/>
      <c r="E85" s="98"/>
      <c r="F85" s="98"/>
      <c r="G85" s="98"/>
      <c r="H85" s="98"/>
      <c r="I85" s="99"/>
      <c r="J85" s="100"/>
      <c r="K85" s="314">
        <v>0.05</v>
      </c>
      <c r="L85" s="853">
        <f ca="1">N78*K85</f>
        <v>82.488123990958982</v>
      </c>
      <c r="M85" s="854"/>
      <c r="N85" s="57"/>
    </row>
    <row r="86" spans="1:14" ht="15.75" thickBot="1">
      <c r="B86" s="817" t="s">
        <v>1037</v>
      </c>
      <c r="C86" s="818"/>
      <c r="D86" s="818"/>
      <c r="E86" s="818"/>
      <c r="F86" s="818"/>
      <c r="G86" s="818"/>
      <c r="H86" s="818"/>
      <c r="I86" s="818"/>
      <c r="J86" s="818"/>
      <c r="K86" s="818"/>
      <c r="L86" s="818"/>
      <c r="M86" s="819"/>
      <c r="N86" s="58">
        <f ca="1">L83+L84+L85</f>
        <v>494.92874394575387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2144.6912237649335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1611</v>
      </c>
      <c r="C31" s="87" t="s">
        <v>1615</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928</v>
      </c>
      <c r="B48" s="49" t="str">
        <f ca="1">VLOOKUP(A48,MATERIALES!A4:D372,3,FALSE)</f>
        <v>Emulsión CRM</v>
      </c>
      <c r="C48" s="290"/>
      <c r="D48" s="290"/>
      <c r="E48" s="290"/>
      <c r="F48" s="290"/>
      <c r="G48" s="290"/>
      <c r="H48" s="290"/>
      <c r="I48" s="277"/>
      <c r="J48" s="233" t="str">
        <f ca="1">VLOOKUP(A48,MATERIALES!A4:D372,2,FALSE)</f>
        <v>lt</v>
      </c>
      <c r="K48" s="291">
        <v>1</v>
      </c>
      <c r="L48" s="276"/>
      <c r="M48" s="411">
        <f ca="1">VLOOKUP(A48,MATERIALES!A4:D393,4,FALSE)</f>
        <v>1423.0775589279947</v>
      </c>
      <c r="N48" s="281">
        <f ca="1">K48*M48</f>
        <v>1423.0775589279947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1423.0775589279947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 ca="1">N43+N54+N65+N76</f>
        <v>1423.0775589279947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284.61551178559893</v>
      </c>
      <c r="M83" s="852"/>
      <c r="N83" s="57"/>
    </row>
    <row r="84" spans="1:14">
      <c r="B84" s="95" t="s">
        <v>1057</v>
      </c>
      <c r="C84" s="96"/>
      <c r="D84" s="96"/>
      <c r="E84" s="96"/>
      <c r="F84" s="96"/>
      <c r="G84" s="96"/>
      <c r="H84" s="96"/>
      <c r="I84" s="93"/>
      <c r="J84" s="94"/>
      <c r="K84" s="313">
        <v>0.05</v>
      </c>
      <c r="L84" s="851">
        <f ca="1">N78*K84</f>
        <v>71.153877946399732</v>
      </c>
      <c r="M84" s="852"/>
      <c r="N84" s="57"/>
    </row>
    <row r="85" spans="1:14" ht="15.75" thickBot="1">
      <c r="B85" s="97" t="s">
        <v>1058</v>
      </c>
      <c r="C85" s="98"/>
      <c r="D85" s="98"/>
      <c r="E85" s="98"/>
      <c r="F85" s="98"/>
      <c r="G85" s="98"/>
      <c r="H85" s="98"/>
      <c r="I85" s="99"/>
      <c r="J85" s="100"/>
      <c r="K85" s="314">
        <v>0.05</v>
      </c>
      <c r="L85" s="853">
        <f ca="1">N78*K85</f>
        <v>71.153877946399732</v>
      </c>
      <c r="M85" s="854"/>
      <c r="N85" s="57"/>
    </row>
    <row r="86" spans="1:14" ht="15.75" thickBot="1">
      <c r="B86" s="817" t="s">
        <v>1037</v>
      </c>
      <c r="C86" s="818"/>
      <c r="D86" s="818"/>
      <c r="E86" s="818"/>
      <c r="F86" s="818"/>
      <c r="G86" s="818"/>
      <c r="H86" s="818"/>
      <c r="I86" s="818"/>
      <c r="J86" s="818"/>
      <c r="K86" s="818"/>
      <c r="L86" s="818"/>
      <c r="M86" s="819"/>
      <c r="N86" s="58">
        <f ca="1">L83+L84+L85</f>
        <v>426.92326767839842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1850.000826606393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topLeftCell="A28"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1120</v>
      </c>
      <c r="C31" s="87" t="s">
        <v>1616</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939</v>
      </c>
      <c r="B48" s="49" t="str">
        <f ca="1">VLOOKUP(A48,MATERIALES!A4:D372,3,FALSE)</f>
        <v>Emulsión Asfáltica de Rotura Lenta CRL</v>
      </c>
      <c r="C48" s="290"/>
      <c r="D48" s="290"/>
      <c r="E48" s="290"/>
      <c r="F48" s="290"/>
      <c r="G48" s="290"/>
      <c r="H48" s="290"/>
      <c r="I48" s="277"/>
      <c r="J48" s="233" t="str">
        <f ca="1">VLOOKUP(A48,MATERIALES!A4:D372,2,FALSE)</f>
        <v>lt</v>
      </c>
      <c r="K48" s="291">
        <v>1</v>
      </c>
      <c r="L48" s="276"/>
      <c r="M48" s="411">
        <f ca="1">VLOOKUP(A48,MATERIALES!A4:D393,4,FALSE)</f>
        <v>1705.3842428156277</v>
      </c>
      <c r="N48" s="281">
        <f ca="1">K48*M48</f>
        <v>1705.3842428156277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1705.3842428156277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457"/>
      <c r="E64" s="457"/>
      <c r="F64" s="457"/>
      <c r="G64" s="457"/>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 ca="1">N43+N54+N65+N76</f>
        <v>1705.3842428156277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341.07684856312557</v>
      </c>
      <c r="M83" s="852"/>
      <c r="N83" s="57"/>
    </row>
    <row r="84" spans="1:14">
      <c r="B84" s="95" t="s">
        <v>1057</v>
      </c>
      <c r="C84" s="96"/>
      <c r="D84" s="96"/>
      <c r="E84" s="96"/>
      <c r="F84" s="96"/>
      <c r="G84" s="96"/>
      <c r="H84" s="96"/>
      <c r="I84" s="93"/>
      <c r="J84" s="94"/>
      <c r="K84" s="313">
        <v>0.05</v>
      </c>
      <c r="L84" s="851">
        <f ca="1">N78*K84</f>
        <v>85.269212140781391</v>
      </c>
      <c r="M84" s="852"/>
      <c r="N84" s="57"/>
    </row>
    <row r="85" spans="1:14" ht="15.75" thickBot="1">
      <c r="B85" s="97" t="s">
        <v>1058</v>
      </c>
      <c r="C85" s="98"/>
      <c r="D85" s="98"/>
      <c r="E85" s="98"/>
      <c r="F85" s="98"/>
      <c r="G85" s="98"/>
      <c r="H85" s="98"/>
      <c r="I85" s="99"/>
      <c r="J85" s="100"/>
      <c r="K85" s="314">
        <v>0.05</v>
      </c>
      <c r="L85" s="853">
        <f ca="1">N78*K85</f>
        <v>85.269212140781391</v>
      </c>
      <c r="M85" s="854"/>
      <c r="N85" s="57"/>
    </row>
    <row r="86" spans="1:14" ht="15.75" thickBot="1">
      <c r="B86" s="817" t="s">
        <v>1037</v>
      </c>
      <c r="C86" s="818"/>
      <c r="D86" s="818"/>
      <c r="E86" s="818"/>
      <c r="F86" s="818"/>
      <c r="G86" s="818"/>
      <c r="H86" s="818"/>
      <c r="I86" s="818"/>
      <c r="J86" s="818"/>
      <c r="K86" s="818"/>
      <c r="L86" s="818"/>
      <c r="M86" s="819"/>
      <c r="N86" s="58">
        <f ca="1">L83+L84+L85</f>
        <v>511.61527284468838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2216.9995156603159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topLeftCell="A49"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1121</v>
      </c>
      <c r="C31" s="87" t="s">
        <v>1617</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926</v>
      </c>
      <c r="B48" s="49" t="str">
        <f ca="1">VLOOKUP(A48,MATERIALES!A4:D372,3,FALSE)</f>
        <v>Emulsión CRL-1hm</v>
      </c>
      <c r="C48" s="290"/>
      <c r="D48" s="290"/>
      <c r="E48" s="290"/>
      <c r="F48" s="290"/>
      <c r="G48" s="290"/>
      <c r="H48" s="290"/>
      <c r="I48" s="277"/>
      <c r="J48" s="233" t="str">
        <f ca="1">VLOOKUP(A48,MATERIALES!A4:D372,2,FALSE)</f>
        <v>lt</v>
      </c>
      <c r="K48" s="291">
        <v>1</v>
      </c>
      <c r="L48" s="276"/>
      <c r="M48" s="411">
        <f ca="1">VLOOKUP(A48,MATERIALES!A4:D393,4,FALSE)</f>
        <v>1928.9207620277687</v>
      </c>
      <c r="N48" s="281">
        <f ca="1">K48*M48</f>
        <v>1928.9207620277687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1928.9207620277687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 ca="1">N43+N54+N65+N76</f>
        <v>1928.9207620277687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385.78415240555375</v>
      </c>
      <c r="M83" s="852"/>
      <c r="N83" s="57"/>
    </row>
    <row r="84" spans="1:14">
      <c r="B84" s="95" t="s">
        <v>1057</v>
      </c>
      <c r="C84" s="96"/>
      <c r="D84" s="96"/>
      <c r="E84" s="96"/>
      <c r="F84" s="96"/>
      <c r="G84" s="96"/>
      <c r="H84" s="96"/>
      <c r="I84" s="93"/>
      <c r="J84" s="94"/>
      <c r="K84" s="313">
        <v>0.05</v>
      </c>
      <c r="L84" s="851">
        <f ca="1">N78*K84</f>
        <v>96.446038101388439</v>
      </c>
      <c r="M84" s="852"/>
      <c r="N84" s="57"/>
    </row>
    <row r="85" spans="1:14" ht="15.75" thickBot="1">
      <c r="B85" s="97" t="s">
        <v>1058</v>
      </c>
      <c r="C85" s="98"/>
      <c r="D85" s="98"/>
      <c r="E85" s="98"/>
      <c r="F85" s="98"/>
      <c r="G85" s="98"/>
      <c r="H85" s="98"/>
      <c r="I85" s="99"/>
      <c r="J85" s="100"/>
      <c r="K85" s="314">
        <v>0.05</v>
      </c>
      <c r="L85" s="853">
        <f ca="1">N78*K85</f>
        <v>96.446038101388439</v>
      </c>
      <c r="M85" s="854"/>
      <c r="N85" s="57"/>
    </row>
    <row r="86" spans="1:14" ht="15.75" thickBot="1">
      <c r="B86" s="817" t="s">
        <v>1037</v>
      </c>
      <c r="C86" s="818"/>
      <c r="D86" s="818"/>
      <c r="E86" s="818"/>
      <c r="F86" s="818"/>
      <c r="G86" s="818"/>
      <c r="H86" s="818"/>
      <c r="I86" s="818"/>
      <c r="J86" s="818"/>
      <c r="K86" s="818"/>
      <c r="L86" s="818"/>
      <c r="M86" s="819"/>
      <c r="N86" s="58">
        <f ca="1">L83+L84+L85</f>
        <v>578.67622860833069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2507.5969906360992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topLeftCell="A19"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1612</v>
      </c>
      <c r="C31" s="87" t="s">
        <v>1618</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924</v>
      </c>
      <c r="B48" s="49" t="str">
        <f ca="1">VLOOKUP(A48,MATERIALES!A4:D372,3,FALSE)</f>
        <v>Emulsión CRL-1h</v>
      </c>
      <c r="C48" s="290"/>
      <c r="D48" s="290"/>
      <c r="E48" s="290"/>
      <c r="F48" s="290"/>
      <c r="G48" s="290"/>
      <c r="H48" s="290"/>
      <c r="I48" s="277"/>
      <c r="J48" s="233" t="str">
        <f ca="1">VLOOKUP(A48,MATERIALES!A4:D372,2,FALSE)</f>
        <v>lt</v>
      </c>
      <c r="K48" s="291">
        <v>1</v>
      </c>
      <c r="L48" s="276"/>
      <c r="M48" s="411">
        <f ca="1">VLOOKUP(A48,MATERIALES!A4:D393,4,FALSE)</f>
        <v>1572.1019050694217</v>
      </c>
      <c r="N48" s="281">
        <f ca="1">K48*M48</f>
        <v>1572.1019050694217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1572.1019050694217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 ca="1">N43+N54+N65+N76</f>
        <v>1572.1019050694217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314.42038101388437</v>
      </c>
      <c r="M83" s="852"/>
      <c r="N83" s="57"/>
    </row>
    <row r="84" spans="1:14">
      <c r="B84" s="95" t="s">
        <v>1057</v>
      </c>
      <c r="C84" s="96"/>
      <c r="D84" s="96"/>
      <c r="E84" s="96"/>
      <c r="F84" s="96"/>
      <c r="G84" s="96"/>
      <c r="H84" s="96"/>
      <c r="I84" s="93"/>
      <c r="J84" s="94"/>
      <c r="K84" s="313">
        <v>0.05</v>
      </c>
      <c r="L84" s="851">
        <f ca="1">N78*K84</f>
        <v>78.605095253471092</v>
      </c>
      <c r="M84" s="852"/>
      <c r="N84" s="57"/>
    </row>
    <row r="85" spans="1:14" ht="15.75" thickBot="1">
      <c r="B85" s="97" t="s">
        <v>1058</v>
      </c>
      <c r="C85" s="98"/>
      <c r="D85" s="98"/>
      <c r="E85" s="98"/>
      <c r="F85" s="98"/>
      <c r="G85" s="98"/>
      <c r="H85" s="98"/>
      <c r="I85" s="99"/>
      <c r="J85" s="100"/>
      <c r="K85" s="314">
        <v>0.05</v>
      </c>
      <c r="L85" s="853">
        <f ca="1">N78*K85</f>
        <v>78.605095253471092</v>
      </c>
      <c r="M85" s="854"/>
      <c r="N85" s="57"/>
    </row>
    <row r="86" spans="1:14" ht="15.75" thickBot="1">
      <c r="B86" s="817" t="s">
        <v>1037</v>
      </c>
      <c r="C86" s="818"/>
      <c r="D86" s="818"/>
      <c r="E86" s="818"/>
      <c r="F86" s="818"/>
      <c r="G86" s="818"/>
      <c r="H86" s="818"/>
      <c r="I86" s="818"/>
      <c r="J86" s="818"/>
      <c r="K86" s="818"/>
      <c r="L86" s="818"/>
      <c r="M86" s="819"/>
      <c r="N86" s="58">
        <f ca="1">L83+L84+L85</f>
        <v>471.63057152082649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2043.7324765902481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topLeftCell="A28"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1619</v>
      </c>
      <c r="C31" s="87" t="s">
        <v>1620</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889</v>
      </c>
      <c r="B48" s="49" t="str">
        <f ca="1">VLOOKUP(A48,MATERIALES!A4:D372,3,FALSE)</f>
        <v>Cemento Asfáltico Modificado Con Grano De Caucho Reciclado Tipo I</v>
      </c>
      <c r="C48" s="290"/>
      <c r="D48" s="290"/>
      <c r="E48" s="290"/>
      <c r="F48" s="290"/>
      <c r="G48" s="290"/>
      <c r="H48" s="290"/>
      <c r="I48" s="277"/>
      <c r="J48" s="233" t="str">
        <f ca="1">VLOOKUP(A48,MATERIALES!A4:D372,2,FALSE)</f>
        <v>kg</v>
      </c>
      <c r="K48" s="291">
        <v>1</v>
      </c>
      <c r="L48" s="276"/>
      <c r="M48" s="411">
        <f ca="1">VLOOKUP(A48,MATERIALES!A4:D393,4,FALSE)</f>
        <v>2286.7890862124632</v>
      </c>
      <c r="N48" s="281">
        <f ca="1">K48*M48</f>
        <v>2286.7890862124632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2286.7890862124632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457"/>
      <c r="D64" s="457"/>
      <c r="E64" s="457"/>
      <c r="F64" s="457"/>
      <c r="G64" s="457"/>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 ca="1">N43+N54+N65+N76</f>
        <v>2286.7890862124632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457.35781724249267</v>
      </c>
      <c r="M83" s="852"/>
      <c r="N83" s="57"/>
    </row>
    <row r="84" spans="1:14">
      <c r="B84" s="95" t="s">
        <v>1057</v>
      </c>
      <c r="C84" s="96"/>
      <c r="D84" s="96"/>
      <c r="E84" s="96"/>
      <c r="F84" s="96"/>
      <c r="G84" s="96"/>
      <c r="H84" s="96"/>
      <c r="I84" s="93"/>
      <c r="J84" s="94"/>
      <c r="K84" s="313">
        <v>0.05</v>
      </c>
      <c r="L84" s="851">
        <f ca="1">N78*K84</f>
        <v>114.33945431062317</v>
      </c>
      <c r="M84" s="852"/>
      <c r="N84" s="57"/>
    </row>
    <row r="85" spans="1:14" ht="15.75" thickBot="1">
      <c r="B85" s="97" t="s">
        <v>1058</v>
      </c>
      <c r="C85" s="98"/>
      <c r="D85" s="98"/>
      <c r="E85" s="98"/>
      <c r="F85" s="98"/>
      <c r="G85" s="98"/>
      <c r="H85" s="98"/>
      <c r="I85" s="99"/>
      <c r="J85" s="100"/>
      <c r="K85" s="314">
        <v>0.05</v>
      </c>
      <c r="L85" s="853">
        <f ca="1">N78*K85</f>
        <v>114.33945431062317</v>
      </c>
      <c r="M85" s="854"/>
      <c r="N85" s="57"/>
    </row>
    <row r="86" spans="1:14" ht="15.75" thickBot="1">
      <c r="B86" s="817" t="s">
        <v>1037</v>
      </c>
      <c r="C86" s="818"/>
      <c r="D86" s="818"/>
      <c r="E86" s="818"/>
      <c r="F86" s="818"/>
      <c r="G86" s="818"/>
      <c r="H86" s="818"/>
      <c r="I86" s="818"/>
      <c r="J86" s="818"/>
      <c r="K86" s="818"/>
      <c r="L86" s="818"/>
      <c r="M86" s="819"/>
      <c r="N86" s="58">
        <f ca="1">L83+L84+L85</f>
        <v>686.03672586373898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2972.8258120762021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topLeftCell="A31"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1621</v>
      </c>
      <c r="C31" s="87" t="s">
        <v>1622</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891</v>
      </c>
      <c r="B48" s="49" t="str">
        <f ca="1">VLOOKUP(A48,MATERIALES!A4:D372,3,FALSE)</f>
        <v>Cemento Asfáltico Modificado Con Grano De Caucho Reciclado Tipo Il</v>
      </c>
      <c r="C48" s="290"/>
      <c r="D48" s="290"/>
      <c r="E48" s="290"/>
      <c r="F48" s="290"/>
      <c r="G48" s="290"/>
      <c r="H48" s="290"/>
      <c r="I48" s="277"/>
      <c r="J48" s="233" t="str">
        <f ca="1">VLOOKUP(A48,MATERIALES!A4:D372,2,FALSE)</f>
        <v>kg</v>
      </c>
      <c r="K48" s="291">
        <v>1</v>
      </c>
      <c r="L48" s="276"/>
      <c r="M48" s="411">
        <f ca="1">VLOOKUP(A48,MATERIALES!A4:D393,4,FALSE)</f>
        <v>2286.7890862124632</v>
      </c>
      <c r="N48" s="281">
        <f ca="1">K48*M48</f>
        <v>2286.7890862124632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2286.7890862124632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17" t="s">
        <v>1037</v>
      </c>
      <c r="C76" s="818"/>
      <c r="D76" s="818"/>
      <c r="E76" s="818"/>
      <c r="F76" s="818"/>
      <c r="G76" s="818"/>
      <c r="H76" s="818"/>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 ca="1">N43+N54+N65+N76</f>
        <v>2286.7890862124632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457.35781724249267</v>
      </c>
      <c r="M83" s="852"/>
      <c r="N83" s="57"/>
    </row>
    <row r="84" spans="1:14">
      <c r="B84" s="95" t="s">
        <v>1057</v>
      </c>
      <c r="C84" s="96"/>
      <c r="D84" s="96"/>
      <c r="E84" s="96"/>
      <c r="F84" s="96"/>
      <c r="G84" s="96"/>
      <c r="H84" s="96"/>
      <c r="I84" s="93"/>
      <c r="J84" s="94"/>
      <c r="K84" s="313">
        <v>0.05</v>
      </c>
      <c r="L84" s="851">
        <f ca="1">N78*K84</f>
        <v>114.33945431062317</v>
      </c>
      <c r="M84" s="852"/>
      <c r="N84" s="57"/>
    </row>
    <row r="85" spans="1:14" ht="15.75" thickBot="1">
      <c r="B85" s="97" t="s">
        <v>1058</v>
      </c>
      <c r="C85" s="98"/>
      <c r="D85" s="98"/>
      <c r="E85" s="98"/>
      <c r="F85" s="98"/>
      <c r="G85" s="98"/>
      <c r="H85" s="98"/>
      <c r="I85" s="99"/>
      <c r="J85" s="100"/>
      <c r="K85" s="314">
        <v>0.05</v>
      </c>
      <c r="L85" s="853">
        <f ca="1">N78*K85</f>
        <v>114.33945431062317</v>
      </c>
      <c r="M85" s="854"/>
      <c r="N85" s="57"/>
    </row>
    <row r="86" spans="1:14" ht="15.75" thickBot="1">
      <c r="B86" s="817" t="s">
        <v>1037</v>
      </c>
      <c r="C86" s="818"/>
      <c r="D86" s="818"/>
      <c r="E86" s="818"/>
      <c r="F86" s="818"/>
      <c r="G86" s="818"/>
      <c r="H86" s="818"/>
      <c r="I86" s="818"/>
      <c r="J86" s="818"/>
      <c r="K86" s="818"/>
      <c r="L86" s="818"/>
      <c r="M86" s="819"/>
      <c r="N86" s="58">
        <f ca="1">L83+L84+L85</f>
        <v>686.03672586373898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2972.8258120762021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topLeftCell="A22"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1623</v>
      </c>
      <c r="C31" s="87" t="s">
        <v>1624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892</v>
      </c>
      <c r="B48" s="49" t="str">
        <f ca="1">VLOOKUP(A48,MATERIALES!A4:D372,3,FALSE)</f>
        <v>Cemento Asfáltico Modificado Con Grano De Caucho Reciclado Tipo lll</v>
      </c>
      <c r="C48" s="290"/>
      <c r="D48" s="290"/>
      <c r="E48" s="290"/>
      <c r="F48" s="290"/>
      <c r="G48" s="290"/>
      <c r="H48" s="290"/>
      <c r="I48" s="277"/>
      <c r="J48" s="233" t="str">
        <f ca="1">VLOOKUP(A48,MATERIALES!A4:D372,2,FALSE)</f>
        <v>kg</v>
      </c>
      <c r="K48" s="291">
        <v>1</v>
      </c>
      <c r="L48" s="276"/>
      <c r="M48" s="411">
        <f ca="1">VLOOKUP(A48,MATERIALES!A4:D393,4,FALSE)</f>
        <v>2286.7890862124632</v>
      </c>
      <c r="N48" s="281">
        <f ca="1">K48*M48</f>
        <v>2286.7890862124632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2286.7890862124632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457"/>
      <c r="E64" s="457"/>
      <c r="F64" s="457"/>
      <c r="G64" s="457"/>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 ca="1">N43+N54+N65+N76</f>
        <v>2286.7890862124632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457.35781724249267</v>
      </c>
      <c r="M83" s="852"/>
      <c r="N83" s="57"/>
    </row>
    <row r="84" spans="1:14">
      <c r="B84" s="95" t="s">
        <v>1057</v>
      </c>
      <c r="C84" s="96"/>
      <c r="D84" s="96"/>
      <c r="E84" s="96"/>
      <c r="F84" s="96"/>
      <c r="G84" s="96"/>
      <c r="H84" s="96"/>
      <c r="I84" s="93"/>
      <c r="J84" s="94"/>
      <c r="K84" s="313">
        <v>0.05</v>
      </c>
      <c r="L84" s="851">
        <f ca="1">N78*K84</f>
        <v>114.33945431062317</v>
      </c>
      <c r="M84" s="852"/>
      <c r="N84" s="57"/>
    </row>
    <row r="85" spans="1:14" ht="15.75" thickBot="1">
      <c r="B85" s="97" t="s">
        <v>1058</v>
      </c>
      <c r="C85" s="98"/>
      <c r="D85" s="98"/>
      <c r="E85" s="98"/>
      <c r="F85" s="98"/>
      <c r="G85" s="98"/>
      <c r="H85" s="98"/>
      <c r="I85" s="99"/>
      <c r="J85" s="100"/>
      <c r="K85" s="314">
        <v>0.05</v>
      </c>
      <c r="L85" s="853">
        <f ca="1">N78*K85</f>
        <v>114.33945431062317</v>
      </c>
      <c r="M85" s="854"/>
      <c r="N85" s="57"/>
    </row>
    <row r="86" spans="1:14" ht="15.75" thickBot="1">
      <c r="B86" s="817" t="s">
        <v>1037</v>
      </c>
      <c r="C86" s="818"/>
      <c r="D86" s="818"/>
      <c r="E86" s="818"/>
      <c r="F86" s="818"/>
      <c r="G86" s="818"/>
      <c r="H86" s="818"/>
      <c r="I86" s="818"/>
      <c r="J86" s="818"/>
      <c r="K86" s="818"/>
      <c r="L86" s="818"/>
      <c r="M86" s="819"/>
      <c r="N86" s="58">
        <f ca="1">L83+L84+L85</f>
        <v>686.03672586373898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2972.8258120762021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topLeftCell="A19"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1122</v>
      </c>
      <c r="C31" s="87" t="s">
        <v>1625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884</v>
      </c>
      <c r="B48" s="49" t="str">
        <f ca="1">VLOOKUP(A48,MATERIALES!A4:D372,3,FALSE)</f>
        <v xml:space="preserve">Cemento asfaltico modificado con polímeros tipo I
</v>
      </c>
      <c r="C48" s="290"/>
      <c r="D48" s="290"/>
      <c r="E48" s="290"/>
      <c r="F48" s="290"/>
      <c r="G48" s="290"/>
      <c r="H48" s="290"/>
      <c r="I48" s="277"/>
      <c r="J48" s="233" t="str">
        <f ca="1">VLOOKUP(A48,MATERIALES!A4:D372,2,FALSE)</f>
        <v>kg</v>
      </c>
      <c r="K48" s="291">
        <v>1</v>
      </c>
      <c r="L48" s="276"/>
      <c r="M48" s="411">
        <f ca="1">VLOOKUP(A48,MATERIALES!A4:D393,4,FALSE)</f>
        <v>2818.8689699709394</v>
      </c>
      <c r="N48" s="281">
        <f ca="1">K48*M48</f>
        <v>2818.8689699709394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2818.8689699709394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 ca="1">N43+N54+N65+N76</f>
        <v>2818.8689699709394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563.77379399418794</v>
      </c>
      <c r="M83" s="852"/>
      <c r="N83" s="57"/>
    </row>
    <row r="84" spans="1:14">
      <c r="B84" s="95" t="s">
        <v>1057</v>
      </c>
      <c r="C84" s="96"/>
      <c r="D84" s="96"/>
      <c r="E84" s="96"/>
      <c r="F84" s="96"/>
      <c r="G84" s="96"/>
      <c r="H84" s="96"/>
      <c r="I84" s="93"/>
      <c r="J84" s="94"/>
      <c r="K84" s="313">
        <v>0.05</v>
      </c>
      <c r="L84" s="851">
        <f ca="1">N78*K84</f>
        <v>140.94344849854699</v>
      </c>
      <c r="M84" s="852"/>
      <c r="N84" s="57"/>
    </row>
    <row r="85" spans="1:14" ht="15.75" thickBot="1">
      <c r="B85" s="97" t="s">
        <v>1058</v>
      </c>
      <c r="C85" s="98"/>
      <c r="D85" s="98"/>
      <c r="E85" s="98"/>
      <c r="F85" s="98"/>
      <c r="G85" s="98"/>
      <c r="H85" s="98"/>
      <c r="I85" s="99"/>
      <c r="J85" s="100"/>
      <c r="K85" s="314">
        <v>0.05</v>
      </c>
      <c r="L85" s="853">
        <f ca="1">N78*K85</f>
        <v>140.94344849854699</v>
      </c>
      <c r="M85" s="854"/>
      <c r="N85" s="57"/>
    </row>
    <row r="86" spans="1:14" ht="15.75" thickBot="1">
      <c r="B86" s="817" t="s">
        <v>1037</v>
      </c>
      <c r="C86" s="818"/>
      <c r="D86" s="818"/>
      <c r="E86" s="818"/>
      <c r="F86" s="818"/>
      <c r="G86" s="818"/>
      <c r="H86" s="818"/>
      <c r="I86" s="818"/>
      <c r="J86" s="818"/>
      <c r="K86" s="818"/>
      <c r="L86" s="818"/>
      <c r="M86" s="819"/>
      <c r="N86" s="58">
        <f ca="1">L83+L84+L85</f>
        <v>845.66069099128197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3664.5296609622214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1123</v>
      </c>
      <c r="C31" s="87" t="s">
        <v>1626</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885</v>
      </c>
      <c r="B48" s="49" t="str">
        <f ca="1">VLOOKUP(A48,MATERIALES!A4:D372,3,FALSE)</f>
        <v xml:space="preserve">Cemento asfaltico modificado con polímeros tipo II
</v>
      </c>
      <c r="C48" s="290"/>
      <c r="D48" s="290"/>
      <c r="E48" s="290"/>
      <c r="F48" s="290"/>
      <c r="G48" s="290"/>
      <c r="H48" s="290"/>
      <c r="I48" s="277"/>
      <c r="J48" s="233" t="str">
        <f ca="1">VLOOKUP(A48,MATERIALES!A4:D372,2,FALSE)</f>
        <v>kg</v>
      </c>
      <c r="K48" s="291">
        <v>1</v>
      </c>
      <c r="L48" s="276"/>
      <c r="M48" s="411">
        <f ca="1">VLOOKUP(A48,MATERIALES!A4:D393,4,FALSE)</f>
        <v>2860.847659024862</v>
      </c>
      <c r="N48" s="281">
        <f ca="1">K48*M48</f>
        <v>2860.847659024862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2860.847659024862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 ca="1">N43+N54+N65+N76</f>
        <v>2860.847659024862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572.16953180497239</v>
      </c>
      <c r="M83" s="852"/>
      <c r="N83" s="57"/>
    </row>
    <row r="84" spans="1:14">
      <c r="B84" s="95" t="s">
        <v>1057</v>
      </c>
      <c r="C84" s="96"/>
      <c r="D84" s="96"/>
      <c r="E84" s="96"/>
      <c r="F84" s="96"/>
      <c r="G84" s="96"/>
      <c r="H84" s="96"/>
      <c r="I84" s="93"/>
      <c r="J84" s="94"/>
      <c r="K84" s="313">
        <v>0.05</v>
      </c>
      <c r="L84" s="851">
        <f ca="1">N78*K84</f>
        <v>143.0423829512431</v>
      </c>
      <c r="M84" s="852"/>
      <c r="N84" s="57"/>
    </row>
    <row r="85" spans="1:14" ht="15.75" thickBot="1">
      <c r="B85" s="97" t="s">
        <v>1058</v>
      </c>
      <c r="C85" s="98"/>
      <c r="D85" s="98"/>
      <c r="E85" s="98"/>
      <c r="F85" s="98"/>
      <c r="G85" s="98"/>
      <c r="H85" s="98"/>
      <c r="I85" s="99"/>
      <c r="J85" s="100"/>
      <c r="K85" s="314">
        <v>0.05</v>
      </c>
      <c r="L85" s="853">
        <f ca="1">N78*K85</f>
        <v>143.0423829512431</v>
      </c>
      <c r="M85" s="854"/>
      <c r="N85" s="57"/>
    </row>
    <row r="86" spans="1:14" ht="15.75" thickBot="1">
      <c r="B86" s="817" t="s">
        <v>1037</v>
      </c>
      <c r="C86" s="818"/>
      <c r="D86" s="818"/>
      <c r="E86" s="818"/>
      <c r="F86" s="818"/>
      <c r="G86" s="818"/>
      <c r="H86" s="818"/>
      <c r="I86" s="818"/>
      <c r="J86" s="818"/>
      <c r="K86" s="818"/>
      <c r="L86" s="818"/>
      <c r="M86" s="819"/>
      <c r="N86" s="58">
        <f ca="1">L83+L84+L85</f>
        <v>858.25429770745859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3719.1019567323206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1124</v>
      </c>
      <c r="C31" s="87" t="s">
        <v>1627</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885</v>
      </c>
      <c r="B48" s="49" t="str">
        <f ca="1">VLOOKUP(A48,MATERIALES!A4:D372,3,FALSE)</f>
        <v xml:space="preserve">Cemento asfaltico modificado con polímeros tipo II
</v>
      </c>
      <c r="C48" s="290"/>
      <c r="D48" s="290"/>
      <c r="E48" s="290"/>
      <c r="F48" s="290"/>
      <c r="G48" s="290"/>
      <c r="H48" s="290"/>
      <c r="I48" s="277"/>
      <c r="J48" s="233" t="str">
        <f ca="1">VLOOKUP(A48,MATERIALES!A4:D372,2,FALSE)</f>
        <v>kg</v>
      </c>
      <c r="K48" s="291">
        <v>1</v>
      </c>
      <c r="L48" s="276"/>
      <c r="M48" s="411">
        <f ca="1">VLOOKUP(A48,MATERIALES!A4:D393,4,FALSE)</f>
        <v>2860.847659024862</v>
      </c>
      <c r="N48" s="281">
        <f ca="1">K48*M48</f>
        <v>2860.847659024862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2860.847659024862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 ca="1">N43+N54+N65+N76</f>
        <v>2860.847659024862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572.16953180497239</v>
      </c>
      <c r="M83" s="852"/>
      <c r="N83" s="57"/>
    </row>
    <row r="84" spans="1:14">
      <c r="B84" s="95" t="s">
        <v>1057</v>
      </c>
      <c r="C84" s="96"/>
      <c r="D84" s="96"/>
      <c r="E84" s="96"/>
      <c r="F84" s="96"/>
      <c r="G84" s="96"/>
      <c r="H84" s="96"/>
      <c r="I84" s="93"/>
      <c r="J84" s="94"/>
      <c r="K84" s="313">
        <v>0.05</v>
      </c>
      <c r="L84" s="851">
        <f ca="1">N78*K84</f>
        <v>143.0423829512431</v>
      </c>
      <c r="M84" s="852"/>
      <c r="N84" s="57"/>
    </row>
    <row r="85" spans="1:14" ht="15.75" thickBot="1">
      <c r="B85" s="97" t="s">
        <v>1058</v>
      </c>
      <c r="C85" s="98"/>
      <c r="D85" s="98"/>
      <c r="E85" s="98"/>
      <c r="F85" s="98"/>
      <c r="G85" s="98"/>
      <c r="H85" s="98"/>
      <c r="I85" s="99"/>
      <c r="J85" s="100"/>
      <c r="K85" s="314">
        <v>0.05</v>
      </c>
      <c r="L85" s="853">
        <f ca="1">N78*K85</f>
        <v>143.0423829512431</v>
      </c>
      <c r="M85" s="854"/>
      <c r="N85" s="57"/>
    </row>
    <row r="86" spans="1:14" ht="15.75" thickBot="1">
      <c r="B86" s="817" t="s">
        <v>1037</v>
      </c>
      <c r="C86" s="818"/>
      <c r="D86" s="818"/>
      <c r="E86" s="818"/>
      <c r="F86" s="818"/>
      <c r="G86" s="818"/>
      <c r="H86" s="818"/>
      <c r="I86" s="818"/>
      <c r="J86" s="818"/>
      <c r="K86" s="818"/>
      <c r="L86" s="818"/>
      <c r="M86" s="819"/>
      <c r="N86" s="58">
        <f ca="1">L83+L84+L85</f>
        <v>858.25429770745859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3719.1019567323206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topLeftCell="A31" zoomScale="78" zoomScaleNormal="78" workbookViewId="0">
      <selection activeCell="B48" sqref="B48"/>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1125</v>
      </c>
      <c r="C31" s="87" t="s">
        <v>1628</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886</v>
      </c>
      <c r="B48" s="49" t="str">
        <f ca="1">VLOOKUP(A48,MATERIALES!A4:D372,3,FALSE)</f>
        <v xml:space="preserve">Cemento asfaltico modificado con polímeros tipo III
</v>
      </c>
      <c r="C48" s="290"/>
      <c r="D48" s="290"/>
      <c r="E48" s="290"/>
      <c r="F48" s="290"/>
      <c r="G48" s="290"/>
      <c r="H48" s="290"/>
      <c r="I48" s="277"/>
      <c r="J48" s="233" t="str">
        <f ca="1">VLOOKUP(A48,MATERIALES!A4:D372,2,FALSE)</f>
        <v>kg</v>
      </c>
      <c r="K48" s="291">
        <v>1</v>
      </c>
      <c r="L48" s="276"/>
      <c r="M48" s="411">
        <f ca="1">VLOOKUP(A48,MATERIALES!A4:D393,4,FALSE)</f>
        <v>2891.2822085889566</v>
      </c>
      <c r="N48" s="281">
        <f ca="1">K48*M48</f>
        <v>2891.2822085889566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2891.2822085889566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 ca="1">N43+N54+N65+N76</f>
        <v>2891.2822085889566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578.25644171779129</v>
      </c>
      <c r="M83" s="852"/>
      <c r="N83" s="57"/>
    </row>
    <row r="84" spans="1:14">
      <c r="B84" s="95" t="s">
        <v>1057</v>
      </c>
      <c r="C84" s="96"/>
      <c r="D84" s="96"/>
      <c r="E84" s="96"/>
      <c r="F84" s="96"/>
      <c r="G84" s="96"/>
      <c r="H84" s="96"/>
      <c r="I84" s="93"/>
      <c r="J84" s="94"/>
      <c r="K84" s="313">
        <v>0.05</v>
      </c>
      <c r="L84" s="851">
        <f ca="1">N78*K84</f>
        <v>144.56411042944782</v>
      </c>
      <c r="M84" s="852"/>
      <c r="N84" s="57"/>
    </row>
    <row r="85" spans="1:14" ht="15.75" thickBot="1">
      <c r="B85" s="97" t="s">
        <v>1058</v>
      </c>
      <c r="C85" s="98"/>
      <c r="D85" s="98"/>
      <c r="E85" s="98"/>
      <c r="F85" s="98"/>
      <c r="G85" s="98"/>
      <c r="H85" s="98"/>
      <c r="I85" s="99"/>
      <c r="J85" s="100"/>
      <c r="K85" s="314">
        <v>0.05</v>
      </c>
      <c r="L85" s="853">
        <f ca="1">N78*K85</f>
        <v>144.56411042944782</v>
      </c>
      <c r="M85" s="854"/>
      <c r="N85" s="57"/>
    </row>
    <row r="86" spans="1:14" ht="15.75" thickBot="1">
      <c r="B86" s="817" t="s">
        <v>1037</v>
      </c>
      <c r="C86" s="818"/>
      <c r="D86" s="818"/>
      <c r="E86" s="818"/>
      <c r="F86" s="818"/>
      <c r="G86" s="818"/>
      <c r="H86" s="818"/>
      <c r="I86" s="818"/>
      <c r="J86" s="818"/>
      <c r="K86" s="818"/>
      <c r="L86" s="818"/>
      <c r="M86" s="819"/>
      <c r="N86" s="58">
        <f ca="1">L83+L84+L85</f>
        <v>867.38466257668699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3758.6668711656434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1126</v>
      </c>
      <c r="C31" s="87" t="s">
        <v>1629</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887</v>
      </c>
      <c r="B48" s="49" t="str">
        <f ca="1">VLOOKUP(A48,MATERIALES!A4:D372,3,FALSE)</f>
        <v xml:space="preserve">Cemento asfaltico modificado con polímeros tipo IV
</v>
      </c>
      <c r="C48" s="290"/>
      <c r="D48" s="290"/>
      <c r="E48" s="290"/>
      <c r="F48" s="290"/>
      <c r="G48" s="290"/>
      <c r="H48" s="290"/>
      <c r="I48" s="277"/>
      <c r="J48" s="233" t="str">
        <f ca="1">VLOOKUP(A48,MATERIALES!A4:D372,2,FALSE)</f>
        <v>kg</v>
      </c>
      <c r="K48" s="291">
        <v>1</v>
      </c>
      <c r="L48" s="276"/>
      <c r="M48" s="411">
        <f ca="1">VLOOKUP(A48,MATERIALES!A4:D393,4,FALSE)</f>
        <v>2891.2822085889566</v>
      </c>
      <c r="N48" s="281">
        <f ca="1">K48*M48</f>
        <v>2891.2822085889566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2891.2822085889566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 ca="1">N43+N54+N65+N76</f>
        <v>2891.2822085889566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578.25644171779129</v>
      </c>
      <c r="M83" s="852"/>
      <c r="N83" s="57"/>
    </row>
    <row r="84" spans="1:14">
      <c r="B84" s="95" t="s">
        <v>1057</v>
      </c>
      <c r="C84" s="96"/>
      <c r="D84" s="96"/>
      <c r="E84" s="96"/>
      <c r="F84" s="96"/>
      <c r="G84" s="96"/>
      <c r="H84" s="96"/>
      <c r="I84" s="93"/>
      <c r="J84" s="94"/>
      <c r="K84" s="313">
        <v>0.05</v>
      </c>
      <c r="L84" s="851">
        <f ca="1">N78*K84</f>
        <v>144.56411042944782</v>
      </c>
      <c r="M84" s="852"/>
      <c r="N84" s="57"/>
    </row>
    <row r="85" spans="1:14" ht="15.75" thickBot="1">
      <c r="B85" s="97" t="s">
        <v>1058</v>
      </c>
      <c r="C85" s="98"/>
      <c r="D85" s="98"/>
      <c r="E85" s="98"/>
      <c r="F85" s="98"/>
      <c r="G85" s="98"/>
      <c r="H85" s="98"/>
      <c r="I85" s="99"/>
      <c r="J85" s="100"/>
      <c r="K85" s="314">
        <v>0.05</v>
      </c>
      <c r="L85" s="853">
        <f ca="1">N78*K85</f>
        <v>144.56411042944782</v>
      </c>
      <c r="M85" s="854"/>
      <c r="N85" s="57"/>
    </row>
    <row r="86" spans="1:14" ht="15.75" thickBot="1">
      <c r="B86" s="817" t="s">
        <v>1037</v>
      </c>
      <c r="C86" s="818"/>
      <c r="D86" s="818"/>
      <c r="E86" s="818"/>
      <c r="F86" s="818"/>
      <c r="G86" s="818"/>
      <c r="H86" s="818"/>
      <c r="I86" s="818"/>
      <c r="J86" s="818"/>
      <c r="K86" s="818"/>
      <c r="L86" s="818"/>
      <c r="M86" s="819"/>
      <c r="N86" s="58">
        <f ca="1">L83+L84+L85</f>
        <v>867.38466257668699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3758.6668711656434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1630</v>
      </c>
      <c r="C31" s="87" t="s">
        <v>1631</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888</v>
      </c>
      <c r="B48" s="49" t="str">
        <f ca="1">VLOOKUP(A48,MATERIALES!A4:D372,3,FALSE)</f>
        <v xml:space="preserve">Cemento asfaltico modificado con polímeros tipo V
</v>
      </c>
      <c r="C48" s="290"/>
      <c r="D48" s="290"/>
      <c r="E48" s="290"/>
      <c r="F48" s="290"/>
      <c r="G48" s="290"/>
      <c r="H48" s="290"/>
      <c r="I48" s="277"/>
      <c r="J48" s="233" t="str">
        <f ca="1">VLOOKUP(A48,MATERIALES!A4:D372,2,FALSE)</f>
        <v>kg</v>
      </c>
      <c r="K48" s="291">
        <v>1</v>
      </c>
      <c r="L48" s="276"/>
      <c r="M48" s="411">
        <f ca="1">VLOOKUP(A48,MATERIALES!A4:D393,4,FALSE)</f>
        <v>2891.2822085889566</v>
      </c>
      <c r="N48" s="281">
        <f ca="1">K48*M48</f>
        <v>2891.2822085889566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2891.2822085889566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 ca="1">N43+N54+N65+N76</f>
        <v>2891.2822085889566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578.25644171779129</v>
      </c>
      <c r="M83" s="852"/>
      <c r="N83" s="57"/>
    </row>
    <row r="84" spans="1:14">
      <c r="B84" s="95" t="s">
        <v>1057</v>
      </c>
      <c r="C84" s="96"/>
      <c r="D84" s="96"/>
      <c r="E84" s="96"/>
      <c r="F84" s="96"/>
      <c r="G84" s="96"/>
      <c r="H84" s="96"/>
      <c r="I84" s="93"/>
      <c r="J84" s="94"/>
      <c r="K84" s="313">
        <v>0.05</v>
      </c>
      <c r="L84" s="851">
        <f ca="1">N78*K84</f>
        <v>144.56411042944782</v>
      </c>
      <c r="M84" s="852"/>
      <c r="N84" s="57"/>
    </row>
    <row r="85" spans="1:14" ht="15.75" thickBot="1">
      <c r="B85" s="97" t="s">
        <v>1058</v>
      </c>
      <c r="C85" s="98"/>
      <c r="D85" s="98"/>
      <c r="E85" s="98"/>
      <c r="F85" s="98"/>
      <c r="G85" s="98"/>
      <c r="H85" s="98"/>
      <c r="I85" s="99"/>
      <c r="J85" s="100"/>
      <c r="K85" s="314">
        <v>0.05</v>
      </c>
      <c r="L85" s="853">
        <f ca="1">N78*K85</f>
        <v>144.56411042944782</v>
      </c>
      <c r="M85" s="854"/>
      <c r="N85" s="57"/>
    </row>
    <row r="86" spans="1:14" ht="15.75" thickBot="1">
      <c r="B86" s="817" t="s">
        <v>1037</v>
      </c>
      <c r="C86" s="818"/>
      <c r="D86" s="818"/>
      <c r="E86" s="818"/>
      <c r="F86" s="818"/>
      <c r="G86" s="818"/>
      <c r="H86" s="818"/>
      <c r="I86" s="818"/>
      <c r="J86" s="818"/>
      <c r="K86" s="818"/>
      <c r="L86" s="818"/>
      <c r="M86" s="819"/>
      <c r="N86" s="58">
        <f ca="1">L83+L84+L85</f>
        <v>867.38466257668699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3758.6668711656434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topLeftCell="A22"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1127</v>
      </c>
      <c r="C31" s="87" t="s">
        <v>1632</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940</v>
      </c>
      <c r="B48" s="49" t="str">
        <f ca="1">VLOOKUP(A48,MATERIALES!A4:D372,3,FALSE)</f>
        <v>Emulsión Asfáltica de Rotura Media Modificada Con Polímeros CRM-m</v>
      </c>
      <c r="C48" s="290"/>
      <c r="D48" s="290"/>
      <c r="E48" s="290"/>
      <c r="F48" s="290"/>
      <c r="G48" s="290"/>
      <c r="H48" s="290"/>
      <c r="I48" s="277"/>
      <c r="J48" s="233" t="str">
        <f ca="1">VLOOKUP(A48,MATERIALES!A4:D372,2,FALSE)</f>
        <v>lt</v>
      </c>
      <c r="K48" s="291">
        <v>1</v>
      </c>
      <c r="L48" s="276"/>
      <c r="M48" s="411">
        <f ca="1">VLOOKUP(A48,MATERIALES!A4:D393,4,FALSE)</f>
        <v>2847.2045850823374</v>
      </c>
      <c r="N48" s="281">
        <f ca="1">K48*M48</f>
        <v>2847.2045850823374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2847.2045850823374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 ca="1">N43+N54+N65+N76</f>
        <v>2847.2045850823374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569.44091701646755</v>
      </c>
      <c r="M83" s="852"/>
      <c r="N83" s="57"/>
    </row>
    <row r="84" spans="1:14">
      <c r="B84" s="95" t="s">
        <v>1057</v>
      </c>
      <c r="C84" s="96"/>
      <c r="D84" s="96"/>
      <c r="E84" s="96"/>
      <c r="F84" s="96"/>
      <c r="G84" s="96"/>
      <c r="H84" s="96"/>
      <c r="I84" s="93"/>
      <c r="J84" s="94"/>
      <c r="K84" s="313">
        <v>0.05</v>
      </c>
      <c r="L84" s="851">
        <f ca="1">N78*K84</f>
        <v>142.36022925411689</v>
      </c>
      <c r="M84" s="852"/>
      <c r="N84" s="57"/>
    </row>
    <row r="85" spans="1:14" ht="15.75" thickBot="1">
      <c r="B85" s="97" t="s">
        <v>1058</v>
      </c>
      <c r="C85" s="98"/>
      <c r="D85" s="98"/>
      <c r="E85" s="98"/>
      <c r="F85" s="98"/>
      <c r="G85" s="98"/>
      <c r="H85" s="98"/>
      <c r="I85" s="99"/>
      <c r="J85" s="100"/>
      <c r="K85" s="314">
        <v>0.05</v>
      </c>
      <c r="L85" s="853">
        <f ca="1">N78*K85</f>
        <v>142.36022925411689</v>
      </c>
      <c r="M85" s="854"/>
      <c r="N85" s="57"/>
    </row>
    <row r="86" spans="1:14" ht="15.75" thickBot="1">
      <c r="B86" s="817" t="s">
        <v>1037</v>
      </c>
      <c r="C86" s="818"/>
      <c r="D86" s="818"/>
      <c r="E86" s="818"/>
      <c r="F86" s="818"/>
      <c r="G86" s="818"/>
      <c r="H86" s="818"/>
      <c r="I86" s="818"/>
      <c r="J86" s="818"/>
      <c r="K86" s="818"/>
      <c r="L86" s="818"/>
      <c r="M86" s="819"/>
      <c r="N86" s="58">
        <f ca="1">L83+L84+L85</f>
        <v>854.16137552470138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3701.3659606070387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topLeftCell="A25"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1128</v>
      </c>
      <c r="C31" s="87" t="s">
        <v>1633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154</v>
      </c>
      <c r="B36" s="830" t="str">
        <f>VLOOKUP(A36,EQUIPOS!A6:D154,3,FALSE)</f>
        <v>Carrotanque Irrigador de asfalto, 1000 GALONES DE CAPACIDAD</v>
      </c>
      <c r="C36" s="831"/>
      <c r="D36" s="831"/>
      <c r="E36" s="831"/>
      <c r="F36" s="831"/>
      <c r="G36" s="831"/>
      <c r="H36" s="832"/>
      <c r="I36" s="276"/>
      <c r="J36" s="277"/>
      <c r="K36" s="278">
        <f>VLOOKUP(A36,EQUIPOS!A6:D163,4,FALSE)</f>
        <v>93171.783898501235</v>
      </c>
      <c r="L36" s="279"/>
      <c r="M36" s="280">
        <v>500</v>
      </c>
      <c r="N36" s="281">
        <f>K36/M36</f>
        <v>186.34356779700246</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60000</v>
      </c>
      <c r="L37" s="279"/>
      <c r="M37" s="280">
        <v>500</v>
      </c>
      <c r="N37" s="281">
        <f>K37/M37</f>
        <v>120</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N75*M41</f>
        <v>0.51067205206099997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306.8542398490635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920</v>
      </c>
      <c r="B48" s="49" t="str">
        <f ca="1">VLOOKUP(A48,MATERIALES!A4:D372,3,FALSE)</f>
        <v>Emulsión CRL-0</v>
      </c>
      <c r="C48" s="290"/>
      <c r="D48" s="290"/>
      <c r="E48" s="290"/>
      <c r="F48" s="290"/>
      <c r="G48" s="290"/>
      <c r="H48" s="290"/>
      <c r="I48" s="277"/>
      <c r="J48" s="233" t="str">
        <f ca="1">VLOOKUP(A48,MATERIALES!A4:D372,2,FALSE)</f>
        <v>lt</v>
      </c>
      <c r="K48" s="291">
        <v>1</v>
      </c>
      <c r="L48" s="276"/>
      <c r="M48" s="411">
        <f ca="1">VLOOKUP(A48,MATERIALES!A4:D393,4,FALSE)</f>
        <v>1367.4557959315464</v>
      </c>
      <c r="N48" s="281">
        <f ca="1">K48*M48</f>
        <v>1367.4557959315464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1367.4557959315464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4" ht="15.75" thickBot="1">
      <c r="B65" s="823" t="s">
        <v>1037</v>
      </c>
      <c r="C65" s="824"/>
      <c r="D65" s="824"/>
      <c r="E65" s="824"/>
      <c r="F65" s="824"/>
      <c r="G65" s="824"/>
      <c r="H65" s="824"/>
      <c r="I65" s="824"/>
      <c r="J65" s="824"/>
      <c r="K65" s="824"/>
      <c r="L65" s="824"/>
      <c r="M65" s="825"/>
      <c r="N65" s="110"/>
    </row>
    <row r="66" spans="1:14">
      <c r="B66" s="39"/>
      <c r="C66" s="40"/>
      <c r="D66" s="40"/>
      <c r="E66" s="40"/>
      <c r="F66" s="40"/>
      <c r="G66" s="40"/>
      <c r="H66" s="40"/>
      <c r="I66" s="40"/>
      <c r="J66" s="40"/>
      <c r="K66" s="40"/>
      <c r="L66" s="40"/>
      <c r="M66" s="40"/>
      <c r="N66" s="41"/>
    </row>
    <row r="67" spans="1:14">
      <c r="B67" s="70" t="s">
        <v>1046</v>
      </c>
      <c r="C67" s="71"/>
      <c r="D67" s="71"/>
      <c r="E67" s="71"/>
      <c r="F67" s="71"/>
      <c r="G67" s="71"/>
      <c r="H67" s="71"/>
      <c r="I67" s="71"/>
      <c r="J67" s="71"/>
      <c r="K67" s="71"/>
      <c r="L67" s="71"/>
      <c r="M67" s="71"/>
      <c r="N67" s="72"/>
    </row>
    <row r="68" spans="1:14" ht="15.75" thickBot="1">
      <c r="B68" s="74"/>
      <c r="C68" s="67"/>
      <c r="D68" s="67"/>
      <c r="E68" s="67"/>
      <c r="F68" s="67"/>
      <c r="G68" s="67"/>
      <c r="H68" s="67"/>
      <c r="I68" s="67"/>
      <c r="J68" s="67"/>
      <c r="K68" s="67"/>
      <c r="L68" s="67"/>
      <c r="M68" s="67"/>
      <c r="N68" s="69"/>
    </row>
    <row r="69" spans="1:14" ht="25.5">
      <c r="B69" s="843" t="s">
        <v>1047</v>
      </c>
      <c r="C69" s="844"/>
      <c r="D69" s="844"/>
      <c r="E69" s="844"/>
      <c r="F69" s="844"/>
      <c r="G69" s="844"/>
      <c r="H69" s="844"/>
      <c r="I69" s="79" t="s">
        <v>1048</v>
      </c>
      <c r="J69" s="81" t="s">
        <v>1494</v>
      </c>
      <c r="K69" s="80" t="s">
        <v>1050</v>
      </c>
      <c r="L69" s="845" t="s">
        <v>1034</v>
      </c>
      <c r="M69" s="846"/>
      <c r="N69" s="104" t="s">
        <v>1035</v>
      </c>
    </row>
    <row r="70" spans="1:14">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4000</v>
      </c>
      <c r="N70" s="404">
        <f>K70/M70</f>
        <v>51.067205206099999</v>
      </c>
    </row>
    <row r="71" spans="1:14">
      <c r="B71" s="55"/>
      <c r="C71" s="53"/>
      <c r="D71" s="53"/>
      <c r="E71" s="53"/>
      <c r="F71" s="53"/>
      <c r="G71" s="53"/>
      <c r="H71" s="53"/>
      <c r="I71" s="288"/>
      <c r="J71" s="306"/>
      <c r="K71" s="307"/>
      <c r="L71" s="56"/>
      <c r="M71" s="309"/>
      <c r="N71" s="305"/>
    </row>
    <row r="72" spans="1:14">
      <c r="B72" s="55"/>
      <c r="C72" s="53"/>
      <c r="D72" s="53"/>
      <c r="E72" s="53"/>
      <c r="F72" s="53"/>
      <c r="G72" s="53"/>
      <c r="H72" s="53"/>
      <c r="I72" s="288"/>
      <c r="J72" s="306"/>
      <c r="K72" s="307"/>
      <c r="L72" s="327"/>
      <c r="M72" s="309"/>
      <c r="N72" s="305"/>
    </row>
    <row r="73" spans="1:14">
      <c r="B73" s="55"/>
      <c r="C73" s="53"/>
      <c r="D73" s="53"/>
      <c r="E73" s="53"/>
      <c r="F73" s="53"/>
      <c r="G73" s="53"/>
      <c r="H73" s="53"/>
      <c r="I73" s="288"/>
      <c r="J73" s="306"/>
      <c r="K73" s="307"/>
      <c r="L73" s="327"/>
      <c r="M73" s="309"/>
      <c r="N73" s="305"/>
    </row>
    <row r="74" spans="1:14" ht="15.75" thickBot="1">
      <c r="B74" s="804"/>
      <c r="C74" s="805"/>
      <c r="D74" s="805"/>
      <c r="E74" s="805"/>
      <c r="F74" s="805"/>
      <c r="G74" s="805"/>
      <c r="H74" s="805"/>
      <c r="I74" s="132"/>
      <c r="J74" s="132"/>
      <c r="K74" s="132"/>
      <c r="L74" s="905"/>
      <c r="M74" s="905"/>
      <c r="N74" s="51"/>
    </row>
    <row r="75" spans="1:14" ht="15.75" thickBot="1">
      <c r="B75" s="823" t="s">
        <v>1037</v>
      </c>
      <c r="C75" s="824"/>
      <c r="D75" s="824"/>
      <c r="E75" s="824"/>
      <c r="F75" s="824"/>
      <c r="G75" s="824"/>
      <c r="H75" s="824"/>
      <c r="I75" s="824"/>
      <c r="J75" s="824"/>
      <c r="K75" s="824"/>
      <c r="L75" s="824"/>
      <c r="M75" s="825"/>
      <c r="N75" s="310">
        <f>SUM(N70:N74)</f>
        <v>51.067205206099999</v>
      </c>
    </row>
    <row r="76" spans="1:14" ht="15.75" thickBot="1">
      <c r="B76" s="39"/>
      <c r="C76" s="40"/>
      <c r="D76" s="40"/>
      <c r="E76" s="40"/>
      <c r="F76" s="40"/>
      <c r="G76" s="40"/>
      <c r="H76" s="40"/>
      <c r="I76" s="40"/>
      <c r="J76" s="40"/>
      <c r="K76" s="40"/>
      <c r="L76" s="40"/>
      <c r="M76" s="40"/>
      <c r="N76" s="41"/>
    </row>
    <row r="77" spans="1:14" ht="15.75" thickBot="1">
      <c r="B77" s="817" t="s">
        <v>1051</v>
      </c>
      <c r="C77" s="818"/>
      <c r="D77" s="818"/>
      <c r="E77" s="818"/>
      <c r="F77" s="818"/>
      <c r="G77" s="818"/>
      <c r="H77" s="818"/>
      <c r="I77" s="818"/>
      <c r="J77" s="818"/>
      <c r="K77" s="818"/>
      <c r="L77" s="818"/>
      <c r="M77" s="819"/>
      <c r="N77" s="105">
        <f ca="1">N43+N54+N65+N75</f>
        <v>1729.5612579285455</v>
      </c>
    </row>
    <row r="78" spans="1:14">
      <c r="B78" s="39"/>
      <c r="C78" s="40"/>
      <c r="D78" s="40"/>
      <c r="E78" s="40"/>
      <c r="F78" s="40"/>
      <c r="G78" s="40"/>
      <c r="H78" s="40"/>
      <c r="I78" s="40"/>
      <c r="J78" s="40"/>
      <c r="K78" s="40"/>
      <c r="L78" s="40"/>
      <c r="M78" s="40"/>
      <c r="N78" s="41"/>
    </row>
    <row r="79" spans="1:14">
      <c r="B79" s="70" t="s">
        <v>1052</v>
      </c>
      <c r="C79" s="71"/>
      <c r="D79" s="71"/>
      <c r="E79" s="71"/>
      <c r="F79" s="71"/>
      <c r="G79" s="71"/>
      <c r="H79" s="71"/>
      <c r="I79" s="71"/>
      <c r="J79" s="71"/>
      <c r="K79" s="71"/>
      <c r="L79" s="71"/>
      <c r="M79" s="71"/>
      <c r="N79" s="72"/>
    </row>
    <row r="80" spans="1:14"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 ca="1">N77*K82</f>
        <v>345.9122515857091</v>
      </c>
      <c r="M82" s="852"/>
      <c r="N82" s="57"/>
    </row>
    <row r="83" spans="1:14">
      <c r="B83" s="95" t="s">
        <v>1057</v>
      </c>
      <c r="C83" s="96"/>
      <c r="D83" s="96"/>
      <c r="E83" s="96"/>
      <c r="F83" s="96"/>
      <c r="G83" s="96"/>
      <c r="H83" s="96"/>
      <c r="I83" s="93"/>
      <c r="J83" s="94"/>
      <c r="K83" s="313">
        <v>0.05</v>
      </c>
      <c r="L83" s="851">
        <f ca="1">N77*K83</f>
        <v>86.478062896427275</v>
      </c>
      <c r="M83" s="852"/>
      <c r="N83" s="57"/>
    </row>
    <row r="84" spans="1:14" ht="15.75" thickBot="1">
      <c r="B84" s="97" t="s">
        <v>1058</v>
      </c>
      <c r="C84" s="98"/>
      <c r="D84" s="98"/>
      <c r="E84" s="98"/>
      <c r="F84" s="98"/>
      <c r="G84" s="98"/>
      <c r="H84" s="98"/>
      <c r="I84" s="99"/>
      <c r="J84" s="100"/>
      <c r="K84" s="314">
        <v>0.05</v>
      </c>
      <c r="L84" s="853">
        <f ca="1">N77*K84</f>
        <v>86.478062896427275</v>
      </c>
      <c r="M84" s="854"/>
      <c r="N84" s="57"/>
    </row>
    <row r="85" spans="1:14" ht="15.75" thickBot="1">
      <c r="B85" s="817" t="s">
        <v>1037</v>
      </c>
      <c r="C85" s="818"/>
      <c r="D85" s="818"/>
      <c r="E85" s="818"/>
      <c r="F85" s="818"/>
      <c r="G85" s="818"/>
      <c r="H85" s="818"/>
      <c r="I85" s="818"/>
      <c r="J85" s="818"/>
      <c r="K85" s="818"/>
      <c r="L85" s="818"/>
      <c r="M85" s="819"/>
      <c r="N85" s="58">
        <f ca="1">L82+L83+L84</f>
        <v>518.86837737856365</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 ca="1">N77+N85</f>
        <v>2248.429635307109</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5" t="s">
        <v>2324</v>
      </c>
      <c r="C104" s="856"/>
      <c r="D104" s="856"/>
      <c r="E104" s="856"/>
      <c r="F104" s="856"/>
      <c r="G104" s="856"/>
      <c r="H104" s="856"/>
      <c r="I104" s="856"/>
      <c r="J104" s="856"/>
      <c r="K104" s="856"/>
      <c r="L104" s="856"/>
      <c r="M104" s="856"/>
      <c r="N104" s="857"/>
    </row>
    <row r="105" spans="2:14" ht="15" customHeight="1">
      <c r="B105" s="855"/>
      <c r="C105" s="856"/>
      <c r="D105" s="856"/>
      <c r="E105" s="856"/>
      <c r="F105" s="856"/>
      <c r="G105" s="856"/>
      <c r="H105" s="856"/>
      <c r="I105" s="856"/>
      <c r="J105" s="856"/>
      <c r="K105" s="856"/>
      <c r="L105" s="856"/>
      <c r="M105" s="856"/>
      <c r="N105" s="857"/>
    </row>
    <row r="106" spans="2:14" ht="30" customHeight="1">
      <c r="B106" s="858" t="s">
        <v>2325</v>
      </c>
      <c r="C106" s="859"/>
      <c r="D106" s="859"/>
      <c r="E106" s="859"/>
      <c r="F106" s="859"/>
      <c r="G106" s="859"/>
      <c r="H106" s="859"/>
      <c r="I106" s="859"/>
      <c r="J106" s="859"/>
      <c r="K106" s="859"/>
      <c r="L106" s="859"/>
      <c r="M106" s="859"/>
      <c r="N106" s="860"/>
    </row>
    <row r="107" spans="2:14">
      <c r="B107" s="858"/>
      <c r="C107" s="859"/>
      <c r="D107" s="859"/>
      <c r="E107" s="859"/>
      <c r="F107" s="859"/>
      <c r="G107" s="859"/>
      <c r="H107" s="859"/>
      <c r="I107" s="859"/>
      <c r="J107" s="859"/>
      <c r="K107" s="859"/>
      <c r="L107" s="859"/>
      <c r="M107" s="859"/>
      <c r="N107" s="860"/>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4"/>
      <c r="K117" s="794"/>
      <c r="L117" s="794"/>
      <c r="M117" s="794"/>
      <c r="N117" s="795"/>
    </row>
    <row r="118" spans="2:14" ht="15.75" thickBot="1">
      <c r="B118" s="270" t="s">
        <v>2327</v>
      </c>
      <c r="C118" s="402"/>
      <c r="D118" s="402"/>
      <c r="E118" s="63"/>
      <c r="F118" s="63"/>
      <c r="G118" s="63"/>
      <c r="H118" s="63"/>
      <c r="I118" s="63"/>
      <c r="J118" s="796"/>
      <c r="K118" s="796"/>
      <c r="L118" s="796"/>
      <c r="M118" s="796"/>
      <c r="N118"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3:I53"/>
    <mergeCell ref="L53:M53"/>
    <mergeCell ref="B54:M54"/>
    <mergeCell ref="L58:M58"/>
    <mergeCell ref="L59:M59"/>
    <mergeCell ref="L64:M64"/>
    <mergeCell ref="B65:M65"/>
    <mergeCell ref="B69:H69"/>
    <mergeCell ref="L69:M6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topLeftCell="A19"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1129</v>
      </c>
      <c r="C31" s="87" t="s">
        <v>1634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154</v>
      </c>
      <c r="B36" s="830" t="str">
        <f>VLOOKUP(A36,EQUIPOS!A6:D154,3,FALSE)</f>
        <v>Carrotanque Irrigador de asfalto, 1000 GALONES DE CAPACIDAD</v>
      </c>
      <c r="C36" s="831"/>
      <c r="D36" s="831"/>
      <c r="E36" s="831"/>
      <c r="F36" s="831"/>
      <c r="G36" s="831"/>
      <c r="H36" s="832"/>
      <c r="I36" s="276"/>
      <c r="J36" s="277"/>
      <c r="K36" s="278">
        <f>VLOOKUP(A36,EQUIPOS!A6:D163,4,FALSE)</f>
        <v>93171.783898501235</v>
      </c>
      <c r="L36" s="279"/>
      <c r="M36" s="280">
        <v>500</v>
      </c>
      <c r="N36" s="281">
        <f>K36/M36</f>
        <v>186.34356779700246</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60000</v>
      </c>
      <c r="L37" s="279"/>
      <c r="M37" s="280">
        <v>500</v>
      </c>
      <c r="N37" s="281">
        <f>K37/M37</f>
        <v>120</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0.51067205206099997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306.8542398490635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922</v>
      </c>
      <c r="B48" s="49" t="str">
        <f ca="1">VLOOKUP(A48,MATERIALES!A4:D372,3,FALSE)</f>
        <v>Emulsión CRL-1</v>
      </c>
      <c r="C48" s="290"/>
      <c r="D48" s="290"/>
      <c r="E48" s="290"/>
      <c r="F48" s="290"/>
      <c r="G48" s="290"/>
      <c r="H48" s="290"/>
      <c r="I48" s="277"/>
      <c r="J48" s="233" t="str">
        <f ca="1">VLOOKUP(A48,MATERIALES!A4:D372,2,FALSE)</f>
        <v>lt</v>
      </c>
      <c r="K48" s="291">
        <v>1</v>
      </c>
      <c r="L48" s="276"/>
      <c r="M48" s="411">
        <f ca="1">VLOOKUP(A48,MATERIALES!A4:D393,4,FALSE)</f>
        <v>1816.6277688085243</v>
      </c>
      <c r="N48" s="281">
        <f ca="1">K48*M48</f>
        <v>1816.6277688085243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1816.6277688085243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51.067205206099999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 ca="1">N43+N54+N65+N76</f>
        <v>2178.7332308055234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435.74664616110471</v>
      </c>
      <c r="M83" s="852"/>
      <c r="N83" s="57"/>
    </row>
    <row r="84" spans="1:14">
      <c r="B84" s="95" t="s">
        <v>1057</v>
      </c>
      <c r="C84" s="96"/>
      <c r="D84" s="96"/>
      <c r="E84" s="96"/>
      <c r="F84" s="96"/>
      <c r="G84" s="96"/>
      <c r="H84" s="96"/>
      <c r="I84" s="93"/>
      <c r="J84" s="94"/>
      <c r="K84" s="313">
        <v>0.05</v>
      </c>
      <c r="L84" s="851">
        <f ca="1">N78*K84</f>
        <v>108.93666154027618</v>
      </c>
      <c r="M84" s="852"/>
      <c r="N84" s="57"/>
    </row>
    <row r="85" spans="1:14" ht="15.75" thickBot="1">
      <c r="B85" s="97" t="s">
        <v>1058</v>
      </c>
      <c r="C85" s="98"/>
      <c r="D85" s="98"/>
      <c r="E85" s="98"/>
      <c r="F85" s="98"/>
      <c r="G85" s="98"/>
      <c r="H85" s="98"/>
      <c r="I85" s="99"/>
      <c r="J85" s="100"/>
      <c r="K85" s="314">
        <v>0.05</v>
      </c>
      <c r="L85" s="853">
        <f ca="1">N78*K85</f>
        <v>108.93666154027618</v>
      </c>
      <c r="M85" s="854"/>
      <c r="N85" s="57"/>
    </row>
    <row r="86" spans="1:14" ht="15.75" thickBot="1">
      <c r="B86" s="817" t="s">
        <v>1037</v>
      </c>
      <c r="C86" s="818"/>
      <c r="D86" s="818"/>
      <c r="E86" s="818"/>
      <c r="F86" s="818"/>
      <c r="G86" s="818"/>
      <c r="H86" s="818"/>
      <c r="I86" s="818"/>
      <c r="J86" s="818"/>
      <c r="K86" s="818"/>
      <c r="L86" s="818"/>
      <c r="M86" s="819"/>
      <c r="N86" s="58">
        <f ca="1">L83+L84+L85</f>
        <v>653.61996924165703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2832.3532000471805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topLeftCell="A25"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1635</v>
      </c>
      <c r="C31" s="87" t="s">
        <v>1636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154</v>
      </c>
      <c r="B36" s="830" t="str">
        <f>VLOOKUP(A36,EQUIPOS!A6:D154,3,FALSE)</f>
        <v>Carrotanque Irrigador de asfalto, 1000 GALONES DE CAPACIDAD</v>
      </c>
      <c r="C36" s="831"/>
      <c r="D36" s="831"/>
      <c r="E36" s="831"/>
      <c r="F36" s="831"/>
      <c r="G36" s="831"/>
      <c r="H36" s="832"/>
      <c r="I36" s="276"/>
      <c r="J36" s="277"/>
      <c r="K36" s="278">
        <f>VLOOKUP(A36,EQUIPOS!A6:D163,4,FALSE)</f>
        <v>93171.783898501235</v>
      </c>
      <c r="L36" s="279"/>
      <c r="M36" s="280">
        <v>500</v>
      </c>
      <c r="N36" s="281">
        <f>K36/M36</f>
        <v>186.34356779700246</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60000</v>
      </c>
      <c r="L37" s="279"/>
      <c r="M37" s="280">
        <v>500</v>
      </c>
      <c r="N37" s="281">
        <f>K37/M37</f>
        <v>120</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0.51067205206099997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306.8542398490635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863</v>
      </c>
      <c r="B48" s="49" t="str">
        <f ca="1">VLOOKUP(A48,MATERIALES!A4:D372,3,FALSE)</f>
        <v>Asfalto liquido RC 250</v>
      </c>
      <c r="C48" s="290"/>
      <c r="D48" s="290"/>
      <c r="E48" s="290"/>
      <c r="F48" s="290"/>
      <c r="G48" s="290"/>
      <c r="H48" s="290"/>
      <c r="I48" s="277"/>
      <c r="J48" s="233" t="str">
        <f ca="1">VLOOKUP(A48,MATERIALES!A4:D372,2,FALSE)</f>
        <v>gal</v>
      </c>
      <c r="K48" s="291">
        <v>0.3</v>
      </c>
      <c r="L48" s="276"/>
      <c r="M48" s="411">
        <f ca="1">VLOOKUP(A48,MATERIALES!A4:D393,4,FALSE)</f>
        <v>9441.0071682273137</v>
      </c>
      <c r="N48" s="281">
        <f ca="1">K48*M48</f>
        <v>2832.3021504681942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2832.3021504681942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51.067205206099999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 ca="1">N43+N54+N65+N76</f>
        <v>3194.4076124651933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638.88152249303869</v>
      </c>
      <c r="M83" s="852"/>
      <c r="N83" s="57"/>
    </row>
    <row r="84" spans="1:14">
      <c r="B84" s="95" t="s">
        <v>1057</v>
      </c>
      <c r="C84" s="96"/>
      <c r="D84" s="96"/>
      <c r="E84" s="96"/>
      <c r="F84" s="96"/>
      <c r="G84" s="96"/>
      <c r="H84" s="96"/>
      <c r="I84" s="93"/>
      <c r="J84" s="94"/>
      <c r="K84" s="313">
        <v>0.05</v>
      </c>
      <c r="L84" s="851">
        <f ca="1">N78*K84</f>
        <v>159.72038062325967</v>
      </c>
      <c r="M84" s="852"/>
      <c r="N84" s="57"/>
    </row>
    <row r="85" spans="1:14" ht="15.75" thickBot="1">
      <c r="B85" s="97" t="s">
        <v>1058</v>
      </c>
      <c r="C85" s="98"/>
      <c r="D85" s="98"/>
      <c r="E85" s="98"/>
      <c r="F85" s="98"/>
      <c r="G85" s="98"/>
      <c r="H85" s="98"/>
      <c r="I85" s="99"/>
      <c r="J85" s="100"/>
      <c r="K85" s="314">
        <v>0.05</v>
      </c>
      <c r="L85" s="853">
        <f ca="1">N78*K85</f>
        <v>159.72038062325967</v>
      </c>
      <c r="M85" s="854"/>
      <c r="N85" s="57"/>
    </row>
    <row r="86" spans="1:14" ht="15.75" thickBot="1">
      <c r="B86" s="817" t="s">
        <v>1037</v>
      </c>
      <c r="C86" s="818"/>
      <c r="D86" s="818"/>
      <c r="E86" s="818"/>
      <c r="F86" s="818"/>
      <c r="G86" s="818"/>
      <c r="H86" s="818"/>
      <c r="I86" s="818"/>
      <c r="J86" s="818"/>
      <c r="K86" s="818"/>
      <c r="L86" s="818"/>
      <c r="M86" s="819"/>
      <c r="N86" s="58">
        <f ca="1">L83+L84+L85</f>
        <v>958.32228373955797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4152.7298962047516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1130</v>
      </c>
      <c r="C31" s="87" t="s">
        <v>1292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947" t="str">
        <f>VLOOKUP(A36,EQUIPOS!A6:D154,3,FALSE)</f>
        <v>Carrotanque Irrigador de asfalto, 1000 GALONES DE CAPACIDAD</v>
      </c>
      <c r="C36" s="948"/>
      <c r="D36" s="948"/>
      <c r="E36" s="948"/>
      <c r="F36" s="948"/>
      <c r="G36" s="948"/>
      <c r="H36" s="949"/>
      <c r="I36" s="276"/>
      <c r="J36" s="277"/>
      <c r="K36" s="278">
        <f>VLOOKUP(A36,EQUIPOS!A6:D163,4,FALSE)</f>
        <v>93171.783898501235</v>
      </c>
      <c r="L36" s="279"/>
      <c r="M36" s="280">
        <v>500</v>
      </c>
      <c r="N36" s="281">
        <f>K36/M36</f>
        <v>186.34356779700246</v>
      </c>
    </row>
    <row r="37" spans="1:14">
      <c r="A37" s="119" t="s">
        <v>176</v>
      </c>
      <c r="B37" s="947" t="str">
        <f>VLOOKUP(A37,EQUIPOS!A7:D154,3,FALSE)</f>
        <v xml:space="preserve">Compresor (barrido y soplado)
</v>
      </c>
      <c r="C37" s="948"/>
      <c r="D37" s="948"/>
      <c r="E37" s="948"/>
      <c r="F37" s="948"/>
      <c r="G37" s="948"/>
      <c r="H37" s="949"/>
      <c r="I37" s="276"/>
      <c r="J37" s="277"/>
      <c r="K37" s="278">
        <f>VLOOKUP(A37,EQUIPOS!A7:D164,4,FALSE)</f>
        <v>60000</v>
      </c>
      <c r="L37" s="279"/>
      <c r="M37" s="280">
        <v>500</v>
      </c>
      <c r="N37" s="281">
        <f>K37/M37</f>
        <v>120</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0.51067205206099997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306.8542398490635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932</v>
      </c>
      <c r="B48" s="49" t="str">
        <f ca="1">VLOOKUP(A48,MATERIALES!A4:D372,3,FALSE)</f>
        <v>Emulsión CRR-1</v>
      </c>
      <c r="C48" s="290"/>
      <c r="D48" s="290"/>
      <c r="E48" s="290"/>
      <c r="F48" s="290"/>
      <c r="G48" s="290"/>
      <c r="H48" s="290"/>
      <c r="I48" s="277"/>
      <c r="J48" s="233" t="str">
        <f ca="1">VLOOKUP(A48,MATERIALES!A4:D372,2,FALSE)</f>
        <v>lt</v>
      </c>
      <c r="K48" s="291">
        <v>0.45</v>
      </c>
      <c r="L48" s="276"/>
      <c r="M48" s="411">
        <f ca="1">VLOOKUP(A48,MATERIALES!A4:D393,4,FALSE)</f>
        <v>1516.4801420729736</v>
      </c>
      <c r="N48" s="281">
        <f ca="1">K48*M48</f>
        <v>682.41606393283814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682.41606393283814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51.067205206099999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 ca="1">N43+N54+N65+N76</f>
        <v>1044.5215259298373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208.90430518596747</v>
      </c>
      <c r="M83" s="852"/>
      <c r="N83" s="57"/>
    </row>
    <row r="84" spans="1:14">
      <c r="B84" s="95" t="s">
        <v>1057</v>
      </c>
      <c r="C84" s="96"/>
      <c r="D84" s="96"/>
      <c r="E84" s="96"/>
      <c r="F84" s="96"/>
      <c r="G84" s="96"/>
      <c r="H84" s="96"/>
      <c r="I84" s="93"/>
      <c r="J84" s="94"/>
      <c r="K84" s="313">
        <v>0.05</v>
      </c>
      <c r="L84" s="851">
        <f ca="1">N78*K84</f>
        <v>52.226076296491868</v>
      </c>
      <c r="M84" s="852"/>
      <c r="N84" s="57"/>
    </row>
    <row r="85" spans="1:14" ht="15.75" thickBot="1">
      <c r="B85" s="97" t="s">
        <v>1058</v>
      </c>
      <c r="C85" s="98"/>
      <c r="D85" s="98"/>
      <c r="E85" s="98"/>
      <c r="F85" s="98"/>
      <c r="G85" s="98"/>
      <c r="H85" s="98"/>
      <c r="I85" s="99"/>
      <c r="J85" s="100"/>
      <c r="K85" s="314">
        <v>0.05</v>
      </c>
      <c r="L85" s="853">
        <f ca="1">N78*K85</f>
        <v>52.226076296491868</v>
      </c>
      <c r="M85" s="854"/>
      <c r="N85" s="57"/>
    </row>
    <row r="86" spans="1:14" ht="15.75" thickBot="1">
      <c r="B86" s="817" t="s">
        <v>1037</v>
      </c>
      <c r="C86" s="818"/>
      <c r="D86" s="818"/>
      <c r="E86" s="818"/>
      <c r="F86" s="818"/>
      <c r="G86" s="818"/>
      <c r="H86" s="818"/>
      <c r="I86" s="818"/>
      <c r="J86" s="818"/>
      <c r="K86" s="818"/>
      <c r="L86" s="818"/>
      <c r="M86" s="819"/>
      <c r="N86" s="58">
        <f ca="1">L83+L84+L85</f>
        <v>313.35645777895127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1357.8779837087886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topLeftCell="A31" zoomScale="78" zoomScaleNormal="78" workbookViewId="0">
      <selection activeCell="B48" sqref="B48"/>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1131</v>
      </c>
      <c r="C31" s="87" t="s">
        <v>1637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154</v>
      </c>
      <c r="B36" s="830" t="str">
        <f>VLOOKUP(A36,EQUIPOS!A6:D154,3,FALSE)</f>
        <v>Carrotanque Irrigador de asfalto, 1000 GALONES DE CAPACIDAD</v>
      </c>
      <c r="C36" s="831"/>
      <c r="D36" s="831"/>
      <c r="E36" s="831"/>
      <c r="F36" s="831"/>
      <c r="G36" s="831"/>
      <c r="H36" s="832"/>
      <c r="I36" s="276"/>
      <c r="J36" s="277"/>
      <c r="K36" s="278">
        <f>VLOOKUP(A36,EQUIPOS!A6:D163,4,FALSE)</f>
        <v>93171.783898501235</v>
      </c>
      <c r="L36" s="279"/>
      <c r="M36" s="280">
        <v>500</v>
      </c>
      <c r="N36" s="281">
        <f>K36/M36</f>
        <v>186.34356779700246</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60000</v>
      </c>
      <c r="L37" s="279"/>
      <c r="M37" s="280">
        <v>500</v>
      </c>
      <c r="N37" s="281">
        <f>K37/M37</f>
        <v>120</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0.51067205206099997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306.8542398490635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934</v>
      </c>
      <c r="B48" s="49" t="str">
        <f ca="1">VLOOKUP(A48,MATERIALES!A4:D372,3,FALSE)</f>
        <v>Emulsión CRR-2</v>
      </c>
      <c r="C48" s="290"/>
      <c r="D48" s="290"/>
      <c r="E48" s="290"/>
      <c r="F48" s="290"/>
      <c r="G48" s="290"/>
      <c r="H48" s="290"/>
      <c r="I48" s="277"/>
      <c r="J48" s="233" t="str">
        <f ca="1">VLOOKUP(A48,MATERIALES!A4:D372,2,FALSE)</f>
        <v>lt</v>
      </c>
      <c r="K48" s="291">
        <v>0.45</v>
      </c>
      <c r="L48" s="276"/>
      <c r="M48" s="411">
        <f ca="1">VLOOKUP(A48,MATERIALES!A4:D393,4,FALSE)</f>
        <v>1990.8393283823052</v>
      </c>
      <c r="N48" s="281">
        <f ca="1">K48*M48</f>
        <v>895.87769777203732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895.87769777203732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51.067205206099999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 ca="1">N43+N54+N65+N76</f>
        <v>1257.9831597690365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251.59663195380733</v>
      </c>
      <c r="M83" s="852"/>
      <c r="N83" s="57"/>
    </row>
    <row r="84" spans="1:14">
      <c r="B84" s="95" t="s">
        <v>1057</v>
      </c>
      <c r="C84" s="96"/>
      <c r="D84" s="96"/>
      <c r="E84" s="96"/>
      <c r="F84" s="96"/>
      <c r="G84" s="96"/>
      <c r="H84" s="96"/>
      <c r="I84" s="93"/>
      <c r="J84" s="94"/>
      <c r="K84" s="313">
        <v>0.05</v>
      </c>
      <c r="L84" s="851">
        <f ca="1">N78*K84</f>
        <v>62.899157988451833</v>
      </c>
      <c r="M84" s="852"/>
      <c r="N84" s="57"/>
    </row>
    <row r="85" spans="1:14" ht="15.75" thickBot="1">
      <c r="B85" s="97" t="s">
        <v>1058</v>
      </c>
      <c r="C85" s="98"/>
      <c r="D85" s="98"/>
      <c r="E85" s="98"/>
      <c r="F85" s="98"/>
      <c r="G85" s="98"/>
      <c r="H85" s="98"/>
      <c r="I85" s="99"/>
      <c r="J85" s="100"/>
      <c r="K85" s="314">
        <v>0.05</v>
      </c>
      <c r="L85" s="853">
        <f ca="1">N78*K85</f>
        <v>62.899157988451833</v>
      </c>
      <c r="M85" s="854"/>
      <c r="N85" s="57"/>
    </row>
    <row r="86" spans="1:14" ht="15.75" thickBot="1">
      <c r="B86" s="817" t="s">
        <v>1037</v>
      </c>
      <c r="C86" s="818"/>
      <c r="D86" s="818"/>
      <c r="E86" s="818"/>
      <c r="F86" s="818"/>
      <c r="G86" s="818"/>
      <c r="H86" s="818"/>
      <c r="I86" s="818"/>
      <c r="J86" s="818"/>
      <c r="K86" s="818"/>
      <c r="L86" s="818"/>
      <c r="M86" s="819"/>
      <c r="N86" s="58">
        <f ca="1">L83+L84+L85</f>
        <v>377.39494793071106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1635.3781076997475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1132</v>
      </c>
      <c r="C31" s="87" t="s">
        <v>1638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6"/>
      <c r="J36" s="277"/>
      <c r="K36" s="278">
        <f>VLOOKUP(A36,EQUIPOS!A6:D163,4,FALSE)</f>
        <v>93171.783898501235</v>
      </c>
      <c r="L36" s="279"/>
      <c r="M36" s="280">
        <v>500</v>
      </c>
      <c r="N36" s="281">
        <f>K36/M36</f>
        <v>186.34356779700246</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60000</v>
      </c>
      <c r="L37" s="279"/>
      <c r="M37" s="280">
        <v>500</v>
      </c>
      <c r="N37" s="281">
        <f>K37/M37</f>
        <v>120</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0.51067205206099997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306.8542398490635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930</v>
      </c>
      <c r="B48" s="49" t="str">
        <f ca="1">VLOOKUP(A48,MATERIALES!A4:D372,3,FALSE)</f>
        <v>Emulsión CRR-1m</v>
      </c>
      <c r="C48" s="290"/>
      <c r="D48" s="290"/>
      <c r="E48" s="290"/>
      <c r="F48" s="290"/>
      <c r="G48" s="290"/>
      <c r="H48" s="290"/>
      <c r="I48" s="277"/>
      <c r="J48" s="233" t="str">
        <f ca="1">VLOOKUP(A48,MATERIALES!A4:D372,2,FALSE)</f>
        <v>lt</v>
      </c>
      <c r="K48" s="291">
        <v>0.45</v>
      </c>
      <c r="L48" s="276"/>
      <c r="M48" s="411">
        <f ca="1">VLOOKUP(A48,MATERIALES!A4:D393,4,FALSE)</f>
        <v>1928.9207620277687</v>
      </c>
      <c r="N48" s="281">
        <f ca="1">K48*M48</f>
        <v>868.01434291249586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868.01434291249586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51.067205206099999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 ca="1">N43+N54+N65+N76</f>
        <v>1230.1198049094949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246.02396098189899</v>
      </c>
      <c r="M83" s="852"/>
      <c r="N83" s="57"/>
    </row>
    <row r="84" spans="1:14">
      <c r="B84" s="95" t="s">
        <v>1057</v>
      </c>
      <c r="C84" s="96"/>
      <c r="D84" s="96"/>
      <c r="E84" s="96"/>
      <c r="F84" s="96"/>
      <c r="G84" s="96"/>
      <c r="H84" s="96"/>
      <c r="I84" s="93"/>
      <c r="J84" s="94"/>
      <c r="K84" s="313">
        <v>0.05</v>
      </c>
      <c r="L84" s="851">
        <f ca="1">N78*K84</f>
        <v>61.505990245474749</v>
      </c>
      <c r="M84" s="852"/>
      <c r="N84" s="57"/>
    </row>
    <row r="85" spans="1:14" ht="15.75" thickBot="1">
      <c r="B85" s="97" t="s">
        <v>1058</v>
      </c>
      <c r="C85" s="98"/>
      <c r="D85" s="98"/>
      <c r="E85" s="98"/>
      <c r="F85" s="98"/>
      <c r="G85" s="98"/>
      <c r="H85" s="98"/>
      <c r="I85" s="99"/>
      <c r="J85" s="100"/>
      <c r="K85" s="314">
        <v>0.05</v>
      </c>
      <c r="L85" s="853">
        <f ca="1">N78*K85</f>
        <v>61.505990245474749</v>
      </c>
      <c r="M85" s="854"/>
      <c r="N85" s="57"/>
    </row>
    <row r="86" spans="1:14" ht="15.75" thickBot="1">
      <c r="B86" s="817" t="s">
        <v>1037</v>
      </c>
      <c r="C86" s="818"/>
      <c r="D86" s="818"/>
      <c r="E86" s="818"/>
      <c r="F86" s="818"/>
      <c r="G86" s="818"/>
      <c r="H86" s="818"/>
      <c r="I86" s="818"/>
      <c r="J86" s="818"/>
      <c r="K86" s="818"/>
      <c r="L86" s="818"/>
      <c r="M86" s="819"/>
      <c r="N86" s="58">
        <f ca="1">L83+L84+L85</f>
        <v>369.03594147284855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1599.1557463823433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1133</v>
      </c>
      <c r="C31" s="87" t="s">
        <v>1639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6"/>
      <c r="J36" s="277"/>
      <c r="K36" s="278">
        <f>VLOOKUP(A36,EQUIPOS!A6:D163,4,FALSE)</f>
        <v>93171.783898501235</v>
      </c>
      <c r="L36" s="279"/>
      <c r="M36" s="280">
        <v>500</v>
      </c>
      <c r="N36" s="281">
        <f>K36/M36</f>
        <v>186.34356779700246</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60000</v>
      </c>
      <c r="L37" s="279"/>
      <c r="M37" s="280">
        <v>500</v>
      </c>
      <c r="N37" s="281">
        <f>K37/M37</f>
        <v>120</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0.51067205206099997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306.8542398490635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936</v>
      </c>
      <c r="B48" s="49" t="str">
        <f ca="1">VLOOKUP(A48,MATERIALES!A4:D372,3,FALSE)</f>
        <v>Emulsión CRR-2m</v>
      </c>
      <c r="C48" s="290"/>
      <c r="D48" s="290"/>
      <c r="E48" s="290"/>
      <c r="F48" s="290"/>
      <c r="G48" s="290"/>
      <c r="H48" s="290"/>
      <c r="I48" s="277"/>
      <c r="J48" s="233" t="str">
        <f ca="1">VLOOKUP(A48,MATERIALES!A4:D372,2,FALSE)</f>
        <v>lt</v>
      </c>
      <c r="K48" s="291">
        <v>0.45</v>
      </c>
      <c r="L48" s="276"/>
      <c r="M48" s="411">
        <f ca="1">VLOOKUP(A48,MATERIALES!A4:D393,4,FALSE)</f>
        <v>1812.4298999031316</v>
      </c>
      <c r="N48" s="281">
        <f ca="1">K48*M48</f>
        <v>815.59345495640923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 ca="1">SUM(N48:N53)</f>
        <v>815.59345495640923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51.067205206099999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 ca="1">N43+N54+N65+N76</f>
        <v>1177.6989169534083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 ca="1">N78*K83</f>
        <v>235.53978339068169</v>
      </c>
      <c r="M83" s="852"/>
      <c r="N83" s="57"/>
    </row>
    <row r="84" spans="1:14">
      <c r="B84" s="95" t="s">
        <v>1057</v>
      </c>
      <c r="C84" s="96"/>
      <c r="D84" s="96"/>
      <c r="E84" s="96"/>
      <c r="F84" s="96"/>
      <c r="G84" s="96"/>
      <c r="H84" s="96"/>
      <c r="I84" s="93"/>
      <c r="J84" s="94"/>
      <c r="K84" s="313">
        <v>0.05</v>
      </c>
      <c r="L84" s="851">
        <f ca="1">N78*K84</f>
        <v>58.884945847670423</v>
      </c>
      <c r="M84" s="852"/>
      <c r="N84" s="57"/>
    </row>
    <row r="85" spans="1:14" ht="15.75" thickBot="1">
      <c r="B85" s="97" t="s">
        <v>1058</v>
      </c>
      <c r="C85" s="98"/>
      <c r="D85" s="98"/>
      <c r="E85" s="98"/>
      <c r="F85" s="98"/>
      <c r="G85" s="98"/>
      <c r="H85" s="98"/>
      <c r="I85" s="99"/>
      <c r="J85" s="100"/>
      <c r="K85" s="314">
        <v>0.05</v>
      </c>
      <c r="L85" s="853">
        <f ca="1">N78*K85</f>
        <v>58.884945847670423</v>
      </c>
      <c r="M85" s="854"/>
      <c r="N85" s="57"/>
    </row>
    <row r="86" spans="1:14" ht="15.75" thickBot="1">
      <c r="B86" s="817" t="s">
        <v>1037</v>
      </c>
      <c r="C86" s="818"/>
      <c r="D86" s="818"/>
      <c r="E86" s="818"/>
      <c r="F86" s="818"/>
      <c r="G86" s="818"/>
      <c r="H86" s="818"/>
      <c r="I86" s="818"/>
      <c r="J86" s="818"/>
      <c r="K86" s="818"/>
      <c r="L86" s="818"/>
      <c r="M86" s="819"/>
      <c r="N86" s="58">
        <f ca="1">L83+L84+L85</f>
        <v>353.30967508602259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 ca="1">N78+N86</f>
        <v>1531.0085920394308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topLeftCell="A16"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1640</v>
      </c>
      <c r="C31" s="87" t="s">
        <v>1641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6"/>
      <c r="J36" s="277"/>
      <c r="K36" s="278">
        <f>VLOOKUP(A36,EQUIPOS!A6:D163,4,FALSE)</f>
        <v>93171.783898501235</v>
      </c>
      <c r="L36" s="279"/>
      <c r="M36" s="280">
        <v>400</v>
      </c>
      <c r="N36" s="281">
        <f>K36/M36</f>
        <v>232.92945974625309</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130704.50020865521</v>
      </c>
      <c r="L37" s="279"/>
      <c r="M37" s="280">
        <v>400</v>
      </c>
      <c r="N37" s="281">
        <f>K37/M37</f>
        <v>326.76125052163803</v>
      </c>
    </row>
    <row r="38" spans="1:14">
      <c r="A38" t="s">
        <v>176</v>
      </c>
      <c r="B38" s="830" t="str">
        <f>VLOOKUP(A38,EQUIPOS!A8:D154,3,FALSE)</f>
        <v xml:space="preserve">Compresor (barrido y soplado)
</v>
      </c>
      <c r="C38" s="831"/>
      <c r="D38" s="831"/>
      <c r="E38" s="831"/>
      <c r="F38" s="831"/>
      <c r="G38" s="831"/>
      <c r="H38" s="832"/>
      <c r="I38" s="276"/>
      <c r="J38" s="277"/>
      <c r="K38" s="278">
        <f>VLOOKUP(A38,EQUIPOS!A8:D165,4,FALSE)</f>
        <v>60000</v>
      </c>
      <c r="L38" s="279"/>
      <c r="M38" s="280">
        <v>400</v>
      </c>
      <c r="N38" s="281">
        <f>K38/M38</f>
        <v>150</v>
      </c>
    </row>
    <row r="39" spans="1:14">
      <c r="A39" t="s">
        <v>225</v>
      </c>
      <c r="B39" s="830" t="str">
        <f>VLOOKUP(A39,EQUIPOS!A9:D154,3,FALSE)</f>
        <v>Esparcidor de gravilla, Ancho de esparcimiento 3100mm, Velocidad de trabajo 10—20km2/h</v>
      </c>
      <c r="C39" s="831"/>
      <c r="D39" s="831"/>
      <c r="E39" s="831"/>
      <c r="F39" s="831"/>
      <c r="G39" s="831"/>
      <c r="H39" s="832"/>
      <c r="I39" s="833"/>
      <c r="J39" s="814"/>
      <c r="K39" s="278">
        <f>VLOOKUP(A39,EQUIPOS!A9:D166,4,FALSE)</f>
        <v>55595.4</v>
      </c>
      <c r="L39" s="834">
        <v>400</v>
      </c>
      <c r="M39" s="835"/>
      <c r="N39" s="281">
        <f>K39/L39</f>
        <v>138.98850000000002</v>
      </c>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N75*M41</f>
        <v>0.957510097614375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849.63672036550554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934</v>
      </c>
      <c r="B48" s="49" t="str">
        <f>VLOOKUP(A48,MATERIALES!A5:D372,3,FALSE)</f>
        <v>Emulsión CRR-2</v>
      </c>
      <c r="C48" s="290"/>
      <c r="D48" s="290"/>
      <c r="E48" s="290"/>
      <c r="F48" s="290"/>
      <c r="G48" s="290"/>
      <c r="H48" s="290"/>
      <c r="I48" s="277"/>
      <c r="J48" s="233" t="str">
        <f ca="1">VLOOKUP(A48,MATERIALES!A4:D372,2,FALSE)</f>
        <v>lt</v>
      </c>
      <c r="K48" s="291">
        <v>1.83</v>
      </c>
      <c r="L48" s="276"/>
      <c r="M48" s="411">
        <f>VLOOKUP(A48,MATERIALES!A5:D394,4,FALSE)</f>
        <v>1309</v>
      </c>
      <c r="N48" s="281">
        <f>K48*M48</f>
        <v>2395.4700000000003</v>
      </c>
    </row>
    <row r="49" spans="1:14">
      <c r="A49" s="114" t="s">
        <v>831</v>
      </c>
      <c r="B49" s="49" t="str">
        <f>VLOOKUP(A49,MATERIALES!A6:D372,3,FALSE)</f>
        <v>Agregado para tratamiento superf. Simple</v>
      </c>
      <c r="C49" s="290"/>
      <c r="D49" s="290"/>
      <c r="E49" s="290"/>
      <c r="F49" s="290"/>
      <c r="G49" s="290"/>
      <c r="H49" s="290"/>
      <c r="I49" s="277"/>
      <c r="J49" s="233" t="str">
        <f>VLOOKUP(A49,MATERIALES!A5:D372,2,FALSE)</f>
        <v>m3</v>
      </c>
      <c r="K49" s="291">
        <v>1.9E-2</v>
      </c>
      <c r="L49" s="276"/>
      <c r="M49" s="411">
        <f>VLOOKUP(A49,MATERIALES!A6:D395,4,FALSE)</f>
        <v>57680</v>
      </c>
      <c r="N49" s="281">
        <f>K49*M49</f>
        <v>1095.92</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3491.3900000000003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1401</v>
      </c>
      <c r="B58" s="52" t="str">
        <f>VLOOKUP(A58,TRANSPORTE!A5:D117,3,FALSE)</f>
        <v>Transporte de agregados pétreos</v>
      </c>
      <c r="C58" s="326"/>
      <c r="D58" s="326"/>
      <c r="E58" s="326"/>
      <c r="F58" s="326"/>
      <c r="G58" s="326"/>
      <c r="H58" s="320" t="s">
        <v>1552</v>
      </c>
      <c r="I58" s="288">
        <v>1.9E-2</v>
      </c>
      <c r="J58" s="295">
        <v>1</v>
      </c>
      <c r="K58" s="288">
        <f>I58*J58</f>
        <v>1.9E-2</v>
      </c>
      <c r="L58" s="821">
        <f>VLOOKUP(A58,TRANSPORTE!A5:D117,4,FALSE)</f>
        <v>1200</v>
      </c>
      <c r="M58" s="822"/>
      <c r="N58" s="296">
        <f>K58*L58</f>
        <v>22.8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22.8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10">
        <f>SUM(N69:N74)</f>
        <v>95.751009761437501</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4459.5777301269436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891.91554602538872</v>
      </c>
      <c r="M82" s="852"/>
      <c r="N82" s="57"/>
    </row>
    <row r="83" spans="1:14">
      <c r="B83" s="95" t="s">
        <v>1057</v>
      </c>
      <c r="C83" s="96"/>
      <c r="D83" s="96"/>
      <c r="E83" s="96"/>
      <c r="F83" s="96"/>
      <c r="G83" s="96"/>
      <c r="H83" s="96"/>
      <c r="I83" s="93"/>
      <c r="J83" s="94"/>
      <c r="K83" s="313">
        <v>0.05</v>
      </c>
      <c r="L83" s="851">
        <f>N77*K83</f>
        <v>222.97888650634718</v>
      </c>
      <c r="M83" s="852"/>
      <c r="N83" s="57"/>
    </row>
    <row r="84" spans="1:14" ht="15.75" thickBot="1">
      <c r="B84" s="97" t="s">
        <v>1058</v>
      </c>
      <c r="C84" s="98"/>
      <c r="D84" s="98"/>
      <c r="E84" s="98"/>
      <c r="F84" s="98"/>
      <c r="G84" s="98"/>
      <c r="H84" s="98"/>
      <c r="I84" s="99"/>
      <c r="J84" s="100"/>
      <c r="K84" s="314">
        <v>0.05</v>
      </c>
      <c r="L84" s="853">
        <f>N77*K84</f>
        <v>222.97888650634718</v>
      </c>
      <c r="M84" s="854"/>
      <c r="N84" s="57"/>
    </row>
    <row r="85" spans="1:14" ht="15.75" thickBot="1">
      <c r="B85" s="817" t="s">
        <v>1037</v>
      </c>
      <c r="C85" s="818"/>
      <c r="D85" s="818"/>
      <c r="E85" s="818"/>
      <c r="F85" s="818"/>
      <c r="G85" s="818"/>
      <c r="H85" s="818"/>
      <c r="I85" s="818"/>
      <c r="J85" s="818"/>
      <c r="K85" s="818"/>
      <c r="L85" s="818"/>
      <c r="M85" s="819"/>
      <c r="N85" s="58">
        <f>L82+L83+L84</f>
        <v>1337.8733190380831</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5797.4510491650271</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5" t="s">
        <v>2324</v>
      </c>
      <c r="C104" s="856"/>
      <c r="D104" s="856"/>
      <c r="E104" s="856"/>
      <c r="F104" s="856"/>
      <c r="G104" s="856"/>
      <c r="H104" s="856"/>
      <c r="I104" s="856"/>
      <c r="J104" s="856"/>
      <c r="K104" s="856"/>
      <c r="L104" s="856"/>
      <c r="M104" s="856"/>
      <c r="N104" s="857"/>
    </row>
    <row r="105" spans="2:14" ht="15" customHeight="1">
      <c r="B105" s="855"/>
      <c r="C105" s="856"/>
      <c r="D105" s="856"/>
      <c r="E105" s="856"/>
      <c r="F105" s="856"/>
      <c r="G105" s="856"/>
      <c r="H105" s="856"/>
      <c r="I105" s="856"/>
      <c r="J105" s="856"/>
      <c r="K105" s="856"/>
      <c r="L105" s="856"/>
      <c r="M105" s="856"/>
      <c r="N105" s="857"/>
    </row>
    <row r="106" spans="2:14" ht="30" customHeight="1">
      <c r="B106" s="858" t="s">
        <v>2325</v>
      </c>
      <c r="C106" s="859"/>
      <c r="D106" s="859"/>
      <c r="E106" s="859"/>
      <c r="F106" s="859"/>
      <c r="G106" s="859"/>
      <c r="H106" s="859"/>
      <c r="I106" s="859"/>
      <c r="J106" s="859"/>
      <c r="K106" s="859"/>
      <c r="L106" s="859"/>
      <c r="M106" s="859"/>
      <c r="N106" s="860"/>
    </row>
    <row r="107" spans="2:14">
      <c r="B107" s="858"/>
      <c r="C107" s="859"/>
      <c r="D107" s="859"/>
      <c r="E107" s="859"/>
      <c r="F107" s="859"/>
      <c r="G107" s="859"/>
      <c r="H107" s="859"/>
      <c r="I107" s="859"/>
      <c r="J107" s="859"/>
      <c r="K107" s="859"/>
      <c r="L107" s="859"/>
      <c r="M107" s="859"/>
      <c r="N107" s="860"/>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4"/>
      <c r="K117" s="794"/>
      <c r="L117" s="794"/>
      <c r="M117" s="794"/>
      <c r="N117" s="795"/>
    </row>
    <row r="118" spans="2:14" ht="15.75" thickBot="1">
      <c r="B118" s="270" t="s">
        <v>2327</v>
      </c>
      <c r="C118" s="402"/>
      <c r="D118" s="402"/>
      <c r="E118" s="63"/>
      <c r="F118" s="63"/>
      <c r="G118" s="63"/>
      <c r="H118" s="63"/>
      <c r="I118" s="63"/>
      <c r="J118" s="796"/>
      <c r="K118" s="796"/>
      <c r="L118" s="796"/>
      <c r="M118" s="796"/>
      <c r="N118"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topLeftCell="A22"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1642</v>
      </c>
      <c r="C31" s="87" t="s">
        <v>1643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6"/>
      <c r="J36" s="277"/>
      <c r="K36" s="278">
        <f>VLOOKUP(A36,EQUIPOS!A6:D163,4,FALSE)</f>
        <v>93171.783898501235</v>
      </c>
      <c r="L36" s="279"/>
      <c r="M36" s="280">
        <v>400</v>
      </c>
      <c r="N36" s="281">
        <f>K36/M36</f>
        <v>232.92945974625309</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130704.50020865521</v>
      </c>
      <c r="L37" s="279"/>
      <c r="M37" s="280">
        <v>400</v>
      </c>
      <c r="N37" s="281">
        <f>K37/M37</f>
        <v>326.76125052163803</v>
      </c>
    </row>
    <row r="38" spans="1:14">
      <c r="A38" t="s">
        <v>176</v>
      </c>
      <c r="B38" s="830" t="str">
        <f>VLOOKUP(A38,EQUIPOS!A8:D154,3,FALSE)</f>
        <v xml:space="preserve">Compresor (barrido y soplado)
</v>
      </c>
      <c r="C38" s="831"/>
      <c r="D38" s="831"/>
      <c r="E38" s="831"/>
      <c r="F38" s="831"/>
      <c r="G38" s="831"/>
      <c r="H38" s="832"/>
      <c r="I38" s="276"/>
      <c r="J38" s="277"/>
      <c r="K38" s="278">
        <f>VLOOKUP(A38,EQUIPOS!A8:D165,4,FALSE)</f>
        <v>60000</v>
      </c>
      <c r="L38" s="279"/>
      <c r="M38" s="280">
        <v>400</v>
      </c>
      <c r="N38" s="281">
        <f>K38/M38</f>
        <v>150</v>
      </c>
    </row>
    <row r="39" spans="1:14">
      <c r="A39" t="s">
        <v>225</v>
      </c>
      <c r="B39" s="830" t="str">
        <f>VLOOKUP(A39,EQUIPOS!A9:D154,3,FALSE)</f>
        <v>Esparcidor de gravilla, Ancho de esparcimiento 3100mm, Velocidad de trabajo 10—20km2/h</v>
      </c>
      <c r="C39" s="831"/>
      <c r="D39" s="831"/>
      <c r="E39" s="831"/>
      <c r="F39" s="831"/>
      <c r="G39" s="831"/>
      <c r="H39" s="832"/>
      <c r="I39" s="833"/>
      <c r="J39" s="814"/>
      <c r="K39" s="278">
        <f>VLOOKUP(A39,EQUIPOS!A9:D166,4,FALSE)</f>
        <v>55595.4</v>
      </c>
      <c r="L39" s="834">
        <v>400</v>
      </c>
      <c r="M39" s="835"/>
      <c r="N39" s="281">
        <f>K39/L39</f>
        <v>138.98850000000002</v>
      </c>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0.957510097614375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849.63672036550554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934</v>
      </c>
      <c r="B48" s="49" t="str">
        <f>VLOOKUP(A48,MATERIALES!A5:D372,3,FALSE)</f>
        <v>Emulsión CRR-2</v>
      </c>
      <c r="C48" s="290"/>
      <c r="D48" s="290"/>
      <c r="E48" s="290"/>
      <c r="F48" s="290"/>
      <c r="G48" s="290"/>
      <c r="H48" s="290"/>
      <c r="I48" s="277"/>
      <c r="J48" s="233" t="str">
        <f ca="1">VLOOKUP(A48,MATERIALES!A4:D372,2,FALSE)</f>
        <v>lt</v>
      </c>
      <c r="K48" s="291">
        <v>1.5</v>
      </c>
      <c r="L48" s="276"/>
      <c r="M48" s="411">
        <f>VLOOKUP(A48,MATERIALES!A5:D394,4,FALSE)</f>
        <v>1309</v>
      </c>
      <c r="N48" s="281">
        <f>K48*M48</f>
        <v>1963.5</v>
      </c>
    </row>
    <row r="49" spans="1:14">
      <c r="A49" s="114" t="s">
        <v>831</v>
      </c>
      <c r="B49" s="49" t="str">
        <f>VLOOKUP(A49,MATERIALES!A6:D372,3,FALSE)</f>
        <v>Agregado para tratamiento superf. Simple</v>
      </c>
      <c r="C49" s="290"/>
      <c r="D49" s="290"/>
      <c r="E49" s="290"/>
      <c r="F49" s="290"/>
      <c r="G49" s="290"/>
      <c r="H49" s="290"/>
      <c r="I49" s="277"/>
      <c r="J49" s="233" t="str">
        <f>VLOOKUP(A49,MATERIALES!A5:D372,2,FALSE)</f>
        <v>m3</v>
      </c>
      <c r="K49" s="291">
        <v>1.2999999999999999E-2</v>
      </c>
      <c r="L49" s="276"/>
      <c r="M49" s="411">
        <f>VLOOKUP(A49,MATERIALES!A6:D395,4,FALSE)</f>
        <v>57680</v>
      </c>
      <c r="N49" s="281">
        <f>K49*M49</f>
        <v>749.83999999999992</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2713.34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1401</v>
      </c>
      <c r="B58" s="52" t="str">
        <f>VLOOKUP(A58,TRANSPORTE!A5:D117,3,FALSE)</f>
        <v>Transporte de agregados pétreos</v>
      </c>
      <c r="C58" s="326"/>
      <c r="D58" s="326"/>
      <c r="E58" s="326"/>
      <c r="F58" s="326"/>
      <c r="G58" s="326"/>
      <c r="H58" s="320" t="s">
        <v>1552</v>
      </c>
      <c r="I58" s="288">
        <v>1.2999999999999999E-2</v>
      </c>
      <c r="J58" s="295">
        <v>1</v>
      </c>
      <c r="K58" s="288">
        <f>I58*J58</f>
        <v>1.2999999999999999E-2</v>
      </c>
      <c r="L58" s="821">
        <f>VLOOKUP(A58,TRANSPORTE!A5:D117,4,FALSE)</f>
        <v>1200</v>
      </c>
      <c r="M58" s="822"/>
      <c r="N58" s="296">
        <f>K58*L58</f>
        <v>15.6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15.6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SUM(N69:N75)</f>
        <v>95.751009761437501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3674.3277301269432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734.86554602538865</v>
      </c>
      <c r="M83" s="852"/>
      <c r="N83" s="57"/>
    </row>
    <row r="84" spans="1:14">
      <c r="B84" s="95" t="s">
        <v>1057</v>
      </c>
      <c r="C84" s="96"/>
      <c r="D84" s="96"/>
      <c r="E84" s="96"/>
      <c r="F84" s="96"/>
      <c r="G84" s="96"/>
      <c r="H84" s="96"/>
      <c r="I84" s="93"/>
      <c r="J84" s="94"/>
      <c r="K84" s="313">
        <v>0.05</v>
      </c>
      <c r="L84" s="851">
        <f>N78*K84</f>
        <v>183.71638650634716</v>
      </c>
      <c r="M84" s="852"/>
      <c r="N84" s="57"/>
    </row>
    <row r="85" spans="1:14" ht="15.75" thickBot="1">
      <c r="B85" s="97" t="s">
        <v>1058</v>
      </c>
      <c r="C85" s="98"/>
      <c r="D85" s="98"/>
      <c r="E85" s="98"/>
      <c r="F85" s="98"/>
      <c r="G85" s="98"/>
      <c r="H85" s="98"/>
      <c r="I85" s="99"/>
      <c r="J85" s="100"/>
      <c r="K85" s="314">
        <v>0.05</v>
      </c>
      <c r="L85" s="853">
        <f>N78*K85</f>
        <v>183.71638650634716</v>
      </c>
      <c r="M85" s="854"/>
      <c r="N85" s="57"/>
    </row>
    <row r="86" spans="1:14" ht="15.75" thickBot="1">
      <c r="B86" s="817" t="s">
        <v>1037</v>
      </c>
      <c r="C86" s="818"/>
      <c r="D86" s="818"/>
      <c r="E86" s="818"/>
      <c r="F86" s="818"/>
      <c r="G86" s="818"/>
      <c r="H86" s="818"/>
      <c r="I86" s="818"/>
      <c r="J86" s="818"/>
      <c r="K86" s="818"/>
      <c r="L86" s="818"/>
      <c r="M86" s="819"/>
      <c r="N86" s="58">
        <f>L83+L84+L85</f>
        <v>1102.298319038083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4776.6260491650264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topLeftCell="A37"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1644</v>
      </c>
      <c r="C31" s="87" t="s">
        <v>1645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6"/>
      <c r="J36" s="277"/>
      <c r="K36" s="278">
        <f>VLOOKUP(A36,EQUIPOS!A6:D163,4,FALSE)</f>
        <v>93171.783898501235</v>
      </c>
      <c r="L36" s="279"/>
      <c r="M36" s="280">
        <v>400</v>
      </c>
      <c r="N36" s="281">
        <f>K36/M36</f>
        <v>232.92945974625309</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130704.50020865521</v>
      </c>
      <c r="L37" s="279"/>
      <c r="M37" s="280">
        <v>400</v>
      </c>
      <c r="N37" s="281">
        <f>K37/M37</f>
        <v>326.76125052163803</v>
      </c>
    </row>
    <row r="38" spans="1:14">
      <c r="A38" t="s">
        <v>176</v>
      </c>
      <c r="B38" s="830" t="str">
        <f>VLOOKUP(A38,EQUIPOS!A8:D154,3,FALSE)</f>
        <v xml:space="preserve">Compresor (barrido y soplado)
</v>
      </c>
      <c r="C38" s="831"/>
      <c r="D38" s="831"/>
      <c r="E38" s="831"/>
      <c r="F38" s="831"/>
      <c r="G38" s="831"/>
      <c r="H38" s="832"/>
      <c r="I38" s="276"/>
      <c r="J38" s="277"/>
      <c r="K38" s="278">
        <f>VLOOKUP(A38,EQUIPOS!A8:D165,4,FALSE)</f>
        <v>60000</v>
      </c>
      <c r="L38" s="279"/>
      <c r="M38" s="280">
        <v>400</v>
      </c>
      <c r="N38" s="281">
        <f>K38/M38</f>
        <v>150</v>
      </c>
    </row>
    <row r="39" spans="1:14">
      <c r="A39" t="s">
        <v>225</v>
      </c>
      <c r="B39" s="830" t="str">
        <f>VLOOKUP(A39,EQUIPOS!A9:D154,3,FALSE)</f>
        <v>Esparcidor de gravilla, Ancho de esparcimiento 3100mm, Velocidad de trabajo 10—20km2/h</v>
      </c>
      <c r="C39" s="831"/>
      <c r="D39" s="831"/>
      <c r="E39" s="831"/>
      <c r="F39" s="831"/>
      <c r="G39" s="831"/>
      <c r="H39" s="832"/>
      <c r="I39" s="833"/>
      <c r="J39" s="814"/>
      <c r="K39" s="278">
        <f>VLOOKUP(A39,EQUIPOS!A9:D166,4,FALSE)</f>
        <v>55595.4</v>
      </c>
      <c r="L39" s="834">
        <v>400</v>
      </c>
      <c r="M39" s="835"/>
      <c r="N39" s="281">
        <f>K39/L39</f>
        <v>138.98850000000002</v>
      </c>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0.957510097614375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849.63672036550554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934</v>
      </c>
      <c r="B48" s="49" t="str">
        <f>VLOOKUP(A48,MATERIALES!A5:D372,3,FALSE)</f>
        <v>Emulsión CRR-2</v>
      </c>
      <c r="C48" s="290"/>
      <c r="D48" s="290"/>
      <c r="E48" s="290"/>
      <c r="F48" s="290"/>
      <c r="G48" s="290"/>
      <c r="H48" s="290"/>
      <c r="I48" s="277"/>
      <c r="J48" s="233" t="str">
        <f ca="1">VLOOKUP(A48,MATERIALES!A4:D372,2,FALSE)</f>
        <v>lt</v>
      </c>
      <c r="K48" s="291">
        <v>1.83</v>
      </c>
      <c r="L48" s="276"/>
      <c r="M48" s="411">
        <f>VLOOKUP(A48,MATERIALES!A5:D394,4,FALSE)</f>
        <v>1309</v>
      </c>
      <c r="N48" s="281">
        <f>K48*M48</f>
        <v>2395.4700000000003</v>
      </c>
    </row>
    <row r="49" spans="1:14">
      <c r="A49" s="114" t="s">
        <v>831</v>
      </c>
      <c r="B49" s="49" t="str">
        <f>VLOOKUP(A49,MATERIALES!A6:D372,3,FALSE)</f>
        <v>Agregado para tratamiento superf. Simple</v>
      </c>
      <c r="C49" s="290"/>
      <c r="D49" s="290"/>
      <c r="E49" s="290"/>
      <c r="F49" s="290"/>
      <c r="G49" s="290"/>
      <c r="H49" s="290"/>
      <c r="I49" s="277"/>
      <c r="J49" s="233" t="str">
        <f>VLOOKUP(A49,MATERIALES!A5:D372,2,FALSE)</f>
        <v>m3</v>
      </c>
      <c r="K49" s="291">
        <v>1.9E-2</v>
      </c>
      <c r="L49" s="276"/>
      <c r="M49" s="411">
        <f>VLOOKUP(A49,MATERIALES!A6:D395,4,FALSE)</f>
        <v>57680</v>
      </c>
      <c r="N49" s="281">
        <f>K49*M49</f>
        <v>1095.92</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3491.3900000000003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1401</v>
      </c>
      <c r="B58" s="52" t="str">
        <f>VLOOKUP(A58,TRANSPORTE!A5:D117,3,FALSE)</f>
        <v>Transporte de agregados pétreos</v>
      </c>
      <c r="C58" s="326"/>
      <c r="D58" s="326"/>
      <c r="E58" s="326"/>
      <c r="F58" s="326"/>
      <c r="G58" s="326"/>
      <c r="H58" s="320" t="s">
        <v>1552</v>
      </c>
      <c r="I58" s="288">
        <v>1.9E-2</v>
      </c>
      <c r="J58" s="295">
        <v>1</v>
      </c>
      <c r="K58" s="288">
        <f>I58*J58</f>
        <v>1.9E-2</v>
      </c>
      <c r="L58" s="821">
        <f>VLOOKUP(A58,TRANSPORTE!A5:D117,4,FALSE)</f>
        <v>1200</v>
      </c>
      <c r="M58" s="822"/>
      <c r="N58" s="296">
        <f>K58*L58</f>
        <v>22.8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22.8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475">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476">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SUM(N69:N75)</f>
        <v>95.751009761437501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4459.5777301269436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891.91554602538872</v>
      </c>
      <c r="M83" s="852"/>
      <c r="N83" s="57"/>
    </row>
    <row r="84" spans="1:14">
      <c r="B84" s="95" t="s">
        <v>1057</v>
      </c>
      <c r="C84" s="96"/>
      <c r="D84" s="96"/>
      <c r="E84" s="96"/>
      <c r="F84" s="96"/>
      <c r="G84" s="96"/>
      <c r="H84" s="96"/>
      <c r="I84" s="93"/>
      <c r="J84" s="94"/>
      <c r="K84" s="313">
        <v>0.05</v>
      </c>
      <c r="L84" s="851">
        <f>N78*K84</f>
        <v>222.97888650634718</v>
      </c>
      <c r="M84" s="852"/>
      <c r="N84" s="57"/>
    </row>
    <row r="85" spans="1:14" ht="15.75" thickBot="1">
      <c r="B85" s="97" t="s">
        <v>1058</v>
      </c>
      <c r="C85" s="98"/>
      <c r="D85" s="98"/>
      <c r="E85" s="98"/>
      <c r="F85" s="98"/>
      <c r="G85" s="98"/>
      <c r="H85" s="98"/>
      <c r="I85" s="99"/>
      <c r="J85" s="100"/>
      <c r="K85" s="314">
        <v>0.05</v>
      </c>
      <c r="L85" s="853">
        <f>N78*K85</f>
        <v>222.97888650634718</v>
      </c>
      <c r="M85" s="854"/>
      <c r="N85" s="57"/>
    </row>
    <row r="86" spans="1:14" ht="15.75" thickBot="1">
      <c r="B86" s="817" t="s">
        <v>1037</v>
      </c>
      <c r="C86" s="818"/>
      <c r="D86" s="818"/>
      <c r="E86" s="818"/>
      <c r="F86" s="818"/>
      <c r="G86" s="818"/>
      <c r="H86" s="818"/>
      <c r="I86" s="818"/>
      <c r="J86" s="818"/>
      <c r="K86" s="818"/>
      <c r="L86" s="818"/>
      <c r="M86" s="819"/>
      <c r="N86" s="58">
        <f>L83+L84+L85</f>
        <v>1337.8733190380831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5797.4510491650271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topLeftCell="A22"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1646</v>
      </c>
      <c r="C31" s="87" t="s">
        <v>2165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6"/>
      <c r="J36" s="277"/>
      <c r="K36" s="278">
        <f>VLOOKUP(A36,EQUIPOS!A6:D163,4,FALSE)</f>
        <v>93171.783898501235</v>
      </c>
      <c r="L36" s="279"/>
      <c r="M36" s="280">
        <v>400</v>
      </c>
      <c r="N36" s="281">
        <f>K36/M36</f>
        <v>232.92945974625309</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130704.50020865521</v>
      </c>
      <c r="L37" s="279"/>
      <c r="M37" s="280">
        <v>400</v>
      </c>
      <c r="N37" s="281">
        <f>K37/M37</f>
        <v>326.76125052163803</v>
      </c>
    </row>
    <row r="38" spans="1:14">
      <c r="A38" t="s">
        <v>176</v>
      </c>
      <c r="B38" s="830" t="str">
        <f>VLOOKUP(A38,EQUIPOS!A8:D154,3,FALSE)</f>
        <v xml:space="preserve">Compresor (barrido y soplado)
</v>
      </c>
      <c r="C38" s="831"/>
      <c r="D38" s="831"/>
      <c r="E38" s="831"/>
      <c r="F38" s="831"/>
      <c r="G38" s="831"/>
      <c r="H38" s="832"/>
      <c r="I38" s="276"/>
      <c r="J38" s="277"/>
      <c r="K38" s="278">
        <f>VLOOKUP(A38,EQUIPOS!A8:D165,4,FALSE)</f>
        <v>60000</v>
      </c>
      <c r="L38" s="279"/>
      <c r="M38" s="280">
        <v>400</v>
      </c>
      <c r="N38" s="281">
        <f>K38/M38</f>
        <v>150</v>
      </c>
    </row>
    <row r="39" spans="1:14">
      <c r="A39" t="s">
        <v>225</v>
      </c>
      <c r="B39" s="830" t="str">
        <f>VLOOKUP(A39,EQUIPOS!A9:D154,3,FALSE)</f>
        <v>Esparcidor de gravilla, Ancho de esparcimiento 3100mm, Velocidad de trabajo 10—20km2/h</v>
      </c>
      <c r="C39" s="831"/>
      <c r="D39" s="831"/>
      <c r="E39" s="831"/>
      <c r="F39" s="831"/>
      <c r="G39" s="831"/>
      <c r="H39" s="832"/>
      <c r="I39" s="833"/>
      <c r="J39" s="814"/>
      <c r="K39" s="278">
        <f>VLOOKUP(A39,EQUIPOS!A9:D166,4,FALSE)</f>
        <v>55595.4</v>
      </c>
      <c r="L39" s="834">
        <v>400</v>
      </c>
      <c r="M39" s="835"/>
      <c r="N39" s="281">
        <f>K39/L39</f>
        <v>138.98850000000002</v>
      </c>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0.957510097614375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849.63672036550554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831</v>
      </c>
      <c r="B48" s="49" t="str">
        <f>VLOOKUP(A48,MATERIALES!A5:D372,3,FALSE)</f>
        <v>Agregado para tratamiento superf. Simple</v>
      </c>
      <c r="C48" s="290"/>
      <c r="D48" s="290"/>
      <c r="E48" s="290"/>
      <c r="F48" s="290"/>
      <c r="G48" s="290"/>
      <c r="H48" s="290"/>
      <c r="I48" s="277"/>
      <c r="J48" s="233" t="str">
        <f ca="1">VLOOKUP(A48,MATERIALES!A4:D372,2,FALSE)</f>
        <v>m3</v>
      </c>
      <c r="K48" s="291">
        <v>1.2999999999999999E-2</v>
      </c>
      <c r="L48" s="276"/>
      <c r="M48" s="411">
        <f>VLOOKUP(A48,MATERIALES!A5:D394,4,FALSE)</f>
        <v>57680</v>
      </c>
      <c r="N48" s="281">
        <f>K48*M48</f>
        <v>749.83999999999992</v>
      </c>
    </row>
    <row r="49" spans="1:14">
      <c r="A49" s="114" t="s">
        <v>934</v>
      </c>
      <c r="B49" s="49" t="str">
        <f>VLOOKUP(A49,MATERIALES!A6:D372,3,FALSE)</f>
        <v>Emulsión CRR-2</v>
      </c>
      <c r="C49" s="290"/>
      <c r="D49" s="290"/>
      <c r="E49" s="290"/>
      <c r="F49" s="290"/>
      <c r="G49" s="290"/>
      <c r="H49" s="290"/>
      <c r="I49" s="277"/>
      <c r="J49" s="233" t="str">
        <f>VLOOKUP(A49,MATERIALES!A5:D372,2,FALSE)</f>
        <v>lt</v>
      </c>
      <c r="K49" s="291">
        <v>1.5</v>
      </c>
      <c r="L49" s="276"/>
      <c r="M49" s="411">
        <f>VLOOKUP(A49,MATERIALES!A6:D395,4,FALSE)</f>
        <v>1309</v>
      </c>
      <c r="N49" s="281">
        <f>K49*M49</f>
        <v>1963.5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2713.34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1401</v>
      </c>
      <c r="B58" s="52" t="str">
        <f>VLOOKUP(A58,TRANSPORTE!A5:D117,3,FALSE)</f>
        <v>Transporte de agregados pétreos</v>
      </c>
      <c r="C58" s="326"/>
      <c r="D58" s="326"/>
      <c r="E58" s="326"/>
      <c r="F58" s="326"/>
      <c r="G58" s="326"/>
      <c r="H58" s="320" t="s">
        <v>1552</v>
      </c>
      <c r="I58" s="288">
        <v>1.2999999999999999E-2</v>
      </c>
      <c r="J58" s="295">
        <v>1</v>
      </c>
      <c r="K58" s="288">
        <f>I58*J58</f>
        <v>1.2999999999999999E-2</v>
      </c>
      <c r="L58" s="821">
        <f>VLOOKUP(A58,TRANSPORTE!A5:D117,4,FALSE)</f>
        <v>1200</v>
      </c>
      <c r="M58" s="822"/>
      <c r="N58" s="296">
        <f>K58*L58</f>
        <v>15.6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15.6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4">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SUM(N69:N75)</f>
        <v>95.751009761437501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3674.3277301269432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734.86554602538865</v>
      </c>
      <c r="M83" s="852"/>
      <c r="N83" s="57"/>
    </row>
    <row r="84" spans="1:14">
      <c r="B84" s="95" t="s">
        <v>1057</v>
      </c>
      <c r="C84" s="96"/>
      <c r="D84" s="96"/>
      <c r="E84" s="96"/>
      <c r="F84" s="96"/>
      <c r="G84" s="96"/>
      <c r="H84" s="96"/>
      <c r="I84" s="93"/>
      <c r="J84" s="94"/>
      <c r="K84" s="313">
        <v>0.05</v>
      </c>
      <c r="L84" s="851">
        <f>N78*K84</f>
        <v>183.71638650634716</v>
      </c>
      <c r="M84" s="852"/>
      <c r="N84" s="57"/>
    </row>
    <row r="85" spans="1:14" ht="15.75" thickBot="1">
      <c r="B85" s="97" t="s">
        <v>1058</v>
      </c>
      <c r="C85" s="98"/>
      <c r="D85" s="98"/>
      <c r="E85" s="98"/>
      <c r="F85" s="98"/>
      <c r="G85" s="98"/>
      <c r="H85" s="98"/>
      <c r="I85" s="99"/>
      <c r="J85" s="100"/>
      <c r="K85" s="314">
        <v>0.05</v>
      </c>
      <c r="L85" s="853">
        <f>N78*K85</f>
        <v>183.71638650634716</v>
      </c>
      <c r="M85" s="854"/>
      <c r="N85" s="57"/>
    </row>
    <row r="86" spans="1:14" ht="15.75" thickBot="1">
      <c r="B86" s="817" t="s">
        <v>1037</v>
      </c>
      <c r="C86" s="818"/>
      <c r="D86" s="818"/>
      <c r="E86" s="818"/>
      <c r="F86" s="818"/>
      <c r="G86" s="818"/>
      <c r="H86" s="818"/>
      <c r="I86" s="818"/>
      <c r="J86" s="818"/>
      <c r="K86" s="818"/>
      <c r="L86" s="818"/>
      <c r="M86" s="819"/>
      <c r="N86" s="58">
        <f>L83+L84+L85</f>
        <v>1102.298319038083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4776.6260491650264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1647</v>
      </c>
      <c r="C31" s="87" t="s">
        <v>1648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6"/>
      <c r="J36" s="277"/>
      <c r="K36" s="278">
        <f>VLOOKUP(A36,EQUIPOS!A6:D163,4,FALSE)</f>
        <v>93171.783898501235</v>
      </c>
      <c r="L36" s="279"/>
      <c r="M36" s="292">
        <v>275</v>
      </c>
      <c r="N36" s="281">
        <f>K36/M36</f>
        <v>338.80648690364086</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130704.50020865521</v>
      </c>
      <c r="L37" s="279"/>
      <c r="M37" s="292">
        <f>M36</f>
        <v>275</v>
      </c>
      <c r="N37" s="281">
        <f>K37/M37</f>
        <v>475.28909166783711</v>
      </c>
    </row>
    <row r="38" spans="1:14">
      <c r="A38" t="s">
        <v>176</v>
      </c>
      <c r="B38" s="830" t="str">
        <f>VLOOKUP(A38,EQUIPOS!A8:D154,3,FALSE)</f>
        <v xml:space="preserve">Compresor (barrido y soplado)
</v>
      </c>
      <c r="C38" s="831"/>
      <c r="D38" s="831"/>
      <c r="E38" s="831"/>
      <c r="F38" s="831"/>
      <c r="G38" s="831"/>
      <c r="H38" s="832"/>
      <c r="I38" s="276"/>
      <c r="J38" s="277"/>
      <c r="K38" s="278">
        <f>VLOOKUP(A38,EQUIPOS!A8:D165,4,FALSE)</f>
        <v>60000</v>
      </c>
      <c r="L38" s="279"/>
      <c r="M38" s="292">
        <v>275</v>
      </c>
      <c r="N38" s="281">
        <f>K38/M38</f>
        <v>218.18181818181819</v>
      </c>
    </row>
    <row r="39" spans="1:14">
      <c r="A39" t="s">
        <v>225</v>
      </c>
      <c r="B39" s="830" t="str">
        <f>VLOOKUP(A39,EQUIPOS!A9:D154,3,FALSE)</f>
        <v>Esparcidor de gravilla, Ancho de esparcimiento 3100mm, Velocidad de trabajo 10—20km2/h</v>
      </c>
      <c r="C39" s="831"/>
      <c r="D39" s="831"/>
      <c r="E39" s="831"/>
      <c r="F39" s="831"/>
      <c r="G39" s="831"/>
      <c r="H39" s="832"/>
      <c r="I39" s="833"/>
      <c r="J39" s="814"/>
      <c r="K39" s="278">
        <f>VLOOKUP(A39,EQUIPOS!A9:D166,4,FALSE)</f>
        <v>55595.4</v>
      </c>
      <c r="L39" s="945">
        <v>275</v>
      </c>
      <c r="M39" s="946"/>
      <c r="N39" s="281">
        <f>K39/L39</f>
        <v>202.16509090909091</v>
      </c>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1.3927419601663635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1235.8352296225535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827</v>
      </c>
      <c r="B48" s="49" t="str">
        <f>VLOOKUP(A48,MATERIALES!A5:D372,3,FALSE)</f>
        <v xml:space="preserve">Agregado para tratamiento superficial doble (primer riego)
</v>
      </c>
      <c r="C48" s="290"/>
      <c r="D48" s="290"/>
      <c r="E48" s="290"/>
      <c r="F48" s="290"/>
      <c r="G48" s="290"/>
      <c r="H48" s="290"/>
      <c r="I48" s="277"/>
      <c r="J48" s="233" t="str">
        <f ca="1">VLOOKUP(A48,MATERIALES!A4:D372,2,FALSE)</f>
        <v>m3</v>
      </c>
      <c r="K48" s="291">
        <v>2.5000000000000001E-2</v>
      </c>
      <c r="L48" s="276"/>
      <c r="M48" s="411">
        <f>VLOOKUP(A48,MATERIALES!A5:D394,4,FALSE)</f>
        <v>57680</v>
      </c>
      <c r="N48" s="281">
        <f>K48*M48</f>
        <v>1442</v>
      </c>
    </row>
    <row r="49" spans="1:14">
      <c r="A49" s="114" t="s">
        <v>829</v>
      </c>
      <c r="B49" s="49" t="str">
        <f>VLOOKUP(A49,MATERIALES!A6:D372,3,FALSE)</f>
        <v xml:space="preserve">Agregado para tratamiento superficial doble (segundo riego)
</v>
      </c>
      <c r="C49" s="290"/>
      <c r="D49" s="290"/>
      <c r="E49" s="290"/>
      <c r="F49" s="290"/>
      <c r="G49" s="290"/>
      <c r="H49" s="290"/>
      <c r="I49" s="277"/>
      <c r="J49" s="233" t="str">
        <f>VLOOKUP(A49,MATERIALES!A5:D372,2,FALSE)</f>
        <v>m3</v>
      </c>
      <c r="K49" s="291">
        <v>1.2999999999999999E-2</v>
      </c>
      <c r="L49" s="276"/>
      <c r="M49" s="411">
        <f>VLOOKUP(A49,MATERIALES!A6:D395,4,FALSE)</f>
        <v>57680</v>
      </c>
      <c r="N49" s="281">
        <f>K49*M49</f>
        <v>749.83999999999992</v>
      </c>
    </row>
    <row r="50" spans="1:14">
      <c r="A50" t="s">
        <v>934</v>
      </c>
      <c r="B50" s="49" t="str">
        <f>VLOOKUP(A50,MATERIALES!A6:D372,3,FALSE)</f>
        <v>Emulsión CRR-2</v>
      </c>
      <c r="C50" s="290"/>
      <c r="D50" s="290"/>
      <c r="E50" s="290"/>
      <c r="F50" s="290"/>
      <c r="G50" s="290"/>
      <c r="H50" s="290"/>
      <c r="I50" s="277"/>
      <c r="J50" s="233" t="str">
        <f>VLOOKUP(A50,MATERIALES!A6:D372,2,FALSE)</f>
        <v>lt</v>
      </c>
      <c r="K50" s="291">
        <v>4.24</v>
      </c>
      <c r="L50" s="276"/>
      <c r="M50" s="411">
        <f>VLOOKUP(A50,MATERIALES!A6:D396,4,FALSE)</f>
        <v>1309</v>
      </c>
      <c r="N50" s="281">
        <f>K50*M50</f>
        <v>5550.16</v>
      </c>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7742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1401</v>
      </c>
      <c r="B58" s="52" t="str">
        <f>VLOOKUP(A58,TRANSPORTE!A5:D117,3,FALSE)</f>
        <v>Transporte de agregados pétreos</v>
      </c>
      <c r="C58" s="326"/>
      <c r="D58" s="326"/>
      <c r="E58" s="326"/>
      <c r="F58" s="326"/>
      <c r="G58" s="326"/>
      <c r="H58" s="320" t="s">
        <v>1552</v>
      </c>
      <c r="I58" s="288">
        <v>3.7999999999999999E-2</v>
      </c>
      <c r="J58" s="295">
        <v>1</v>
      </c>
      <c r="K58" s="288">
        <f>I58*J58</f>
        <v>3.7999999999999999E-2</v>
      </c>
      <c r="L58" s="821">
        <f>VLOOKUP(A58,TRANSPORTE!A5:D117,4,FALSE)</f>
        <v>1200</v>
      </c>
      <c r="M58" s="822"/>
      <c r="N58" s="296">
        <f>K58*L58</f>
        <v>45.6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45.6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413">
        <v>2200</v>
      </c>
      <c r="N69" s="404">
        <f>K69/M69</f>
        <v>46.424732005545451</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414">
        <v>2200</v>
      </c>
      <c r="N70" s="404">
        <f>K70/M70</f>
        <v>92.849464011090902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23" t="s">
        <v>1037</v>
      </c>
      <c r="C76" s="824"/>
      <c r="D76" s="824"/>
      <c r="E76" s="824"/>
      <c r="F76" s="824"/>
      <c r="G76" s="824"/>
      <c r="H76" s="824"/>
      <c r="I76" s="824"/>
      <c r="J76" s="824"/>
      <c r="K76" s="824"/>
      <c r="L76" s="824"/>
      <c r="M76" s="825"/>
      <c r="N76" s="469">
        <f>SUM(N69:N75)</f>
        <v>139.27419601663635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9162.7094256391902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1832.5418851278382</v>
      </c>
      <c r="M83" s="852"/>
      <c r="N83" s="57"/>
    </row>
    <row r="84" spans="1:14">
      <c r="B84" s="95" t="s">
        <v>1057</v>
      </c>
      <c r="C84" s="96"/>
      <c r="D84" s="96"/>
      <c r="E84" s="96"/>
      <c r="F84" s="96"/>
      <c r="G84" s="96"/>
      <c r="H84" s="96"/>
      <c r="I84" s="93"/>
      <c r="J84" s="94"/>
      <c r="K84" s="313">
        <v>0.05</v>
      </c>
      <c r="L84" s="851">
        <f>N78*K84</f>
        <v>458.13547128195955</v>
      </c>
      <c r="M84" s="852"/>
      <c r="N84" s="57"/>
    </row>
    <row r="85" spans="1:14" ht="15.75" thickBot="1">
      <c r="B85" s="97" t="s">
        <v>1058</v>
      </c>
      <c r="C85" s="98"/>
      <c r="D85" s="98"/>
      <c r="E85" s="98"/>
      <c r="F85" s="98"/>
      <c r="G85" s="98"/>
      <c r="H85" s="98"/>
      <c r="I85" s="99"/>
      <c r="J85" s="100"/>
      <c r="K85" s="314">
        <v>0.05</v>
      </c>
      <c r="L85" s="853">
        <f>N78*K85</f>
        <v>458.13547128195955</v>
      </c>
      <c r="M85" s="854"/>
      <c r="N85" s="57"/>
    </row>
    <row r="86" spans="1:14" ht="15.75" thickBot="1">
      <c r="B86" s="817" t="s">
        <v>1037</v>
      </c>
      <c r="C86" s="818"/>
      <c r="D86" s="818"/>
      <c r="E86" s="818"/>
      <c r="F86" s="818"/>
      <c r="G86" s="818"/>
      <c r="H86" s="818"/>
      <c r="I86" s="818"/>
      <c r="J86" s="818"/>
      <c r="K86" s="818"/>
      <c r="L86" s="818"/>
      <c r="M86" s="819"/>
      <c r="N86" s="58">
        <f>L83+L84+L85</f>
        <v>2748.8128276917569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11911.522253330946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topLeftCell="A22"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1649</v>
      </c>
      <c r="C31" s="87" t="s">
        <v>1650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6"/>
      <c r="J36" s="277"/>
      <c r="K36" s="278">
        <f>VLOOKUP(A36,EQUIPOS!A6:D163,4,FALSE)</f>
        <v>93171.783898501235</v>
      </c>
      <c r="L36" s="279"/>
      <c r="M36" s="292">
        <v>275</v>
      </c>
      <c r="N36" s="281">
        <f>K36/M36</f>
        <v>338.80648690364086</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130704.50020865521</v>
      </c>
      <c r="L37" s="279"/>
      <c r="M37" s="292">
        <v>275</v>
      </c>
      <c r="N37" s="281">
        <f>K37/M37</f>
        <v>475.28909166783711</v>
      </c>
    </row>
    <row r="38" spans="1:14">
      <c r="A38" t="s">
        <v>176</v>
      </c>
      <c r="B38" s="830" t="str">
        <f>VLOOKUP(A38,EQUIPOS!A8:D154,3,FALSE)</f>
        <v xml:space="preserve">Compresor (barrido y soplado)
</v>
      </c>
      <c r="C38" s="831"/>
      <c r="D38" s="831"/>
      <c r="E38" s="831"/>
      <c r="F38" s="831"/>
      <c r="G38" s="831"/>
      <c r="H38" s="832"/>
      <c r="I38" s="276"/>
      <c r="J38" s="277"/>
      <c r="K38" s="278">
        <f>VLOOKUP(A38,EQUIPOS!A8:D165,4,FALSE)</f>
        <v>60000</v>
      </c>
      <c r="L38" s="279"/>
      <c r="M38" s="292">
        <v>275</v>
      </c>
      <c r="N38" s="281">
        <f>K38/M38</f>
        <v>218.18181818181819</v>
      </c>
    </row>
    <row r="39" spans="1:14">
      <c r="A39" t="s">
        <v>225</v>
      </c>
      <c r="B39" s="830" t="str">
        <f>VLOOKUP(A39,EQUIPOS!A9:D154,3,FALSE)</f>
        <v>Esparcidor de gravilla, Ancho de esparcimiento 3100mm, Velocidad de trabajo 10—20km2/h</v>
      </c>
      <c r="C39" s="831"/>
      <c r="D39" s="831"/>
      <c r="E39" s="831"/>
      <c r="F39" s="831"/>
      <c r="G39" s="831"/>
      <c r="H39" s="832"/>
      <c r="I39" s="833"/>
      <c r="J39" s="814"/>
      <c r="K39" s="278">
        <f>VLOOKUP(A39,EQUIPOS!A9:D166,4,FALSE)</f>
        <v>55595.4</v>
      </c>
      <c r="L39" s="945">
        <v>275</v>
      </c>
      <c r="M39" s="946"/>
      <c r="N39" s="281">
        <f>K39/L39</f>
        <v>202.16509090909091</v>
      </c>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1.3927419601663635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1235.8352296225535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827</v>
      </c>
      <c r="B48" s="49" t="str">
        <f>VLOOKUP(A48,MATERIALES!A5:D372,3,FALSE)</f>
        <v xml:space="preserve">Agregado para tratamiento superficial doble (primer riego)
</v>
      </c>
      <c r="C48" s="290"/>
      <c r="D48" s="290"/>
      <c r="E48" s="290"/>
      <c r="F48" s="290"/>
      <c r="G48" s="290"/>
      <c r="H48" s="290"/>
      <c r="I48" s="277"/>
      <c r="J48" s="233" t="str">
        <f ca="1">VLOOKUP(A48,MATERIALES!A4:D372,2,FALSE)</f>
        <v>m3</v>
      </c>
      <c r="K48" s="291">
        <v>1.9E-2</v>
      </c>
      <c r="L48" s="276"/>
      <c r="M48" s="411">
        <f>VLOOKUP(A48,MATERIALES!A5:D394,4,FALSE)</f>
        <v>57680</v>
      </c>
      <c r="N48" s="281">
        <f>K48*M48</f>
        <v>1095.92</v>
      </c>
    </row>
    <row r="49" spans="1:14">
      <c r="A49" s="114" t="s">
        <v>829</v>
      </c>
      <c r="B49" s="49" t="str">
        <f>VLOOKUP(A49,MATERIALES!A6:D372,3,FALSE)</f>
        <v xml:space="preserve">Agregado para tratamiento superficial doble (segundo riego)
</v>
      </c>
      <c r="C49" s="290"/>
      <c r="D49" s="290"/>
      <c r="E49" s="290"/>
      <c r="F49" s="290"/>
      <c r="G49" s="290"/>
      <c r="H49" s="290"/>
      <c r="I49" s="277"/>
      <c r="J49" s="233" t="str">
        <f>VLOOKUP(A49,MATERIALES!A5:D372,2,FALSE)</f>
        <v>m3</v>
      </c>
      <c r="K49" s="291">
        <v>0.01</v>
      </c>
      <c r="L49" s="276"/>
      <c r="M49" s="411">
        <f>VLOOKUP(A49,MATERIALES!A6:D395,4,FALSE)</f>
        <v>57680</v>
      </c>
      <c r="N49" s="281">
        <f>K49*M49</f>
        <v>576.80000000000007</v>
      </c>
    </row>
    <row r="50" spans="1:14">
      <c r="A50" t="s">
        <v>934</v>
      </c>
      <c r="B50" s="49" t="str">
        <f>VLOOKUP(A50,MATERIALES!A6:D372,3,FALSE)</f>
        <v>Emulsión CRR-2</v>
      </c>
      <c r="C50" s="290"/>
      <c r="D50" s="290"/>
      <c r="E50" s="290"/>
      <c r="F50" s="290"/>
      <c r="G50" s="290"/>
      <c r="H50" s="290"/>
      <c r="I50" s="277"/>
      <c r="J50" s="233" t="str">
        <f>VLOOKUP(A50,MATERIALES!A6:D372,2,FALSE)</f>
        <v>lt</v>
      </c>
      <c r="K50" s="291">
        <v>3.24</v>
      </c>
      <c r="L50" s="276"/>
      <c r="M50" s="411">
        <f>VLOOKUP(A50,MATERIALES!A6:D396,4,FALSE)</f>
        <v>1309</v>
      </c>
      <c r="N50" s="281">
        <f>K50*M50</f>
        <v>4241.16</v>
      </c>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5913.88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1401</v>
      </c>
      <c r="B58" s="52" t="str">
        <f>VLOOKUP(A58,TRANSPORTE!A5:D117,3,FALSE)</f>
        <v>Transporte de agregados pétreos</v>
      </c>
      <c r="C58" s="326"/>
      <c r="D58" s="326"/>
      <c r="E58" s="326"/>
      <c r="F58" s="326"/>
      <c r="G58" s="326"/>
      <c r="H58" s="320" t="s">
        <v>1552</v>
      </c>
      <c r="I58" s="288">
        <v>2.9000000000000001E-2</v>
      </c>
      <c r="J58" s="295">
        <v>1</v>
      </c>
      <c r="K58" s="288">
        <f>I58*J58</f>
        <v>2.9000000000000001E-2</v>
      </c>
      <c r="L58" s="821">
        <f>VLOOKUP(A58,TRANSPORTE!A5:D117,4,FALSE)</f>
        <v>1200</v>
      </c>
      <c r="M58" s="822"/>
      <c r="N58" s="296">
        <f>K58*L58</f>
        <v>34.800000000000004</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34.800000000000004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15">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SUM(N69:N75)</f>
        <v>139.27419601663635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7323.789425639191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1464.7578851278383</v>
      </c>
      <c r="M83" s="852"/>
      <c r="N83" s="57"/>
    </row>
    <row r="84" spans="1:14">
      <c r="B84" s="95" t="s">
        <v>1057</v>
      </c>
      <c r="C84" s="96"/>
      <c r="D84" s="96"/>
      <c r="E84" s="96"/>
      <c r="F84" s="96"/>
      <c r="G84" s="96"/>
      <c r="H84" s="96"/>
      <c r="I84" s="93"/>
      <c r="J84" s="94"/>
      <c r="K84" s="313">
        <v>0.05</v>
      </c>
      <c r="L84" s="851">
        <f>N78*K84</f>
        <v>366.18947128195958</v>
      </c>
      <c r="M84" s="852"/>
      <c r="N84" s="57"/>
    </row>
    <row r="85" spans="1:14" ht="15.75" thickBot="1">
      <c r="B85" s="97" t="s">
        <v>1058</v>
      </c>
      <c r="C85" s="98"/>
      <c r="D85" s="98"/>
      <c r="E85" s="98"/>
      <c r="F85" s="98"/>
      <c r="G85" s="98"/>
      <c r="H85" s="98"/>
      <c r="I85" s="99"/>
      <c r="J85" s="100"/>
      <c r="K85" s="314">
        <v>0.05</v>
      </c>
      <c r="L85" s="853">
        <f>N78*K85</f>
        <v>366.18947128195958</v>
      </c>
      <c r="M85" s="854"/>
      <c r="N85" s="57"/>
    </row>
    <row r="86" spans="1:14" ht="15.75" thickBot="1">
      <c r="B86" s="817" t="s">
        <v>1037</v>
      </c>
      <c r="C86" s="818"/>
      <c r="D86" s="818"/>
      <c r="E86" s="818"/>
      <c r="F86" s="818"/>
      <c r="G86" s="818"/>
      <c r="H86" s="818"/>
      <c r="I86" s="818"/>
      <c r="J86" s="818"/>
      <c r="K86" s="818"/>
      <c r="L86" s="818"/>
      <c r="M86" s="819"/>
      <c r="N86" s="58">
        <f>L83+L84+L85</f>
        <v>2197.1368276917574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9520.9262533309484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topLeftCell="A25"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1652</v>
      </c>
      <c r="C31" s="87" t="s">
        <v>1651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6"/>
      <c r="J36" s="277"/>
      <c r="K36" s="278">
        <f>VLOOKUP(A36,EQUIPOS!A6:D163,4,FALSE)</f>
        <v>93171.783898501235</v>
      </c>
      <c r="L36" s="279"/>
      <c r="M36" s="280">
        <v>275</v>
      </c>
      <c r="N36" s="281">
        <f>K36/M36</f>
        <v>338.80648690364086</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130704.50020865521</v>
      </c>
      <c r="L37" s="279"/>
      <c r="M37" s="280">
        <v>275</v>
      </c>
      <c r="N37" s="281">
        <f>K37/M37</f>
        <v>475.28909166783711</v>
      </c>
    </row>
    <row r="38" spans="1:14">
      <c r="A38" t="s">
        <v>176</v>
      </c>
      <c r="B38" s="830" t="str">
        <f>VLOOKUP(A38,EQUIPOS!A8:D154,3,FALSE)</f>
        <v xml:space="preserve">Compresor (barrido y soplado)
</v>
      </c>
      <c r="C38" s="831"/>
      <c r="D38" s="831"/>
      <c r="E38" s="831"/>
      <c r="F38" s="831"/>
      <c r="G38" s="831"/>
      <c r="H38" s="832"/>
      <c r="I38" s="276"/>
      <c r="J38" s="277"/>
      <c r="K38" s="278">
        <f>VLOOKUP(A38,EQUIPOS!A8:D165,4,FALSE)</f>
        <v>60000</v>
      </c>
      <c r="L38" s="279"/>
      <c r="M38" s="280">
        <v>275</v>
      </c>
      <c r="N38" s="281">
        <f>K38/M38</f>
        <v>218.18181818181819</v>
      </c>
    </row>
    <row r="39" spans="1:14">
      <c r="A39" t="s">
        <v>225</v>
      </c>
      <c r="B39" s="830" t="str">
        <f>VLOOKUP(A39,EQUIPOS!A9:D154,3,FALSE)</f>
        <v>Esparcidor de gravilla, Ancho de esparcimiento 3100mm, Velocidad de trabajo 10—20km2/h</v>
      </c>
      <c r="C39" s="831"/>
      <c r="D39" s="831"/>
      <c r="E39" s="831"/>
      <c r="F39" s="831"/>
      <c r="G39" s="831"/>
      <c r="H39" s="832"/>
      <c r="I39" s="833"/>
      <c r="J39" s="814"/>
      <c r="K39" s="278">
        <f>VLOOKUP(A39,EQUIPOS!A9:D166,4,FALSE)</f>
        <v>55595.4</v>
      </c>
      <c r="L39" s="834">
        <v>275</v>
      </c>
      <c r="M39" s="835"/>
      <c r="N39" s="281">
        <f>K39/L39</f>
        <v>202.16509090909091</v>
      </c>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1.3927419601663635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1235.8352296225535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827</v>
      </c>
      <c r="B48" s="49" t="str">
        <f>VLOOKUP(A48,MATERIALES!A5:D372,3,FALSE)</f>
        <v xml:space="preserve">Agregado para tratamiento superficial doble (primer riego)
</v>
      </c>
      <c r="C48" s="290"/>
      <c r="D48" s="290"/>
      <c r="E48" s="290"/>
      <c r="F48" s="290"/>
      <c r="G48" s="290"/>
      <c r="H48" s="290"/>
      <c r="I48" s="277"/>
      <c r="J48" s="233" t="str">
        <f ca="1">VLOOKUP(A48,MATERIALES!A4:D638,2,FALSE)</f>
        <v>m3</v>
      </c>
      <c r="K48" s="291">
        <v>2.5000000000000001E-2</v>
      </c>
      <c r="L48" s="276"/>
      <c r="M48" s="411">
        <f>VLOOKUP(A48,MATERIALES!A5:D394,4,FALSE)</f>
        <v>57680</v>
      </c>
      <c r="N48" s="281">
        <f>K48*M48</f>
        <v>1442</v>
      </c>
    </row>
    <row r="49" spans="1:14">
      <c r="A49" s="114" t="s">
        <v>829</v>
      </c>
      <c r="B49" s="49" t="str">
        <f>VLOOKUP(A49,MATERIALES!A6:D372,3,FALSE)</f>
        <v xml:space="preserve">Agregado para tratamiento superficial doble (segundo riego)
</v>
      </c>
      <c r="C49" s="290"/>
      <c r="D49" s="290"/>
      <c r="E49" s="290"/>
      <c r="F49" s="290"/>
      <c r="G49" s="290"/>
      <c r="H49" s="290"/>
      <c r="I49" s="277"/>
      <c r="J49" s="233" t="str">
        <f>VLOOKUP(A49,MATERIALES!A5:D639,2,FALSE)</f>
        <v>m3</v>
      </c>
      <c r="K49" s="291">
        <v>1.2999999999999999E-2</v>
      </c>
      <c r="L49" s="276"/>
      <c r="M49" s="411">
        <f>VLOOKUP(A49,MATERIALES!A6:D395,4,FALSE)</f>
        <v>57680</v>
      </c>
      <c r="N49" s="281">
        <f>K49*M49</f>
        <v>749.83999999999992</v>
      </c>
    </row>
    <row r="50" spans="1:14">
      <c r="A50" t="s">
        <v>936</v>
      </c>
      <c r="B50" s="49" t="str">
        <f>VLOOKUP(A50,MATERIALES!A6:D372,3,FALSE)</f>
        <v>Emulsión CRR-2m</v>
      </c>
      <c r="C50" s="290"/>
      <c r="D50" s="290"/>
      <c r="E50" s="290"/>
      <c r="F50" s="290"/>
      <c r="G50" s="290"/>
      <c r="H50" s="290"/>
      <c r="I50" s="277"/>
      <c r="J50" s="233" t="str">
        <f>VLOOKUP(A50,MATERIALES!A6:D640,2,FALSE)</f>
        <v>lt</v>
      </c>
      <c r="K50" s="291">
        <v>4.24</v>
      </c>
      <c r="L50" s="276"/>
      <c r="M50" s="411">
        <f>VLOOKUP(A50,MATERIALES!A6:D396,4,FALSE)</f>
        <v>1785</v>
      </c>
      <c r="N50" s="281">
        <f>K50*M50</f>
        <v>7568.4000000000005</v>
      </c>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9760.2400000000016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1401</v>
      </c>
      <c r="B58" s="52" t="str">
        <f>VLOOKUP(A58,TRANSPORTE!A5:D117,3,FALSE)</f>
        <v>Transporte de agregados pétreos</v>
      </c>
      <c r="C58" s="326"/>
      <c r="D58" s="326"/>
      <c r="E58" s="326"/>
      <c r="F58" s="326"/>
      <c r="G58" s="326"/>
      <c r="H58" s="320" t="s">
        <v>1552</v>
      </c>
      <c r="I58" s="288">
        <v>3.7999999999999999E-2</v>
      </c>
      <c r="J58" s="295">
        <v>1</v>
      </c>
      <c r="K58" s="288">
        <f>I58*J58</f>
        <v>3.7999999999999999E-2</v>
      </c>
      <c r="L58" s="821">
        <f>VLOOKUP(A58,TRANSPORTE!A5:D117,4,FALSE)</f>
        <v>1200</v>
      </c>
      <c r="M58" s="822"/>
      <c r="N58" s="296">
        <f>K58*L58</f>
        <v>45.6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45.6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SUM(N69:N75)</f>
        <v>139.27419601663635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11180.949425639192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2236.1898851278384</v>
      </c>
      <c r="M83" s="852"/>
      <c r="N83" s="57"/>
    </row>
    <row r="84" spans="1:14">
      <c r="B84" s="95" t="s">
        <v>1057</v>
      </c>
      <c r="C84" s="96"/>
      <c r="D84" s="96"/>
      <c r="E84" s="96"/>
      <c r="F84" s="96"/>
      <c r="G84" s="96"/>
      <c r="H84" s="96"/>
      <c r="I84" s="93"/>
      <c r="J84" s="94"/>
      <c r="K84" s="313">
        <v>0.05</v>
      </c>
      <c r="L84" s="851">
        <f>N78*K84</f>
        <v>559.04747128195959</v>
      </c>
      <c r="M84" s="852"/>
      <c r="N84" s="57"/>
    </row>
    <row r="85" spans="1:14" ht="15.75" thickBot="1">
      <c r="B85" s="97" t="s">
        <v>1058</v>
      </c>
      <c r="C85" s="98"/>
      <c r="D85" s="98"/>
      <c r="E85" s="98"/>
      <c r="F85" s="98"/>
      <c r="G85" s="98"/>
      <c r="H85" s="98"/>
      <c r="I85" s="99"/>
      <c r="J85" s="100"/>
      <c r="K85" s="314">
        <v>0.05</v>
      </c>
      <c r="L85" s="853">
        <f>N78*K85</f>
        <v>559.04747128195959</v>
      </c>
      <c r="M85" s="854"/>
      <c r="N85" s="57"/>
    </row>
    <row r="86" spans="1:14" ht="15.75" thickBot="1">
      <c r="B86" s="817" t="s">
        <v>1037</v>
      </c>
      <c r="C86" s="818"/>
      <c r="D86" s="818"/>
      <c r="E86" s="818"/>
      <c r="F86" s="818"/>
      <c r="G86" s="818"/>
      <c r="H86" s="818"/>
      <c r="I86" s="818"/>
      <c r="J86" s="818"/>
      <c r="K86" s="818"/>
      <c r="L86" s="818"/>
      <c r="M86" s="819"/>
      <c r="N86" s="58">
        <f>L83+L84+L85</f>
        <v>3354.2848276917575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14535.234253330949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topLeftCell="A22"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1653</v>
      </c>
      <c r="C31" s="87" t="s">
        <v>1654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6"/>
      <c r="J36" s="277"/>
      <c r="K36" s="278">
        <f>VLOOKUP(A36,EQUIPOS!A6:D163,4,FALSE)</f>
        <v>93171.783898501235</v>
      </c>
      <c r="L36" s="279"/>
      <c r="M36" s="280">
        <v>275</v>
      </c>
      <c r="N36" s="281">
        <f>K36/M36</f>
        <v>338.80648690364086</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130704.50020865521</v>
      </c>
      <c r="L37" s="279"/>
      <c r="M37" s="280">
        <v>275</v>
      </c>
      <c r="N37" s="281">
        <f>K37/M37</f>
        <v>475.28909166783711</v>
      </c>
    </row>
    <row r="38" spans="1:14">
      <c r="A38" t="s">
        <v>176</v>
      </c>
      <c r="B38" s="830" t="str">
        <f>VLOOKUP(A38,EQUIPOS!A8:D154,3,FALSE)</f>
        <v xml:space="preserve">Compresor (barrido y soplado)
</v>
      </c>
      <c r="C38" s="831"/>
      <c r="D38" s="831"/>
      <c r="E38" s="831"/>
      <c r="F38" s="831"/>
      <c r="G38" s="831"/>
      <c r="H38" s="832"/>
      <c r="I38" s="276"/>
      <c r="J38" s="277"/>
      <c r="K38" s="278">
        <f>VLOOKUP(A38,EQUIPOS!A8:D165,4,FALSE)</f>
        <v>60000</v>
      </c>
      <c r="L38" s="279"/>
      <c r="M38" s="280">
        <v>275</v>
      </c>
      <c r="N38" s="281">
        <f>K38/M38</f>
        <v>218.18181818181819</v>
      </c>
    </row>
    <row r="39" spans="1:14">
      <c r="A39" t="s">
        <v>225</v>
      </c>
      <c r="B39" s="830" t="str">
        <f>VLOOKUP(A39,EQUIPOS!A9:D154,3,FALSE)</f>
        <v>Esparcidor de gravilla, Ancho de esparcimiento 3100mm, Velocidad de trabajo 10—20km2/h</v>
      </c>
      <c r="C39" s="831"/>
      <c r="D39" s="831"/>
      <c r="E39" s="831"/>
      <c r="F39" s="831"/>
      <c r="G39" s="831"/>
      <c r="H39" s="832"/>
      <c r="I39" s="833"/>
      <c r="J39" s="814"/>
      <c r="K39" s="278">
        <f>VLOOKUP(A39,EQUIPOS!A9:D166,4,FALSE)</f>
        <v>55595.4</v>
      </c>
      <c r="L39" s="834">
        <v>275</v>
      </c>
      <c r="M39" s="835"/>
      <c r="N39" s="281">
        <f>K39/L39</f>
        <v>202.16509090909091</v>
      </c>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1.3927419601663635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1235.8352296225535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827</v>
      </c>
      <c r="B48" s="49" t="str">
        <f>VLOOKUP(A48,MATERIALES!A5:D372,3,FALSE)</f>
        <v xml:space="preserve">Agregado para tratamiento superficial doble (primer riego)
</v>
      </c>
      <c r="C48" s="290"/>
      <c r="D48" s="290"/>
      <c r="E48" s="290"/>
      <c r="F48" s="290"/>
      <c r="G48" s="290"/>
      <c r="H48" s="290"/>
      <c r="I48" s="277"/>
      <c r="J48" s="233" t="str">
        <f ca="1">VLOOKUP(A48,MATERIALES!A4:D638,2,FALSE)</f>
        <v>m3</v>
      </c>
      <c r="K48" s="291">
        <v>1.9E-2</v>
      </c>
      <c r="L48" s="276"/>
      <c r="M48" s="411">
        <f>VLOOKUP(A48,MATERIALES!A5:D394,4,FALSE)</f>
        <v>57680</v>
      </c>
      <c r="N48" s="281">
        <f>K48*M48</f>
        <v>1095.92</v>
      </c>
    </row>
    <row r="49" spans="1:14">
      <c r="A49" s="114" t="s">
        <v>829</v>
      </c>
      <c r="B49" s="49" t="str">
        <f>VLOOKUP(A49,MATERIALES!A6:D372,3,FALSE)</f>
        <v xml:space="preserve">Agregado para tratamiento superficial doble (segundo riego)
</v>
      </c>
      <c r="C49" s="290"/>
      <c r="D49" s="290"/>
      <c r="E49" s="290"/>
      <c r="F49" s="290"/>
      <c r="G49" s="290"/>
      <c r="H49" s="290"/>
      <c r="I49" s="277"/>
      <c r="J49" s="233" t="str">
        <f>VLOOKUP(A49,MATERIALES!A5:D639,2,FALSE)</f>
        <v>m3</v>
      </c>
      <c r="K49" s="291">
        <v>0.01</v>
      </c>
      <c r="L49" s="276"/>
      <c r="M49" s="411">
        <f>VLOOKUP(A49,MATERIALES!A6:D395,4,FALSE)</f>
        <v>57680</v>
      </c>
      <c r="N49" s="281">
        <f>K49*M49</f>
        <v>576.80000000000007</v>
      </c>
    </row>
    <row r="50" spans="1:14">
      <c r="A50" t="s">
        <v>936</v>
      </c>
      <c r="B50" s="49" t="str">
        <f>VLOOKUP(A50,MATERIALES!A6:D372,3,FALSE)</f>
        <v>Emulsión CRR-2m</v>
      </c>
      <c r="C50" s="290"/>
      <c r="D50" s="290"/>
      <c r="E50" s="290"/>
      <c r="F50" s="290"/>
      <c r="G50" s="290"/>
      <c r="H50" s="290"/>
      <c r="I50" s="277"/>
      <c r="J50" s="233" t="str">
        <f>VLOOKUP(A50,MATERIALES!A6:D640,2,FALSE)</f>
        <v>lt</v>
      </c>
      <c r="K50" s="291">
        <v>3.24</v>
      </c>
      <c r="L50" s="276"/>
      <c r="M50" s="411">
        <f>VLOOKUP(A50,MATERIALES!A6:D396,4,FALSE)</f>
        <v>1785</v>
      </c>
      <c r="N50" s="281">
        <f>K50*M50</f>
        <v>5783.4000000000005</v>
      </c>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7456.1200000000008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1401</v>
      </c>
      <c r="B58" s="52" t="str">
        <f>VLOOKUP(A58,TRANSPORTE!A5:D117,3,FALSE)</f>
        <v>Transporte de agregados pétreos</v>
      </c>
      <c r="C58" s="326"/>
      <c r="D58" s="326"/>
      <c r="E58" s="326"/>
      <c r="F58" s="326"/>
      <c r="G58" s="326"/>
      <c r="H58" s="320" t="s">
        <v>1552</v>
      </c>
      <c r="I58" s="288">
        <v>2.9000000000000001E-2</v>
      </c>
      <c r="J58" s="295">
        <v>1</v>
      </c>
      <c r="K58" s="288">
        <f>I58*J58</f>
        <v>2.9000000000000001E-2</v>
      </c>
      <c r="L58" s="821">
        <f>VLOOKUP(A58,TRANSPORTE!A5:D117,4,FALSE)</f>
        <v>1200</v>
      </c>
      <c r="M58" s="822"/>
      <c r="N58" s="296">
        <f>K58*L58</f>
        <v>34.800000000000004</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34.800000000000004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SUM(N69:N75)</f>
        <v>139.27419601663635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8866.0294256391899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1773.205885127838</v>
      </c>
      <c r="M83" s="852"/>
      <c r="N83" s="57"/>
    </row>
    <row r="84" spans="1:14">
      <c r="B84" s="95" t="s">
        <v>1057</v>
      </c>
      <c r="C84" s="96"/>
      <c r="D84" s="96"/>
      <c r="E84" s="96"/>
      <c r="F84" s="96"/>
      <c r="G84" s="96"/>
      <c r="H84" s="96"/>
      <c r="I84" s="93"/>
      <c r="J84" s="94"/>
      <c r="K84" s="313">
        <v>0.05</v>
      </c>
      <c r="L84" s="851">
        <f>N78*K84</f>
        <v>443.30147128195949</v>
      </c>
      <c r="M84" s="852"/>
      <c r="N84" s="57"/>
    </row>
    <row r="85" spans="1:14" ht="15.75" thickBot="1">
      <c r="B85" s="97" t="s">
        <v>1058</v>
      </c>
      <c r="C85" s="98"/>
      <c r="D85" s="98"/>
      <c r="E85" s="98"/>
      <c r="F85" s="98"/>
      <c r="G85" s="98"/>
      <c r="H85" s="98"/>
      <c r="I85" s="99"/>
      <c r="J85" s="100"/>
      <c r="K85" s="314">
        <v>0.05</v>
      </c>
      <c r="L85" s="853">
        <f>N78*K85</f>
        <v>443.30147128195949</v>
      </c>
      <c r="M85" s="854"/>
      <c r="N85" s="57"/>
    </row>
    <row r="86" spans="1:14" ht="15.75" thickBot="1">
      <c r="B86" s="817" t="s">
        <v>1037</v>
      </c>
      <c r="C86" s="818"/>
      <c r="D86" s="818"/>
      <c r="E86" s="818"/>
      <c r="F86" s="818"/>
      <c r="G86" s="818"/>
      <c r="H86" s="818"/>
      <c r="I86" s="818"/>
      <c r="J86" s="818"/>
      <c r="K86" s="818"/>
      <c r="L86" s="818"/>
      <c r="M86" s="819"/>
      <c r="N86" s="58">
        <f>L83+L84+L85</f>
        <v>2659.808827691757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11525.838253330947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1134</v>
      </c>
      <c r="C31" s="87" t="s">
        <v>1655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6"/>
      <c r="J36" s="277"/>
      <c r="K36" s="278">
        <f>VLOOKUP(A36,EQUIPOS!A6:D163,4,FALSE)</f>
        <v>93171.783898501235</v>
      </c>
      <c r="L36" s="279"/>
      <c r="M36" s="280">
        <v>418</v>
      </c>
      <c r="N36" s="281">
        <f>K36/M36</f>
        <v>222.89900454186898</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130704.50020865521</v>
      </c>
      <c r="L37" s="279"/>
      <c r="M37" s="280">
        <v>418</v>
      </c>
      <c r="N37" s="281">
        <f>K37/M37</f>
        <v>312.69019188673497</v>
      </c>
    </row>
    <row r="38" spans="1:14">
      <c r="A38" t="s">
        <v>225</v>
      </c>
      <c r="B38" s="830" t="str">
        <f>VLOOKUP(A38,EQUIPOS!A8:D154,3,FALSE)</f>
        <v>Esparcidor de gravilla, Ancho de esparcimiento 3100mm, Velocidad de trabajo 10—20km2/h</v>
      </c>
      <c r="C38" s="831"/>
      <c r="D38" s="831"/>
      <c r="E38" s="831"/>
      <c r="F38" s="831"/>
      <c r="G38" s="831"/>
      <c r="H38" s="832"/>
      <c r="I38" s="276"/>
      <c r="J38" s="277"/>
      <c r="K38" s="278">
        <f>VLOOKUP(A38,EQUIPOS!A8:D165,4,FALSE)</f>
        <v>55595.4</v>
      </c>
      <c r="L38" s="279"/>
      <c r="M38" s="280">
        <v>418</v>
      </c>
      <c r="N38" s="281">
        <f>K38/M38</f>
        <v>133.00334928229665</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0.91627760537260772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669.50882331627315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867</v>
      </c>
      <c r="B48" s="49" t="str">
        <f>VLOOKUP(A48,MATERIALES!A5:D372,3,FALSE)</f>
        <v>Arena de trituración (sellos de arena-afalto)</v>
      </c>
      <c r="C48" s="290"/>
      <c r="D48" s="290"/>
      <c r="E48" s="290"/>
      <c r="F48" s="290"/>
      <c r="G48" s="290"/>
      <c r="H48" s="290"/>
      <c r="I48" s="277"/>
      <c r="J48" s="233" t="str">
        <f ca="1">VLOOKUP(A48,MATERIALES!A4:D638,2,FALSE)</f>
        <v>m3</v>
      </c>
      <c r="K48" s="291">
        <v>0.01</v>
      </c>
      <c r="L48" s="276"/>
      <c r="M48" s="411">
        <f>VLOOKUP(A48,MATERIALES!A5:D394,4,FALSE)</f>
        <v>31172.5</v>
      </c>
      <c r="N48" s="281">
        <f>K48*M48</f>
        <v>311.72500000000002</v>
      </c>
    </row>
    <row r="49" spans="1:14">
      <c r="A49" s="114" t="s">
        <v>934</v>
      </c>
      <c r="B49" s="49" t="str">
        <f>VLOOKUP(A49,MATERIALES!A6:D372,3,FALSE)</f>
        <v>Emulsión CRR-2</v>
      </c>
      <c r="C49" s="290"/>
      <c r="D49" s="290"/>
      <c r="E49" s="290"/>
      <c r="F49" s="290"/>
      <c r="G49" s="290"/>
      <c r="H49" s="290"/>
      <c r="I49" s="277"/>
      <c r="J49" s="233" t="str">
        <f>VLOOKUP(A49,MATERIALES!A5:D639,2,FALSE)</f>
        <v>lt</v>
      </c>
      <c r="K49" s="291">
        <v>1.25</v>
      </c>
      <c r="L49" s="276"/>
      <c r="M49" s="411">
        <f>VLOOKUP(A49,MATERIALES!A6:D395,4,FALSE)</f>
        <v>1309</v>
      </c>
      <c r="N49" s="281">
        <f>K49*M49</f>
        <v>1636.25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1947.9749999999999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1311</v>
      </c>
      <c r="B58" s="52" t="str">
        <f>VLOOKUP(A58,TRANSPORTE!A5:D117,3,FALSE)</f>
        <v>Transporte de Arena</v>
      </c>
      <c r="C58" s="326"/>
      <c r="D58" s="326"/>
      <c r="E58" s="326"/>
      <c r="F58" s="326"/>
      <c r="G58" s="326"/>
      <c r="H58" s="320" t="s">
        <v>1552</v>
      </c>
      <c r="I58" s="288">
        <v>0.01</v>
      </c>
      <c r="J58" s="295">
        <v>1</v>
      </c>
      <c r="K58" s="288">
        <f>I58*J58</f>
        <v>0.01</v>
      </c>
      <c r="L58" s="821">
        <f>VLOOKUP(A58,TRANSPORTE!A5:D117,4,FALSE)</f>
        <v>1200</v>
      </c>
      <c r="M58" s="822"/>
      <c r="N58" s="296">
        <f>K58*L58</f>
        <v>12</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3344</v>
      </c>
      <c r="N69" s="404">
        <f>K69/M69</f>
        <v>61.08517369150718</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3344</v>
      </c>
      <c r="N70" s="404">
        <f>K70/M70</f>
        <v>30.54258684575359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SUM(N69:N75)</f>
        <v>91.62776053726077</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2721.1115838535338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544.22231677070681</v>
      </c>
      <c r="M83" s="852"/>
      <c r="N83" s="57"/>
    </row>
    <row r="84" spans="1:14">
      <c r="B84" s="95" t="s">
        <v>1057</v>
      </c>
      <c r="C84" s="96"/>
      <c r="D84" s="96"/>
      <c r="E84" s="96"/>
      <c r="F84" s="96"/>
      <c r="G84" s="96"/>
      <c r="H84" s="96"/>
      <c r="I84" s="93"/>
      <c r="J84" s="94"/>
      <c r="K84" s="313">
        <v>0.05</v>
      </c>
      <c r="L84" s="851">
        <f>N78*K84</f>
        <v>136.0555791926767</v>
      </c>
      <c r="M84" s="852"/>
      <c r="N84" s="57"/>
    </row>
    <row r="85" spans="1:14" ht="15.75" thickBot="1">
      <c r="B85" s="97" t="s">
        <v>1058</v>
      </c>
      <c r="C85" s="98"/>
      <c r="D85" s="98"/>
      <c r="E85" s="98"/>
      <c r="F85" s="98"/>
      <c r="G85" s="98"/>
      <c r="H85" s="98"/>
      <c r="I85" s="99"/>
      <c r="J85" s="100"/>
      <c r="K85" s="314">
        <v>0.05</v>
      </c>
      <c r="L85" s="853">
        <f>N78*K85</f>
        <v>136.0555791926767</v>
      </c>
      <c r="M85" s="854"/>
      <c r="N85" s="57"/>
    </row>
    <row r="86" spans="1:14" ht="15.75" thickBot="1">
      <c r="B86" s="817" t="s">
        <v>1037</v>
      </c>
      <c r="C86" s="818"/>
      <c r="D86" s="818"/>
      <c r="E86" s="818"/>
      <c r="F86" s="818"/>
      <c r="G86" s="818"/>
      <c r="H86" s="818"/>
      <c r="I86" s="818"/>
      <c r="J86" s="818"/>
      <c r="K86" s="818"/>
      <c r="L86" s="818"/>
      <c r="M86" s="819"/>
      <c r="N86" s="58">
        <f>L83+L84+L85</f>
        <v>816.33347515606033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3537.4450590095939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topLeftCell="A19"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1135</v>
      </c>
      <c r="C31" s="87" t="s">
        <v>1656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6"/>
      <c r="J36" s="277"/>
      <c r="K36" s="278">
        <f>VLOOKUP(A36,EQUIPOS!A6:D163,4,FALSE)</f>
        <v>93171.783898501235</v>
      </c>
      <c r="L36" s="279"/>
      <c r="M36" s="280">
        <v>418</v>
      </c>
      <c r="N36" s="281">
        <f>K36/M36</f>
        <v>222.89900454186898</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130704.50020865521</v>
      </c>
      <c r="L37" s="279"/>
      <c r="M37" s="280">
        <v>418</v>
      </c>
      <c r="N37" s="281">
        <f>K37/M37</f>
        <v>312.69019188673497</v>
      </c>
    </row>
    <row r="38" spans="1:14">
      <c r="A38" t="s">
        <v>225</v>
      </c>
      <c r="B38" s="830" t="str">
        <f>VLOOKUP(A38,EQUIPOS!A8:D154,3,FALSE)</f>
        <v>Esparcidor de gravilla, Ancho de esparcimiento 3100mm, Velocidad de trabajo 10—20km2/h</v>
      </c>
      <c r="C38" s="831"/>
      <c r="D38" s="831"/>
      <c r="E38" s="831"/>
      <c r="F38" s="831"/>
      <c r="G38" s="831"/>
      <c r="H38" s="832"/>
      <c r="I38" s="276"/>
      <c r="J38" s="277"/>
      <c r="K38" s="278">
        <f>VLOOKUP(A38,EQUIPOS!A8:D165,4,FALSE)</f>
        <v>55595.4</v>
      </c>
      <c r="L38" s="279"/>
      <c r="M38" s="280">
        <v>418</v>
      </c>
      <c r="N38" s="281">
        <f>K38/M38</f>
        <v>133.00334928229665</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0.91627760537260772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669.50882331627315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867</v>
      </c>
      <c r="B48" s="49" t="str">
        <f>VLOOKUP(A48,MATERIALES!A5:D372,3,FALSE)</f>
        <v>Arena de trituración (sellos de arena-afalto)</v>
      </c>
      <c r="C48" s="290"/>
      <c r="D48" s="290"/>
      <c r="E48" s="290"/>
      <c r="F48" s="290"/>
      <c r="G48" s="290"/>
      <c r="H48" s="290"/>
      <c r="I48" s="277"/>
      <c r="J48" s="233" t="str">
        <f ca="1">VLOOKUP(A48,MATERIALES!A4:D638,2,FALSE)</f>
        <v>m3</v>
      </c>
      <c r="K48" s="291">
        <v>0.01</v>
      </c>
      <c r="L48" s="276"/>
      <c r="M48" s="411">
        <f>VLOOKUP(A48,MATERIALES!A5:D394,4,FALSE)</f>
        <v>31172.5</v>
      </c>
      <c r="N48" s="281">
        <f>K48*M48</f>
        <v>311.72500000000002</v>
      </c>
    </row>
    <row r="49" spans="1:72">
      <c r="A49" s="114" t="s">
        <v>932</v>
      </c>
      <c r="B49" s="49" t="str">
        <f>VLOOKUP(A49,MATERIALES!A6:D372,3,FALSE)</f>
        <v>Emulsión CRR-1</v>
      </c>
      <c r="C49" s="290"/>
      <c r="D49" s="290"/>
      <c r="E49" s="290"/>
      <c r="F49" s="290"/>
      <c r="G49" s="290"/>
      <c r="H49" s="290"/>
      <c r="I49" s="277"/>
      <c r="J49" s="277" t="s">
        <v>1064</v>
      </c>
      <c r="K49" s="291">
        <v>1.25</v>
      </c>
      <c r="L49" s="276"/>
      <c r="M49" s="411">
        <f>VLOOKUP(A49,MATERIALES!A6:D395,4,FALSE)</f>
        <v>1166.2</v>
      </c>
      <c r="N49" s="281">
        <f>K49*M49</f>
        <v>1457.75</v>
      </c>
      <c r="BT49">
        <v>1111</v>
      </c>
    </row>
    <row r="50" spans="1:72">
      <c r="B50" s="49"/>
      <c r="C50" s="290"/>
      <c r="D50" s="290"/>
      <c r="E50" s="290"/>
      <c r="F50" s="290"/>
      <c r="G50" s="290"/>
      <c r="H50" s="290"/>
      <c r="I50" s="277"/>
      <c r="J50" s="233"/>
      <c r="K50" s="291"/>
      <c r="L50" s="276"/>
      <c r="M50" s="292"/>
      <c r="N50" s="293"/>
    </row>
    <row r="51" spans="1:72">
      <c r="B51" s="49"/>
      <c r="C51" s="290"/>
      <c r="D51" s="290"/>
      <c r="E51" s="290"/>
      <c r="F51" s="290"/>
      <c r="G51" s="290"/>
      <c r="H51" s="290"/>
      <c r="I51" s="277"/>
      <c r="J51" s="233"/>
      <c r="K51" s="291"/>
      <c r="L51" s="276"/>
      <c r="M51" s="292"/>
      <c r="N51" s="293"/>
    </row>
    <row r="52" spans="1:72" ht="15.75" thickBot="1">
      <c r="B52" s="812"/>
      <c r="C52" s="813"/>
      <c r="D52" s="813"/>
      <c r="E52" s="813"/>
      <c r="F52" s="813"/>
      <c r="G52" s="813"/>
      <c r="H52" s="813"/>
      <c r="I52" s="814"/>
      <c r="J52" s="48"/>
      <c r="K52" s="50"/>
      <c r="L52" s="815"/>
      <c r="M52" s="816"/>
      <c r="N52" s="51"/>
    </row>
    <row r="53" spans="1:72" ht="15.75" thickBot="1">
      <c r="B53" s="817" t="s">
        <v>1037</v>
      </c>
      <c r="C53" s="818"/>
      <c r="D53" s="818"/>
      <c r="E53" s="818"/>
      <c r="F53" s="818"/>
      <c r="G53" s="818"/>
      <c r="H53" s="818"/>
      <c r="I53" s="818"/>
      <c r="J53" s="818"/>
      <c r="K53" s="818"/>
      <c r="L53" s="818"/>
      <c r="M53" s="819"/>
      <c r="N53" s="403">
        <f>SUM(N48:N52)</f>
        <v>1769.4749999999999</v>
      </c>
    </row>
    <row r="54" spans="1:72">
      <c r="B54" s="39"/>
      <c r="C54" s="40"/>
      <c r="D54" s="40"/>
      <c r="E54" s="40"/>
      <c r="F54" s="40"/>
      <c r="G54" s="40"/>
      <c r="H54" s="40"/>
      <c r="I54" s="40"/>
      <c r="J54" s="40"/>
      <c r="K54" s="40"/>
      <c r="L54" s="40"/>
      <c r="M54" s="40"/>
      <c r="N54" s="41"/>
    </row>
    <row r="55" spans="1:72">
      <c r="B55" s="70" t="s">
        <v>1040</v>
      </c>
      <c r="C55" s="71"/>
      <c r="D55" s="71"/>
      <c r="E55" s="71"/>
      <c r="F55" s="71"/>
      <c r="G55" s="71"/>
      <c r="H55" s="71"/>
      <c r="I55" s="71"/>
      <c r="J55" s="71"/>
      <c r="K55" s="71"/>
      <c r="L55" s="71"/>
      <c r="M55" s="71"/>
      <c r="N55" s="72"/>
    </row>
    <row r="56" spans="1:72" ht="15.75" thickBot="1">
      <c r="B56" s="74"/>
      <c r="C56" s="67"/>
      <c r="D56" s="67"/>
      <c r="E56" s="67"/>
      <c r="F56" s="67"/>
      <c r="G56" s="67"/>
      <c r="H56" s="67"/>
      <c r="I56" s="67"/>
      <c r="J56" s="67"/>
      <c r="K56" s="67"/>
      <c r="L56" s="67"/>
      <c r="M56" s="67"/>
      <c r="N56" s="69"/>
    </row>
    <row r="57" spans="1:72" ht="25.5">
      <c r="B57" s="322" t="s">
        <v>1041</v>
      </c>
      <c r="C57" s="323"/>
      <c r="D57" s="323"/>
      <c r="E57" s="323"/>
      <c r="F57" s="323"/>
      <c r="G57" s="323"/>
      <c r="H57" s="79" t="s">
        <v>1029</v>
      </c>
      <c r="I57" s="80" t="s">
        <v>1042</v>
      </c>
      <c r="J57" s="81" t="s">
        <v>1043</v>
      </c>
      <c r="K57" s="79" t="s">
        <v>1044</v>
      </c>
      <c r="L57" s="820" t="s">
        <v>1045</v>
      </c>
      <c r="M57" s="793"/>
      <c r="N57" s="82" t="s">
        <v>1035</v>
      </c>
    </row>
    <row r="58" spans="1:72">
      <c r="A58" t="s">
        <v>1311</v>
      </c>
      <c r="B58" s="52" t="str">
        <f>VLOOKUP(A58,TRANSPORTE!A5:D117,3,FALSE)</f>
        <v>Transporte de Arena</v>
      </c>
      <c r="C58" s="326"/>
      <c r="D58" s="326"/>
      <c r="E58" s="326"/>
      <c r="F58" s="326"/>
      <c r="G58" s="326"/>
      <c r="H58" s="320" t="s">
        <v>1552</v>
      </c>
      <c r="I58" s="288">
        <v>0.01</v>
      </c>
      <c r="J58" s="295">
        <v>1</v>
      </c>
      <c r="K58" s="288">
        <f>I58*J58</f>
        <v>0.01</v>
      </c>
      <c r="L58" s="821">
        <f>VLOOKUP(A58,TRANSPORTE!A5:D117,4,FALSE)</f>
        <v>1200</v>
      </c>
      <c r="M58" s="822"/>
      <c r="N58" s="296">
        <f>K58*L58</f>
        <v>12</v>
      </c>
    </row>
    <row r="59" spans="1:72">
      <c r="B59" s="52"/>
      <c r="C59" s="53"/>
      <c r="D59" s="53"/>
      <c r="E59" s="53"/>
      <c r="F59" s="53"/>
      <c r="G59" s="53"/>
      <c r="H59" s="297"/>
      <c r="I59" s="288"/>
      <c r="J59" s="288"/>
      <c r="K59" s="288"/>
      <c r="L59" s="298"/>
      <c r="M59" s="299"/>
      <c r="N59" s="300"/>
    </row>
    <row r="60" spans="1:72">
      <c r="B60" s="52"/>
      <c r="C60" s="53"/>
      <c r="D60" s="53"/>
      <c r="E60" s="53"/>
      <c r="F60" s="53"/>
      <c r="G60" s="53"/>
      <c r="H60" s="297"/>
      <c r="I60" s="288"/>
      <c r="J60" s="288"/>
      <c r="K60" s="288"/>
      <c r="L60" s="298"/>
      <c r="M60" s="299"/>
      <c r="N60" s="300"/>
    </row>
    <row r="61" spans="1:72">
      <c r="B61" s="52"/>
      <c r="C61" s="53"/>
      <c r="D61" s="53"/>
      <c r="E61" s="53"/>
      <c r="F61" s="53"/>
      <c r="G61" s="53"/>
      <c r="H61" s="297"/>
      <c r="I61" s="288"/>
      <c r="J61" s="288"/>
      <c r="K61" s="288"/>
      <c r="L61" s="298"/>
      <c r="M61" s="299"/>
      <c r="N61" s="300"/>
    </row>
    <row r="62" spans="1:72">
      <c r="B62" s="52"/>
      <c r="C62" s="53"/>
      <c r="D62" s="53"/>
      <c r="E62" s="53"/>
      <c r="F62" s="53"/>
      <c r="G62" s="53"/>
      <c r="H62" s="297"/>
      <c r="I62" s="288"/>
      <c r="J62" s="288"/>
      <c r="K62" s="288"/>
      <c r="L62" s="298"/>
      <c r="M62" s="299"/>
      <c r="N62" s="300"/>
    </row>
    <row r="63" spans="1:72" ht="15.75" thickBot="1">
      <c r="B63" s="456"/>
      <c r="C63" s="457"/>
      <c r="D63" s="457"/>
      <c r="E63" s="457"/>
      <c r="F63" s="457"/>
      <c r="G63" s="457"/>
      <c r="H63" s="54"/>
      <c r="I63" s="132"/>
      <c r="J63" s="132"/>
      <c r="K63" s="132"/>
      <c r="L63" s="806"/>
      <c r="M63" s="807"/>
      <c r="N63" s="133"/>
    </row>
    <row r="64" spans="1:72" ht="15.75" thickBot="1">
      <c r="B64" s="823" t="s">
        <v>1037</v>
      </c>
      <c r="C64" s="824"/>
      <c r="D64" s="824"/>
      <c r="E64" s="824"/>
      <c r="F64" s="824"/>
      <c r="G64" s="824"/>
      <c r="H64" s="824"/>
      <c r="I64" s="824"/>
      <c r="J64" s="824"/>
      <c r="K64" s="824"/>
      <c r="L64" s="824"/>
      <c r="M64" s="825"/>
      <c r="N64" s="110">
        <f>N58+N59+N60+N61+N62</f>
        <v>12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3344</v>
      </c>
      <c r="N69" s="404">
        <f>K69/M69</f>
        <v>61.08517369150718</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3344</v>
      </c>
      <c r="N70" s="404">
        <f>K70/M70</f>
        <v>30.54258684575359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SUM(N69:N75)</f>
        <v>91.62776053726077</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2542.6115838535338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508.52231677070677</v>
      </c>
      <c r="M83" s="852"/>
      <c r="N83" s="57"/>
    </row>
    <row r="84" spans="1:14">
      <c r="B84" s="95" t="s">
        <v>1057</v>
      </c>
      <c r="C84" s="96"/>
      <c r="D84" s="96"/>
      <c r="E84" s="96"/>
      <c r="F84" s="96"/>
      <c r="G84" s="96"/>
      <c r="H84" s="96"/>
      <c r="I84" s="93"/>
      <c r="J84" s="94"/>
      <c r="K84" s="313">
        <v>0.05</v>
      </c>
      <c r="L84" s="851">
        <f>N78*K84</f>
        <v>127.13057919267669</v>
      </c>
      <c r="M84" s="852"/>
      <c r="N84" s="57"/>
    </row>
    <row r="85" spans="1:14" ht="15.75" thickBot="1">
      <c r="B85" s="97" t="s">
        <v>1058</v>
      </c>
      <c r="C85" s="98"/>
      <c r="D85" s="98"/>
      <c r="E85" s="98"/>
      <c r="F85" s="98"/>
      <c r="G85" s="98"/>
      <c r="H85" s="98"/>
      <c r="I85" s="99"/>
      <c r="J85" s="100"/>
      <c r="K85" s="314">
        <v>0.05</v>
      </c>
      <c r="L85" s="853">
        <f>N78*K85</f>
        <v>127.13057919267669</v>
      </c>
      <c r="M85" s="854"/>
      <c r="N85" s="57"/>
    </row>
    <row r="86" spans="1:14" ht="15.75" thickBot="1">
      <c r="B86" s="817" t="s">
        <v>1037</v>
      </c>
      <c r="C86" s="818"/>
      <c r="D86" s="818"/>
      <c r="E86" s="818"/>
      <c r="F86" s="818"/>
      <c r="G86" s="818"/>
      <c r="H86" s="818"/>
      <c r="I86" s="818"/>
      <c r="J86" s="818"/>
      <c r="K86" s="818"/>
      <c r="L86" s="818"/>
      <c r="M86" s="819"/>
      <c r="N86" s="58">
        <f>L83+L84+L85</f>
        <v>762.78347515606015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3305.3950590095938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1136</v>
      </c>
      <c r="C31" s="87" t="s">
        <v>1613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136</v>
      </c>
      <c r="B36" s="830" t="str">
        <f>VLOOKUP(A36,EQUIPOS!A6:D154,3,FALSE)</f>
        <v>Camión de Slurry</v>
      </c>
      <c r="C36" s="831"/>
      <c r="D36" s="831"/>
      <c r="E36" s="831"/>
      <c r="F36" s="831"/>
      <c r="G36" s="831"/>
      <c r="H36" s="832"/>
      <c r="I36" s="276"/>
      <c r="J36" s="277"/>
      <c r="K36" s="278">
        <f>VLOOKUP(A36,EQUIPOS!A6:D163,4,FALSE)</f>
        <v>102133.58361991834</v>
      </c>
      <c r="L36" s="279"/>
      <c r="M36" s="280">
        <v>600</v>
      </c>
      <c r="N36" s="281">
        <f>K36/M36</f>
        <v>170.22263936653056</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60000</v>
      </c>
      <c r="L37" s="279"/>
      <c r="M37" s="280">
        <v>600</v>
      </c>
      <c r="N37" s="281">
        <f>K37/M37</f>
        <v>100</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0.63834006507624996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270.86097943160678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837</v>
      </c>
      <c r="B48" s="49" t="str">
        <f>VLOOKUP(A48,MATERIALES!A5:D372,3,FALSE)</f>
        <v>Agregado tipo LA 13 (lechadas)</v>
      </c>
      <c r="C48" s="290"/>
      <c r="D48" s="290"/>
      <c r="E48" s="290"/>
      <c r="F48" s="290"/>
      <c r="G48" s="290"/>
      <c r="H48" s="290"/>
      <c r="I48" s="277"/>
      <c r="J48" s="233" t="str">
        <f ca="1">VLOOKUP(A48,MATERIALES!A4:D638,2,FALSE)</f>
        <v>m3</v>
      </c>
      <c r="K48" s="416">
        <v>1.2500000000000001E-2</v>
      </c>
      <c r="L48" s="276"/>
      <c r="M48" s="411">
        <f>VLOOKUP(A48,MATERIALES!A5:D394,4,FALSE)</f>
        <v>57680</v>
      </c>
      <c r="N48" s="281">
        <f>K48*M48</f>
        <v>721</v>
      </c>
    </row>
    <row r="49" spans="1:14">
      <c r="A49" s="114" t="s">
        <v>924</v>
      </c>
      <c r="B49" s="49" t="str">
        <f>VLOOKUP(A49,MATERIALES!A6:D372,3,FALSE)</f>
        <v>Emulsión CRL-1h</v>
      </c>
      <c r="C49" s="290"/>
      <c r="D49" s="290"/>
      <c r="E49" s="290"/>
      <c r="F49" s="290"/>
      <c r="G49" s="290"/>
      <c r="H49" s="290"/>
      <c r="I49" s="277"/>
      <c r="J49" s="233" t="str">
        <f>VLOOKUP(A49,MATERIALES!A5:D639,2,FALSE)</f>
        <v>lt</v>
      </c>
      <c r="K49" s="416">
        <v>1.4625000000000001</v>
      </c>
      <c r="L49" s="276"/>
      <c r="M49" s="411">
        <f>VLOOKUP(A49,MATERIALES!A6:D395,4,FALSE)</f>
        <v>1428</v>
      </c>
      <c r="N49" s="281">
        <f>K49*M49</f>
        <v>2088.4500000000003</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2809.4500000000003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1413</v>
      </c>
      <c r="B58" s="52" t="str">
        <f>VLOOKUP(A58,TRANSPORTE!A5:D117,3,FALSE)</f>
        <v>Transporte de agregado tipo LA-1</v>
      </c>
      <c r="C58" s="326"/>
      <c r="D58" s="326"/>
      <c r="E58" s="326"/>
      <c r="F58" s="326"/>
      <c r="G58" s="326"/>
      <c r="H58" s="320" t="s">
        <v>1552</v>
      </c>
      <c r="I58" s="417">
        <v>1.2500000000000001E-2</v>
      </c>
      <c r="J58" s="295">
        <v>1</v>
      </c>
      <c r="K58" s="417">
        <f>I58*J58</f>
        <v>1.2500000000000001E-2</v>
      </c>
      <c r="L58" s="821">
        <f>VLOOKUP(A58,TRANSPORTE!A5:D117,4,FALSE)</f>
        <v>1200</v>
      </c>
      <c r="M58" s="822"/>
      <c r="N58" s="296">
        <f>K58*L58</f>
        <v>15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SUM(N69:N75)</f>
        <v>63.834006507624991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3159.1449859392319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631.82899718784643</v>
      </c>
      <c r="M83" s="852"/>
      <c r="N83" s="57"/>
    </row>
    <row r="84" spans="1:14">
      <c r="B84" s="95" t="s">
        <v>1057</v>
      </c>
      <c r="C84" s="96"/>
      <c r="D84" s="96"/>
      <c r="E84" s="96"/>
      <c r="F84" s="96"/>
      <c r="G84" s="96"/>
      <c r="H84" s="96"/>
      <c r="I84" s="93"/>
      <c r="J84" s="94"/>
      <c r="K84" s="313">
        <v>0.05</v>
      </c>
      <c r="L84" s="851">
        <f>N78*K84</f>
        <v>157.95724929696161</v>
      </c>
      <c r="M84" s="852"/>
      <c r="N84" s="57"/>
    </row>
    <row r="85" spans="1:14" ht="15.75" thickBot="1">
      <c r="B85" s="97" t="s">
        <v>1058</v>
      </c>
      <c r="C85" s="98"/>
      <c r="D85" s="98"/>
      <c r="E85" s="98"/>
      <c r="F85" s="98"/>
      <c r="G85" s="98"/>
      <c r="H85" s="98"/>
      <c r="I85" s="99"/>
      <c r="J85" s="100"/>
      <c r="K85" s="314">
        <v>0.05</v>
      </c>
      <c r="L85" s="853">
        <f>N78*K85</f>
        <v>157.95724929696161</v>
      </c>
      <c r="M85" s="854"/>
      <c r="N85" s="57"/>
    </row>
    <row r="86" spans="1:14" ht="15.75" thickBot="1">
      <c r="B86" s="817" t="s">
        <v>1037</v>
      </c>
      <c r="C86" s="818"/>
      <c r="D86" s="818"/>
      <c r="E86" s="818"/>
      <c r="F86" s="818"/>
      <c r="G86" s="818"/>
      <c r="H86" s="818"/>
      <c r="I86" s="818"/>
      <c r="J86" s="818"/>
      <c r="K86" s="818"/>
      <c r="L86" s="818"/>
      <c r="M86" s="819"/>
      <c r="N86" s="58">
        <f>L83+L84+L85</f>
        <v>947.74349578176975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4106.8884817210019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1137</v>
      </c>
      <c r="C31" s="87" t="s">
        <v>2166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136</v>
      </c>
      <c r="B36" s="830" t="str">
        <f>VLOOKUP(A36,EQUIPOS!A6:D154,3,FALSE)</f>
        <v>Camión de Slurry</v>
      </c>
      <c r="C36" s="831"/>
      <c r="D36" s="831"/>
      <c r="E36" s="831"/>
      <c r="F36" s="831"/>
      <c r="G36" s="831"/>
      <c r="H36" s="832"/>
      <c r="I36" s="276"/>
      <c r="J36" s="277"/>
      <c r="K36" s="278">
        <f>VLOOKUP(A36,EQUIPOS!A6:D163,4,FALSE)</f>
        <v>102133.58361991834</v>
      </c>
      <c r="L36" s="279"/>
      <c r="M36" s="280">
        <v>600</v>
      </c>
      <c r="N36" s="281">
        <f>K36/M36</f>
        <v>170.22263936653056</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60000</v>
      </c>
      <c r="L37" s="279"/>
      <c r="M37" s="280">
        <v>600</v>
      </c>
      <c r="N37" s="281">
        <f>K37/M37</f>
        <v>100</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0.63834006507624996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270.86097943160678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838</v>
      </c>
      <c r="B48" s="49" t="str">
        <f>VLOOKUP(A48,MATERIALES!A5:D372,3,FALSE)</f>
        <v>Agregado tipo LA 10 (lechadas)</v>
      </c>
      <c r="C48" s="290"/>
      <c r="D48" s="290"/>
      <c r="E48" s="290"/>
      <c r="F48" s="290"/>
      <c r="G48" s="290"/>
      <c r="H48" s="290"/>
      <c r="I48" s="277"/>
      <c r="J48" s="233" t="str">
        <f ca="1">VLOOKUP(A48,MATERIALES!A4:D638,2,FALSE)</f>
        <v>m3</v>
      </c>
      <c r="K48" s="416">
        <v>9.4999999999999998E-3</v>
      </c>
      <c r="L48" s="276"/>
      <c r="M48" s="411">
        <f>VLOOKUP(A48,MATERIALES!A5:D394,4,FALSE)</f>
        <v>57680</v>
      </c>
      <c r="N48" s="281">
        <f>K48*M48</f>
        <v>547.96</v>
      </c>
    </row>
    <row r="49" spans="1:14">
      <c r="A49" s="114" t="s">
        <v>924</v>
      </c>
      <c r="B49" s="49" t="str">
        <f>VLOOKUP(A49,MATERIALES!A6:D372,3,FALSE)</f>
        <v>Emulsión CRL-1h</v>
      </c>
      <c r="C49" s="290"/>
      <c r="D49" s="290"/>
      <c r="E49" s="290"/>
      <c r="F49" s="290"/>
      <c r="G49" s="290"/>
      <c r="H49" s="290"/>
      <c r="I49" s="277"/>
      <c r="J49" s="233" t="str">
        <f>VLOOKUP(A49,MATERIALES!A5:D639,2,FALSE)</f>
        <v>lt</v>
      </c>
      <c r="K49" s="418">
        <v>1.4107499999999999</v>
      </c>
      <c r="L49" s="276"/>
      <c r="M49" s="411">
        <f>VLOOKUP(A49,MATERIALES!A6:D395,4,FALSE)</f>
        <v>1428</v>
      </c>
      <c r="N49" s="281">
        <f>K49*M49</f>
        <v>2014.5509999999999</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2562.511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1415</v>
      </c>
      <c r="B58" s="52" t="str">
        <f>VLOOKUP(A58,TRANSPORTE!A5:D117,3,FALSE)</f>
        <v>Transporte de agregado tipo LA-2</v>
      </c>
      <c r="C58" s="326"/>
      <c r="D58" s="326"/>
      <c r="E58" s="326"/>
      <c r="F58" s="326"/>
      <c r="G58" s="326"/>
      <c r="H58" s="320" t="s">
        <v>1552</v>
      </c>
      <c r="I58" s="417">
        <v>9.4999999999999998E-3</v>
      </c>
      <c r="J58" s="295">
        <v>1</v>
      </c>
      <c r="K58" s="417">
        <f>I58*J58</f>
        <v>9.4999999999999998E-3</v>
      </c>
      <c r="L58" s="821">
        <f>VLOOKUP(A58,TRANSPORTE!A5:D117,4,FALSE)</f>
        <v>1200</v>
      </c>
      <c r="M58" s="822"/>
      <c r="N58" s="296">
        <f>K58*L58</f>
        <v>11.4</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11.4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SUM(N69:N75)</f>
        <v>63.834006507624991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2908.6059859392317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581.72119718784631</v>
      </c>
      <c r="M83" s="852"/>
      <c r="N83" s="57"/>
    </row>
    <row r="84" spans="1:14">
      <c r="B84" s="95" t="s">
        <v>1057</v>
      </c>
      <c r="C84" s="96"/>
      <c r="D84" s="96"/>
      <c r="E84" s="96"/>
      <c r="F84" s="96"/>
      <c r="G84" s="96"/>
      <c r="H84" s="96"/>
      <c r="I84" s="93"/>
      <c r="J84" s="94"/>
      <c r="K84" s="313">
        <v>0.05</v>
      </c>
      <c r="L84" s="851">
        <f>N78*K84</f>
        <v>145.43029929696158</v>
      </c>
      <c r="M84" s="852"/>
      <c r="N84" s="57"/>
    </row>
    <row r="85" spans="1:14" ht="15.75" thickBot="1">
      <c r="B85" s="97" t="s">
        <v>1058</v>
      </c>
      <c r="C85" s="98"/>
      <c r="D85" s="98"/>
      <c r="E85" s="98"/>
      <c r="F85" s="98"/>
      <c r="G85" s="98"/>
      <c r="H85" s="98"/>
      <c r="I85" s="99"/>
      <c r="J85" s="100"/>
      <c r="K85" s="314">
        <v>0.05</v>
      </c>
      <c r="L85" s="853">
        <f>N78*K85</f>
        <v>145.43029929696158</v>
      </c>
      <c r="M85" s="854"/>
      <c r="N85" s="57"/>
    </row>
    <row r="86" spans="1:14" ht="15.75" thickBot="1">
      <c r="B86" s="817" t="s">
        <v>1037</v>
      </c>
      <c r="C86" s="818"/>
      <c r="D86" s="818"/>
      <c r="E86" s="818"/>
      <c r="F86" s="818"/>
      <c r="G86" s="818"/>
      <c r="H86" s="818"/>
      <c r="I86" s="818"/>
      <c r="J86" s="818"/>
      <c r="K86" s="818"/>
      <c r="L86" s="818"/>
      <c r="M86" s="819"/>
      <c r="N86" s="58">
        <f>L83+L84+L85</f>
        <v>872.58179578176953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3781.1877817210011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1138</v>
      </c>
      <c r="C31" s="87" t="s">
        <v>2167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136</v>
      </c>
      <c r="B36" s="830" t="str">
        <f>VLOOKUP(A36,EQUIPOS!A6:D154,3,FALSE)</f>
        <v>Camión de Slurry</v>
      </c>
      <c r="C36" s="831"/>
      <c r="D36" s="831"/>
      <c r="E36" s="831"/>
      <c r="F36" s="831"/>
      <c r="G36" s="831"/>
      <c r="H36" s="832"/>
      <c r="I36" s="276"/>
      <c r="J36" s="277"/>
      <c r="K36" s="278">
        <f>VLOOKUP(A36,EQUIPOS!A6:D163,4,FALSE)</f>
        <v>102133.58361991834</v>
      </c>
      <c r="L36" s="279"/>
      <c r="M36" s="280">
        <v>600</v>
      </c>
      <c r="N36" s="281">
        <f>K36/M36</f>
        <v>170.22263936653056</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60000</v>
      </c>
      <c r="L37" s="279"/>
      <c r="M37" s="280">
        <v>600</v>
      </c>
      <c r="N37" s="281">
        <f>K37/M37</f>
        <v>100</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0.63834006507624996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270.86097943160678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839</v>
      </c>
      <c r="B48" s="49" t="str">
        <f>VLOOKUP(A48,MATERIALES!A5:D372,3,FALSE)</f>
        <v>Agregado tipo LA 5 (lechadas)</v>
      </c>
      <c r="C48" s="290"/>
      <c r="D48" s="290"/>
      <c r="E48" s="290"/>
      <c r="F48" s="290"/>
      <c r="G48" s="290"/>
      <c r="H48" s="290"/>
      <c r="I48" s="277"/>
      <c r="J48" s="233" t="str">
        <f ca="1">VLOOKUP(A48,MATERIALES!A4:D638,2,FALSE)</f>
        <v>m3</v>
      </c>
      <c r="K48" s="416">
        <v>9.4999999999999998E-3</v>
      </c>
      <c r="L48" s="276"/>
      <c r="M48" s="411">
        <f>VLOOKUP(A48,MATERIALES!A5:D394,4,FALSE)</f>
        <v>57680</v>
      </c>
      <c r="N48" s="281">
        <f>K48*M48</f>
        <v>547.96</v>
      </c>
    </row>
    <row r="49" spans="1:14">
      <c r="A49" s="114" t="s">
        <v>924</v>
      </c>
      <c r="B49" s="49" t="str">
        <f>VLOOKUP(A49,MATERIALES!A6:D372,3,FALSE)</f>
        <v>Emulsión CRL-1h</v>
      </c>
      <c r="C49" s="290"/>
      <c r="D49" s="290"/>
      <c r="E49" s="290"/>
      <c r="F49" s="290"/>
      <c r="G49" s="290"/>
      <c r="H49" s="290"/>
      <c r="I49" s="277"/>
      <c r="J49" s="233" t="str">
        <f>VLOOKUP(A49,MATERIALES!A5:D639,2,FALSE)</f>
        <v>lt</v>
      </c>
      <c r="K49" s="291">
        <v>1.71</v>
      </c>
      <c r="L49" s="276"/>
      <c r="M49" s="411">
        <f>VLOOKUP(A49,MATERIALES!A6:D395,4,FALSE)</f>
        <v>1428</v>
      </c>
      <c r="N49" s="281">
        <f>K49*M49</f>
        <v>2441.88</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2989.84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1417</v>
      </c>
      <c r="B59" s="52" t="str">
        <f>VLOOKUP(A59,TRANSPORTE!A5:D117,3,FALSE)</f>
        <v>Transporte de agregado tipo LA-3</v>
      </c>
      <c r="C59" s="326"/>
      <c r="D59" s="326"/>
      <c r="E59" s="326"/>
      <c r="F59" s="326"/>
      <c r="G59" s="326"/>
      <c r="H59" s="320" t="s">
        <v>1552</v>
      </c>
      <c r="I59" s="417">
        <v>9.4999999999999998E-3</v>
      </c>
      <c r="J59" s="295">
        <v>1</v>
      </c>
      <c r="K59" s="417">
        <f>I59*J59</f>
        <v>9.4999999999999998E-3</v>
      </c>
      <c r="L59" s="821">
        <f>VLOOKUP(A59,TRANSPORTE!A5:D117,4,FALSE)</f>
        <v>1200</v>
      </c>
      <c r="M59" s="822"/>
      <c r="N59" s="296">
        <f>K59*L59</f>
        <v>11.4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11.4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4800</v>
      </c>
      <c r="N70" s="404">
        <f>K70/M70</f>
        <v>42.556004338416663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4800</v>
      </c>
      <c r="N71" s="404">
        <f>K71/M71</f>
        <v>21.278002169208332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63.834006507624991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3335.9349859392319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667.18699718784637</v>
      </c>
      <c r="M83" s="852"/>
      <c r="N83" s="57"/>
    </row>
    <row r="84" spans="1:14">
      <c r="B84" s="95" t="s">
        <v>1057</v>
      </c>
      <c r="C84" s="96"/>
      <c r="D84" s="96"/>
      <c r="E84" s="96"/>
      <c r="F84" s="96"/>
      <c r="G84" s="96"/>
      <c r="H84" s="96"/>
      <c r="I84" s="93"/>
      <c r="J84" s="94"/>
      <c r="K84" s="313">
        <v>0.05</v>
      </c>
      <c r="L84" s="851">
        <f>N78*K84</f>
        <v>166.79674929696159</v>
      </c>
      <c r="M84" s="852"/>
      <c r="N84" s="57"/>
    </row>
    <row r="85" spans="1:14" ht="15.75" thickBot="1">
      <c r="B85" s="97" t="s">
        <v>1058</v>
      </c>
      <c r="C85" s="98"/>
      <c r="D85" s="98"/>
      <c r="E85" s="98"/>
      <c r="F85" s="98"/>
      <c r="G85" s="98"/>
      <c r="H85" s="98"/>
      <c r="I85" s="99"/>
      <c r="J85" s="100"/>
      <c r="K85" s="314">
        <v>0.05</v>
      </c>
      <c r="L85" s="853">
        <f>N78*K85</f>
        <v>166.79674929696159</v>
      </c>
      <c r="M85" s="854"/>
      <c r="N85" s="57"/>
    </row>
    <row r="86" spans="1:14" ht="15.75" thickBot="1">
      <c r="B86" s="817" t="s">
        <v>1037</v>
      </c>
      <c r="C86" s="818"/>
      <c r="D86" s="818"/>
      <c r="E86" s="818"/>
      <c r="F86" s="818"/>
      <c r="G86" s="818"/>
      <c r="H86" s="818"/>
      <c r="I86" s="818"/>
      <c r="J86" s="818"/>
      <c r="K86" s="818"/>
      <c r="L86" s="818"/>
      <c r="M86" s="819"/>
      <c r="N86" s="58">
        <f>L83+L84+L85</f>
        <v>1000.7804957817696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4336.7154817210012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1139</v>
      </c>
      <c r="C31" s="87" t="s">
        <v>2168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136</v>
      </c>
      <c r="B36" s="830" t="str">
        <f>VLOOKUP(A36,EQUIPOS!A6:D154,3,FALSE)</f>
        <v>Camión de Slurry</v>
      </c>
      <c r="C36" s="831"/>
      <c r="D36" s="831"/>
      <c r="E36" s="831"/>
      <c r="F36" s="831"/>
      <c r="G36" s="831"/>
      <c r="H36" s="832"/>
      <c r="I36" s="276"/>
      <c r="J36" s="277"/>
      <c r="K36" s="278">
        <f>VLOOKUP(A36,EQUIPOS!A6:D163,4,FALSE)</f>
        <v>102133.58361991834</v>
      </c>
      <c r="L36" s="279"/>
      <c r="M36" s="280">
        <v>600</v>
      </c>
      <c r="N36" s="281">
        <f>K36/M36</f>
        <v>170.22263936653056</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60000</v>
      </c>
      <c r="L37" s="279"/>
      <c r="M37" s="280">
        <v>600</v>
      </c>
      <c r="N37" s="281">
        <f>K37/M37</f>
        <v>100</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0.63834006507624996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270.86097943160678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840</v>
      </c>
      <c r="B48" s="49" t="str">
        <f>VLOOKUP(A48,MATERIALES!A5:D372,3,FALSE)</f>
        <v>Agregado tipo LA 4 (lechadas)</v>
      </c>
      <c r="C48" s="290"/>
      <c r="D48" s="290"/>
      <c r="E48" s="290"/>
      <c r="F48" s="290"/>
      <c r="G48" s="290"/>
      <c r="H48" s="290"/>
      <c r="I48" s="277"/>
      <c r="J48" s="233" t="str">
        <f ca="1">VLOOKUP(A48,MATERIALES!A4:D638,2,FALSE)</f>
        <v>m3</v>
      </c>
      <c r="K48" s="418">
        <v>4.7499999999999999E-3</v>
      </c>
      <c r="L48" s="276"/>
      <c r="M48" s="411">
        <f>VLOOKUP(A48,MATERIALES!A5:D394,4,FALSE)</f>
        <v>57680</v>
      </c>
      <c r="N48" s="281">
        <f>K48*M48</f>
        <v>273.98</v>
      </c>
    </row>
    <row r="49" spans="1:14">
      <c r="A49" s="114" t="s">
        <v>924</v>
      </c>
      <c r="B49" s="49" t="str">
        <f>VLOOKUP(A49,MATERIALES!A6:D372,3,FALSE)</f>
        <v>Emulsión CRL-1h</v>
      </c>
      <c r="C49" s="290"/>
      <c r="D49" s="290"/>
      <c r="E49" s="290"/>
      <c r="F49" s="290"/>
      <c r="G49" s="290"/>
      <c r="H49" s="290"/>
      <c r="I49" s="277"/>
      <c r="J49" s="233" t="str">
        <f>VLOOKUP(A49,MATERIALES!A5:D639,2,FALSE)</f>
        <v>lt</v>
      </c>
      <c r="K49" s="418">
        <v>1.0687499999999999</v>
      </c>
      <c r="L49" s="276"/>
      <c r="M49" s="411">
        <f>VLOOKUP(A49,MATERIALES!A6:D395,4,FALSE)</f>
        <v>1428</v>
      </c>
      <c r="N49" s="281">
        <f>K49*M49</f>
        <v>1526.1749999999997</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1800.1549999999997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1419</v>
      </c>
      <c r="B58" s="52" t="str">
        <f>VLOOKUP(A58,TRANSPORTE!A5:D117,3,FALSE)</f>
        <v>Transporte de agregado tipo LA-4</v>
      </c>
      <c r="C58" s="326"/>
      <c r="D58" s="326"/>
      <c r="E58" s="326"/>
      <c r="F58" s="326"/>
      <c r="G58" s="326"/>
      <c r="H58" s="320" t="s">
        <v>1552</v>
      </c>
      <c r="I58" s="419">
        <v>4.7499999999999999E-3</v>
      </c>
      <c r="J58" s="295">
        <v>1</v>
      </c>
      <c r="K58" s="419">
        <f>I58*J58</f>
        <v>4.7499999999999999E-3</v>
      </c>
      <c r="L58" s="821">
        <f>VLOOKUP(A58,TRANSPORTE!A5:D117,4,FALSE)</f>
        <v>1200</v>
      </c>
      <c r="M58" s="822"/>
      <c r="N58" s="296">
        <f>K58*L58</f>
        <v>5.7</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5.7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SUM(N69:N75)</f>
        <v>63.834006507624991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2140.5499859392312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428.10999718784626</v>
      </c>
      <c r="M83" s="852"/>
      <c r="N83" s="57"/>
    </row>
    <row r="84" spans="1:14">
      <c r="B84" s="95" t="s">
        <v>1057</v>
      </c>
      <c r="C84" s="96"/>
      <c r="D84" s="96"/>
      <c r="E84" s="96"/>
      <c r="F84" s="96"/>
      <c r="G84" s="96"/>
      <c r="H84" s="96"/>
      <c r="I84" s="93"/>
      <c r="J84" s="94"/>
      <c r="K84" s="313">
        <v>0.05</v>
      </c>
      <c r="L84" s="851">
        <f>N78*K84</f>
        <v>107.02749929696157</v>
      </c>
      <c r="M84" s="852"/>
      <c r="N84" s="57"/>
    </row>
    <row r="85" spans="1:14" ht="15.75" thickBot="1">
      <c r="B85" s="97" t="s">
        <v>1058</v>
      </c>
      <c r="C85" s="98"/>
      <c r="D85" s="98"/>
      <c r="E85" s="98"/>
      <c r="F85" s="98"/>
      <c r="G85" s="98"/>
      <c r="H85" s="98"/>
      <c r="I85" s="99"/>
      <c r="J85" s="100"/>
      <c r="K85" s="314">
        <v>0.05</v>
      </c>
      <c r="L85" s="853">
        <f>N78*K85</f>
        <v>107.02749929696157</v>
      </c>
      <c r="M85" s="854"/>
      <c r="N85" s="57"/>
    </row>
    <row r="86" spans="1:14" ht="15.75" thickBot="1">
      <c r="B86" s="817" t="s">
        <v>1037</v>
      </c>
      <c r="C86" s="818"/>
      <c r="D86" s="818"/>
      <c r="E86" s="818"/>
      <c r="F86" s="818"/>
      <c r="G86" s="818"/>
      <c r="H86" s="818"/>
      <c r="I86" s="818"/>
      <c r="J86" s="818"/>
      <c r="K86" s="818"/>
      <c r="L86" s="818"/>
      <c r="M86" s="819"/>
      <c r="N86" s="58">
        <f>L83+L84+L85</f>
        <v>642.16499578176933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2782.7149817210006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1140</v>
      </c>
      <c r="C31" s="87" t="s">
        <v>2169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136</v>
      </c>
      <c r="B36" s="830" t="str">
        <f>VLOOKUP(A36,EQUIPOS!A6:D154,3,FALSE)</f>
        <v>Camión de Slurry</v>
      </c>
      <c r="C36" s="831"/>
      <c r="D36" s="831"/>
      <c r="E36" s="831"/>
      <c r="F36" s="831"/>
      <c r="G36" s="831"/>
      <c r="H36" s="832"/>
      <c r="I36" s="276"/>
      <c r="J36" s="277"/>
      <c r="K36" s="278">
        <f>VLOOKUP(A36,EQUIPOS!A6:D163,4,FALSE)</f>
        <v>102133.58361991834</v>
      </c>
      <c r="L36" s="279"/>
      <c r="M36" s="280">
        <v>600</v>
      </c>
      <c r="N36" s="281">
        <f>K36/M36</f>
        <v>170.22263936653056</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60000</v>
      </c>
      <c r="L37" s="279"/>
      <c r="M37" s="280">
        <v>600</v>
      </c>
      <c r="N37" s="281">
        <f>K37/M37</f>
        <v>100</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0.63834006507624996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270.86097943160678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837</v>
      </c>
      <c r="B48" s="49" t="str">
        <f>VLOOKUP(A48,MATERIALES!A5:D372,3,FALSE)</f>
        <v>Agregado tipo LA 13 (lechadas)</v>
      </c>
      <c r="C48" s="290"/>
      <c r="D48" s="290"/>
      <c r="E48" s="290"/>
      <c r="F48" s="290"/>
      <c r="G48" s="290"/>
      <c r="H48" s="290"/>
      <c r="I48" s="277"/>
      <c r="J48" s="233" t="str">
        <f ca="1">VLOOKUP(A48,MATERIALES!A4:D638,2,FALSE)</f>
        <v>m3</v>
      </c>
      <c r="K48" s="416">
        <v>1.2500000000000001E-2</v>
      </c>
      <c r="L48" s="276"/>
      <c r="M48" s="411">
        <f>VLOOKUP(A48,MATERIALES!A5:D394,4,FALSE)</f>
        <v>57680</v>
      </c>
      <c r="N48" s="281">
        <f>K48*M48</f>
        <v>721</v>
      </c>
    </row>
    <row r="49" spans="1:14">
      <c r="A49" s="114" t="s">
        <v>926</v>
      </c>
      <c r="B49" s="49" t="str">
        <f>VLOOKUP(A49,MATERIALES!A6:D372,3,FALSE)</f>
        <v>Emulsión CRL-1hm</v>
      </c>
      <c r="C49" s="290"/>
      <c r="D49" s="290"/>
      <c r="E49" s="290"/>
      <c r="F49" s="290"/>
      <c r="G49" s="290"/>
      <c r="H49" s="290"/>
      <c r="I49" s="277"/>
      <c r="J49" s="233" t="str">
        <f>VLOOKUP(A49,MATERIALES!A5:D639,2,FALSE)</f>
        <v>lt</v>
      </c>
      <c r="K49" s="416">
        <v>1.4625000000000001</v>
      </c>
      <c r="L49" s="276"/>
      <c r="M49" s="411">
        <f>VLOOKUP(A49,MATERIALES!A6:D395,4,FALSE)</f>
        <v>1725.5</v>
      </c>
      <c r="N49" s="281">
        <f>K49*M49</f>
        <v>2523.5437500000003</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3244.5437500000003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1413</v>
      </c>
      <c r="B58" s="52" t="str">
        <f>VLOOKUP(A58,TRANSPORTE!A5:D117,3,FALSE)</f>
        <v>Transporte de agregado tipo LA-1</v>
      </c>
      <c r="C58" s="326"/>
      <c r="D58" s="326"/>
      <c r="E58" s="326"/>
      <c r="F58" s="326"/>
      <c r="G58" s="326"/>
      <c r="H58" s="320" t="s">
        <v>1552</v>
      </c>
      <c r="I58" s="417">
        <v>1.2500000000000001E-2</v>
      </c>
      <c r="J58" s="295">
        <v>1</v>
      </c>
      <c r="K58" s="417">
        <f>I58*J58</f>
        <v>1.2500000000000001E-2</v>
      </c>
      <c r="L58" s="821">
        <f>VLOOKUP(A58,TRANSPORTE!A5:D117,4,FALSE)</f>
        <v>1200</v>
      </c>
      <c r="M58" s="822"/>
      <c r="N58" s="296">
        <f>K58*L58</f>
        <v>15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23" t="s">
        <v>1037</v>
      </c>
      <c r="C76" s="824"/>
      <c r="D76" s="824"/>
      <c r="E76" s="824"/>
      <c r="F76" s="824"/>
      <c r="G76" s="824"/>
      <c r="H76" s="824"/>
      <c r="I76" s="824"/>
      <c r="J76" s="824"/>
      <c r="K76" s="824"/>
      <c r="L76" s="824"/>
      <c r="M76" s="825"/>
      <c r="N76" s="469">
        <f>SUM(N69:N75)</f>
        <v>63.834006507624991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3594.2387359392319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718.84774718784638</v>
      </c>
      <c r="M83" s="852"/>
      <c r="N83" s="57"/>
    </row>
    <row r="84" spans="1:14">
      <c r="B84" s="95" t="s">
        <v>1057</v>
      </c>
      <c r="C84" s="96"/>
      <c r="D84" s="96"/>
      <c r="E84" s="96"/>
      <c r="F84" s="96"/>
      <c r="G84" s="96"/>
      <c r="H84" s="96"/>
      <c r="I84" s="93"/>
      <c r="J84" s="94"/>
      <c r="K84" s="313">
        <v>0.05</v>
      </c>
      <c r="L84" s="851">
        <f>N78*K84</f>
        <v>179.7119367969616</v>
      </c>
      <c r="M84" s="852"/>
      <c r="N84" s="57"/>
    </row>
    <row r="85" spans="1:14" ht="15.75" thickBot="1">
      <c r="B85" s="97" t="s">
        <v>1058</v>
      </c>
      <c r="C85" s="98"/>
      <c r="D85" s="98"/>
      <c r="E85" s="98"/>
      <c r="F85" s="98"/>
      <c r="G85" s="98"/>
      <c r="H85" s="98"/>
      <c r="I85" s="99"/>
      <c r="J85" s="100"/>
      <c r="K85" s="314">
        <v>0.05</v>
      </c>
      <c r="L85" s="853">
        <f>N78*K85</f>
        <v>179.7119367969616</v>
      </c>
      <c r="M85" s="854"/>
      <c r="N85" s="57"/>
    </row>
    <row r="86" spans="1:14" ht="15.75" thickBot="1">
      <c r="B86" s="817" t="s">
        <v>1037</v>
      </c>
      <c r="C86" s="818"/>
      <c r="D86" s="818"/>
      <c r="E86" s="818"/>
      <c r="F86" s="818"/>
      <c r="G86" s="818"/>
      <c r="H86" s="818"/>
      <c r="I86" s="818"/>
      <c r="J86" s="818"/>
      <c r="K86" s="818"/>
      <c r="L86" s="818"/>
      <c r="M86" s="819"/>
      <c r="N86" s="58">
        <f>L83+L84+L85</f>
        <v>1078.2716207817696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4672.5103567210017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topLeftCell="A43"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1141</v>
      </c>
      <c r="C31" s="87" t="s">
        <v>2170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136</v>
      </c>
      <c r="B36" s="830" t="str">
        <f>VLOOKUP(A36,EQUIPOS!A6:D154,3,FALSE)</f>
        <v>Camión de Slurry</v>
      </c>
      <c r="C36" s="831"/>
      <c r="D36" s="831"/>
      <c r="E36" s="831"/>
      <c r="F36" s="831"/>
      <c r="G36" s="831"/>
      <c r="H36" s="832"/>
      <c r="I36" s="276"/>
      <c r="J36" s="277"/>
      <c r="K36" s="278">
        <f>VLOOKUP(A36,EQUIPOS!A6:D163,4,FALSE)</f>
        <v>102133.58361991834</v>
      </c>
      <c r="L36" s="279"/>
      <c r="M36" s="280">
        <v>600</v>
      </c>
      <c r="N36" s="281">
        <f>K36/M36</f>
        <v>170.22263936653056</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60000</v>
      </c>
      <c r="L37" s="279"/>
      <c r="M37" s="280">
        <v>600</v>
      </c>
      <c r="N37" s="281">
        <f>K37/M37</f>
        <v>100</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0.63834006507624996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270.86097943160678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838</v>
      </c>
      <c r="B48" s="49" t="str">
        <f>VLOOKUP(A48,MATERIALES!A5:D372,3,FALSE)</f>
        <v>Agregado tipo LA 10 (lechadas)</v>
      </c>
      <c r="C48" s="290"/>
      <c r="D48" s="290"/>
      <c r="E48" s="290"/>
      <c r="F48" s="290"/>
      <c r="G48" s="290"/>
      <c r="H48" s="290"/>
      <c r="I48" s="277"/>
      <c r="J48" s="233" t="str">
        <f ca="1">VLOOKUP(A48,MATERIALES!A4:D638,2,FALSE)</f>
        <v>m3</v>
      </c>
      <c r="K48" s="416">
        <v>9.4999999999999998E-3</v>
      </c>
      <c r="L48" s="276"/>
      <c r="M48" s="411">
        <f>VLOOKUP(A48,MATERIALES!A5:D394,4,FALSE)</f>
        <v>57680</v>
      </c>
      <c r="N48" s="281">
        <f>K48*M48</f>
        <v>547.96</v>
      </c>
    </row>
    <row r="49" spans="1:14">
      <c r="A49" s="114" t="s">
        <v>926</v>
      </c>
      <c r="B49" s="49" t="str">
        <f>VLOOKUP(A49,MATERIALES!A6:D372,3,FALSE)</f>
        <v>Emulsión CRL-1hm</v>
      </c>
      <c r="C49" s="290"/>
      <c r="D49" s="290"/>
      <c r="E49" s="290"/>
      <c r="F49" s="290"/>
      <c r="G49" s="290"/>
      <c r="H49" s="290"/>
      <c r="I49" s="277"/>
      <c r="J49" s="233" t="str">
        <f>VLOOKUP(A49,MATERIALES!A5:D639,2,FALSE)</f>
        <v>lt</v>
      </c>
      <c r="K49" s="418">
        <v>1.4107499999999999</v>
      </c>
      <c r="L49" s="276"/>
      <c r="M49" s="411">
        <f>VLOOKUP(A49,MATERIALES!A6:D395,4,FALSE)</f>
        <v>1725.5</v>
      </c>
      <c r="N49" s="281">
        <f>K49*M49</f>
        <v>2434.2491249999998</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2982.2091249999999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1415</v>
      </c>
      <c r="B58" s="52" t="str">
        <f>VLOOKUP(A58,TRANSPORTE!A5:D117,3,FALSE)</f>
        <v>Transporte de agregado tipo LA-2</v>
      </c>
      <c r="C58" s="326"/>
      <c r="D58" s="326"/>
      <c r="E58" s="326"/>
      <c r="F58" s="326"/>
      <c r="G58" s="326"/>
      <c r="H58" s="320" t="s">
        <v>1552</v>
      </c>
      <c r="I58" s="417">
        <v>9.4999999999999998E-3</v>
      </c>
      <c r="J58" s="295">
        <v>1</v>
      </c>
      <c r="K58" s="417">
        <f>I58*J58</f>
        <v>9.4999999999999998E-3</v>
      </c>
      <c r="L58" s="821">
        <f>VLOOKUP(A58,TRANSPORTE!A5:D117,4,FALSE)</f>
        <v>1200</v>
      </c>
      <c r="M58" s="822"/>
      <c r="N58" s="296">
        <f>K58*L58</f>
        <v>11.4</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11.4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SUM(N69:N75)</f>
        <v>63.834006507624991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3328.3041109392316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665.66082218784641</v>
      </c>
      <c r="M83" s="852"/>
      <c r="N83" s="57"/>
    </row>
    <row r="84" spans="1:14">
      <c r="B84" s="95" t="s">
        <v>1057</v>
      </c>
      <c r="C84" s="96"/>
      <c r="D84" s="96"/>
      <c r="E84" s="96"/>
      <c r="F84" s="96"/>
      <c r="G84" s="96"/>
      <c r="H84" s="96"/>
      <c r="I84" s="93"/>
      <c r="J84" s="94"/>
      <c r="K84" s="313">
        <v>0.05</v>
      </c>
      <c r="L84" s="851">
        <f>N78*K84</f>
        <v>166.4152055469616</v>
      </c>
      <c r="M84" s="852"/>
      <c r="N84" s="57"/>
    </row>
    <row r="85" spans="1:14" ht="15.75" thickBot="1">
      <c r="B85" s="97" t="s">
        <v>1058</v>
      </c>
      <c r="C85" s="98"/>
      <c r="D85" s="98"/>
      <c r="E85" s="98"/>
      <c r="F85" s="98"/>
      <c r="G85" s="98"/>
      <c r="H85" s="98"/>
      <c r="I85" s="99"/>
      <c r="J85" s="100"/>
      <c r="K85" s="314">
        <v>0.05</v>
      </c>
      <c r="L85" s="853">
        <f>N78*K85</f>
        <v>166.4152055469616</v>
      </c>
      <c r="M85" s="854"/>
      <c r="N85" s="57"/>
    </row>
    <row r="86" spans="1:14" ht="15.75" thickBot="1">
      <c r="B86" s="817" t="s">
        <v>1037</v>
      </c>
      <c r="C86" s="818"/>
      <c r="D86" s="818"/>
      <c r="E86" s="818"/>
      <c r="F86" s="818"/>
      <c r="G86" s="818"/>
      <c r="H86" s="818"/>
      <c r="I86" s="818"/>
      <c r="J86" s="818"/>
      <c r="K86" s="818"/>
      <c r="L86" s="818"/>
      <c r="M86" s="819"/>
      <c r="N86" s="58">
        <f>L83+L84+L85</f>
        <v>998.49123328176961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4326.795344221001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1142</v>
      </c>
      <c r="C31" s="87" t="s">
        <v>2171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136</v>
      </c>
      <c r="B36" s="830" t="str">
        <f>VLOOKUP(A36,EQUIPOS!A6:D154,3,FALSE)</f>
        <v>Camión de Slurry</v>
      </c>
      <c r="C36" s="831"/>
      <c r="D36" s="831"/>
      <c r="E36" s="831"/>
      <c r="F36" s="831"/>
      <c r="G36" s="831"/>
      <c r="H36" s="832"/>
      <c r="I36" s="276"/>
      <c r="J36" s="277"/>
      <c r="K36" s="278">
        <f>VLOOKUP(A36,EQUIPOS!A6:D163,4,FALSE)</f>
        <v>102133.58361991834</v>
      </c>
      <c r="L36" s="279"/>
      <c r="M36" s="280">
        <v>600</v>
      </c>
      <c r="N36" s="281">
        <f>K36/M36</f>
        <v>170.22263936653056</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60000</v>
      </c>
      <c r="L37" s="279"/>
      <c r="M37" s="280">
        <v>600</v>
      </c>
      <c r="N37" s="281">
        <f>K37/M37</f>
        <v>100</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0.63834006507624996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270.86097943160678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839</v>
      </c>
      <c r="B48" s="49" t="str">
        <f>VLOOKUP(A48,MATERIALES!A5:D372,3,FALSE)</f>
        <v>Agregado tipo LA 5 (lechadas)</v>
      </c>
      <c r="C48" s="290"/>
      <c r="D48" s="290"/>
      <c r="E48" s="290"/>
      <c r="F48" s="290"/>
      <c r="G48" s="290"/>
      <c r="H48" s="290"/>
      <c r="I48" s="277"/>
      <c r="J48" s="233" t="str">
        <f ca="1">VLOOKUP(A48,MATERIALES!A4:D638,2,FALSE)</f>
        <v>m3</v>
      </c>
      <c r="K48" s="416">
        <v>9.4999999999999998E-3</v>
      </c>
      <c r="L48" s="276"/>
      <c r="M48" s="411">
        <f>VLOOKUP(A48,MATERIALES!A5:D394,4,FALSE)</f>
        <v>57680</v>
      </c>
      <c r="N48" s="281">
        <f>K48*M48</f>
        <v>547.96</v>
      </c>
    </row>
    <row r="49" spans="1:14">
      <c r="A49" s="114" t="s">
        <v>926</v>
      </c>
      <c r="B49" s="49" t="str">
        <f>VLOOKUP(A49,MATERIALES!A6:D372,3,FALSE)</f>
        <v>Emulsión CRL-1hm</v>
      </c>
      <c r="C49" s="290"/>
      <c r="D49" s="290"/>
      <c r="E49" s="290"/>
      <c r="F49" s="290"/>
      <c r="G49" s="290"/>
      <c r="H49" s="290"/>
      <c r="I49" s="277"/>
      <c r="J49" s="233" t="str">
        <f>VLOOKUP(A49,MATERIALES!A5:D639,2,FALSE)</f>
        <v>lt</v>
      </c>
      <c r="K49" s="291">
        <v>1.71</v>
      </c>
      <c r="L49" s="276"/>
      <c r="M49" s="411">
        <f>VLOOKUP(A49,MATERIALES!A6:D395,4,FALSE)</f>
        <v>1725.5</v>
      </c>
      <c r="N49" s="281">
        <f>K49*M49</f>
        <v>2950.605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3498.5650000000001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1417</v>
      </c>
      <c r="B58" s="52" t="str">
        <f>VLOOKUP(A58,TRANSPORTE!A5:D117,3,FALSE)</f>
        <v>Transporte de agregado tipo LA-3</v>
      </c>
      <c r="C58" s="326"/>
      <c r="D58" s="326"/>
      <c r="E58" s="326"/>
      <c r="F58" s="326"/>
      <c r="G58" s="326"/>
      <c r="H58" s="320" t="s">
        <v>1552</v>
      </c>
      <c r="I58" s="417">
        <v>9.4999999999999998E-3</v>
      </c>
      <c r="J58" s="295">
        <v>1</v>
      </c>
      <c r="K58" s="417">
        <f>I58*J58</f>
        <v>9.4999999999999998E-3</v>
      </c>
      <c r="L58" s="821">
        <f>VLOOKUP(A58,TRANSPORTE!A5:D117,4,FALSE)</f>
        <v>1200</v>
      </c>
      <c r="M58" s="822"/>
      <c r="N58" s="296">
        <f>K58*L58</f>
        <v>11.4</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11.4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SUM(N69:N75)</f>
        <v>63.834006507624991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3844.6599859392318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768.93199718784638</v>
      </c>
      <c r="M83" s="852"/>
      <c r="N83" s="57"/>
    </row>
    <row r="84" spans="1:14">
      <c r="B84" s="95" t="s">
        <v>1057</v>
      </c>
      <c r="C84" s="96"/>
      <c r="D84" s="96"/>
      <c r="E84" s="96"/>
      <c r="F84" s="96"/>
      <c r="G84" s="96"/>
      <c r="H84" s="96"/>
      <c r="I84" s="93"/>
      <c r="J84" s="94"/>
      <c r="K84" s="313">
        <v>0.05</v>
      </c>
      <c r="L84" s="851">
        <f>N78*K84</f>
        <v>192.23299929696159</v>
      </c>
      <c r="M84" s="852"/>
      <c r="N84" s="57"/>
    </row>
    <row r="85" spans="1:14" ht="15.75" thickBot="1">
      <c r="B85" s="97" t="s">
        <v>1058</v>
      </c>
      <c r="C85" s="98"/>
      <c r="D85" s="98"/>
      <c r="E85" s="98"/>
      <c r="F85" s="98"/>
      <c r="G85" s="98"/>
      <c r="H85" s="98"/>
      <c r="I85" s="99"/>
      <c r="J85" s="100"/>
      <c r="K85" s="314">
        <v>0.05</v>
      </c>
      <c r="L85" s="853">
        <f>N78*K85</f>
        <v>192.23299929696159</v>
      </c>
      <c r="M85" s="854"/>
      <c r="N85" s="57"/>
    </row>
    <row r="86" spans="1:14" ht="15.75" thickBot="1">
      <c r="B86" s="817" t="s">
        <v>1037</v>
      </c>
      <c r="C86" s="818"/>
      <c r="D86" s="818"/>
      <c r="E86" s="818"/>
      <c r="F86" s="818"/>
      <c r="G86" s="818"/>
      <c r="H86" s="818"/>
      <c r="I86" s="818"/>
      <c r="J86" s="818"/>
      <c r="K86" s="818"/>
      <c r="L86" s="818"/>
      <c r="M86" s="819"/>
      <c r="N86" s="58">
        <f>L83+L84+L85</f>
        <v>1153.3979957817696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4998.0579817210019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1143</v>
      </c>
      <c r="C31" s="87" t="s">
        <v>2172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136</v>
      </c>
      <c r="B36" s="830" t="str">
        <f>VLOOKUP(A36,EQUIPOS!A6:D154,3,FALSE)</f>
        <v>Camión de Slurry</v>
      </c>
      <c r="C36" s="831"/>
      <c r="D36" s="831"/>
      <c r="E36" s="831"/>
      <c r="F36" s="831"/>
      <c r="G36" s="831"/>
      <c r="H36" s="832"/>
      <c r="I36" s="276"/>
      <c r="J36" s="277"/>
      <c r="K36" s="278">
        <f>VLOOKUP(A36,EQUIPOS!A6:D163,4,FALSE)</f>
        <v>102133.58361991834</v>
      </c>
      <c r="L36" s="279"/>
      <c r="M36" s="280">
        <v>600</v>
      </c>
      <c r="N36" s="281">
        <f>K36/M36</f>
        <v>170.22263936653056</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60000</v>
      </c>
      <c r="L37" s="279"/>
      <c r="M37" s="280">
        <v>600</v>
      </c>
      <c r="N37" s="281">
        <f>K37/M37</f>
        <v>100</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0.63834006507624996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270.86097943160678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840</v>
      </c>
      <c r="B48" s="49" t="str">
        <f>VLOOKUP(A48,MATERIALES!A5:D372,3,FALSE)</f>
        <v>Agregado tipo LA 4 (lechadas)</v>
      </c>
      <c r="C48" s="290"/>
      <c r="D48" s="290"/>
      <c r="E48" s="290"/>
      <c r="F48" s="290"/>
      <c r="G48" s="290"/>
      <c r="H48" s="290"/>
      <c r="I48" s="277"/>
      <c r="J48" s="233" t="str">
        <f ca="1">VLOOKUP(A48,MATERIALES!A4:D638,2,FALSE)</f>
        <v>m3</v>
      </c>
      <c r="K48" s="418">
        <v>4.7499999999999999E-3</v>
      </c>
      <c r="L48" s="276"/>
      <c r="M48" s="411">
        <f>VLOOKUP(A48,MATERIALES!A5:D394,4,FALSE)</f>
        <v>57680</v>
      </c>
      <c r="N48" s="281">
        <f>K48*M48</f>
        <v>273.98</v>
      </c>
    </row>
    <row r="49" spans="1:14">
      <c r="A49" s="114" t="s">
        <v>926</v>
      </c>
      <c r="B49" s="49" t="str">
        <f>VLOOKUP(A49,MATERIALES!A6:D372,3,FALSE)</f>
        <v>Emulsión CRL-1hm</v>
      </c>
      <c r="C49" s="290"/>
      <c r="D49" s="290"/>
      <c r="E49" s="290"/>
      <c r="F49" s="290"/>
      <c r="G49" s="290"/>
      <c r="H49" s="290"/>
      <c r="I49" s="277"/>
      <c r="J49" s="233" t="str">
        <f>VLOOKUP(A49,MATERIALES!A5:D639,2,FALSE)</f>
        <v>lt</v>
      </c>
      <c r="K49" s="418">
        <v>1.0687499999999999</v>
      </c>
      <c r="L49" s="276"/>
      <c r="M49" s="411">
        <f>VLOOKUP(A49,MATERIALES!A6:D395,4,FALSE)</f>
        <v>1725.5</v>
      </c>
      <c r="N49" s="281">
        <f>K49*M49</f>
        <v>1844.1281249999997</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2118.1081249999997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1419</v>
      </c>
      <c r="B58" s="52" t="str">
        <f>VLOOKUP(A58,TRANSPORTE!A5:D117,3,FALSE)</f>
        <v>Transporte de agregado tipo LA-4</v>
      </c>
      <c r="C58" s="326"/>
      <c r="D58" s="326"/>
      <c r="E58" s="326"/>
      <c r="F58" s="326"/>
      <c r="G58" s="326"/>
      <c r="H58" s="320" t="s">
        <v>1552</v>
      </c>
      <c r="I58" s="419">
        <v>4.7499999999999999E-3</v>
      </c>
      <c r="J58" s="295">
        <v>1</v>
      </c>
      <c r="K58" s="419">
        <f>I58*J58</f>
        <v>4.7499999999999999E-3</v>
      </c>
      <c r="L58" s="821">
        <f>VLOOKUP(A58,TRANSPORTE!A5:D117,4,FALSE)</f>
        <v>1200</v>
      </c>
      <c r="M58" s="822"/>
      <c r="N58" s="296">
        <f>K58*L58</f>
        <v>5.7</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5.7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SUM(N69:N75)</f>
        <v>63.834006507624991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2458.5031109392312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491.70062218784625</v>
      </c>
      <c r="M83" s="852"/>
      <c r="N83" s="57"/>
    </row>
    <row r="84" spans="1:14">
      <c r="B84" s="95" t="s">
        <v>1057</v>
      </c>
      <c r="C84" s="96"/>
      <c r="D84" s="96"/>
      <c r="E84" s="96"/>
      <c r="F84" s="96"/>
      <c r="G84" s="96"/>
      <c r="H84" s="96"/>
      <c r="I84" s="93"/>
      <c r="J84" s="94"/>
      <c r="K84" s="313">
        <v>0.05</v>
      </c>
      <c r="L84" s="851">
        <f>N78*K84</f>
        <v>122.92515554696156</v>
      </c>
      <c r="M84" s="852"/>
      <c r="N84" s="57"/>
    </row>
    <row r="85" spans="1:14" ht="15.75" thickBot="1">
      <c r="B85" s="97" t="s">
        <v>1058</v>
      </c>
      <c r="C85" s="98"/>
      <c r="D85" s="98"/>
      <c r="E85" s="98"/>
      <c r="F85" s="98"/>
      <c r="G85" s="98"/>
      <c r="H85" s="98"/>
      <c r="I85" s="99"/>
      <c r="J85" s="100"/>
      <c r="K85" s="314">
        <v>0.05</v>
      </c>
      <c r="L85" s="853">
        <f>N78*K85</f>
        <v>122.92515554696156</v>
      </c>
      <c r="M85" s="854"/>
      <c r="N85" s="57"/>
    </row>
    <row r="86" spans="1:14" ht="15.75" thickBot="1">
      <c r="B86" s="817" t="s">
        <v>1037</v>
      </c>
      <c r="C86" s="818"/>
      <c r="D86" s="818"/>
      <c r="E86" s="818"/>
      <c r="F86" s="818"/>
      <c r="G86" s="818"/>
      <c r="H86" s="818"/>
      <c r="I86" s="818"/>
      <c r="J86" s="818"/>
      <c r="K86" s="818"/>
      <c r="L86" s="818"/>
      <c r="M86" s="819"/>
      <c r="N86" s="58">
        <f>L83+L84+L85</f>
        <v>737.5509332817694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3196.0540442210004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1144</v>
      </c>
      <c r="C31" s="87" t="s">
        <v>1657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197512.78430676489</v>
      </c>
      <c r="L36" s="279"/>
      <c r="M36" s="280">
        <v>30</v>
      </c>
      <c r="N36" s="281">
        <f>K36/M36</f>
        <v>6583.7594768921635</v>
      </c>
    </row>
    <row r="37" spans="1:14">
      <c r="A37" s="119" t="s">
        <v>290</v>
      </c>
      <c r="B37" s="830" t="str">
        <f>VLOOKUP(A37,EQUIPOS!A7:D154,3,FALSE)</f>
        <v>Planta trituradora</v>
      </c>
      <c r="C37" s="831"/>
      <c r="D37" s="831"/>
      <c r="E37" s="831"/>
      <c r="F37" s="831"/>
      <c r="G37" s="831"/>
      <c r="H37" s="832"/>
      <c r="I37" s="276"/>
      <c r="J37" s="277"/>
      <c r="K37" s="278">
        <f>VLOOKUP(A37,EQUIPOS!A7:D164,4,FALSE)</f>
        <v>16176.824999999999</v>
      </c>
      <c r="L37" s="279"/>
      <c r="M37" s="280">
        <v>30</v>
      </c>
      <c r="N37" s="281">
        <f t="shared" ref="N37:N43" si="0">K37/M37</f>
        <v>539.22749999999996</v>
      </c>
    </row>
    <row r="38" spans="1:14">
      <c r="A38" t="s">
        <v>168</v>
      </c>
      <c r="B38" s="830" t="str">
        <f>VLOOKUP(A38,EQUIPOS!A8:D154,3,FALSE)</f>
        <v>Compactador tipo  POTENCIA: 105 HP, PESO: 6 ton</v>
      </c>
      <c r="C38" s="831"/>
      <c r="D38" s="831"/>
      <c r="E38" s="831"/>
      <c r="F38" s="831"/>
      <c r="G38" s="831"/>
      <c r="H38" s="832"/>
      <c r="I38" s="276"/>
      <c r="J38" s="277"/>
      <c r="K38" s="278">
        <f>VLOOKUP(A38,EQUIPOS!A8:D165,4,FALSE)</f>
        <v>110175.09999611728</v>
      </c>
      <c r="L38" s="279"/>
      <c r="M38" s="280">
        <v>9</v>
      </c>
      <c r="N38" s="281">
        <f t="shared" si="0"/>
        <v>12241.677777346364</v>
      </c>
    </row>
    <row r="39" spans="1:14">
      <c r="A39" t="s">
        <v>173</v>
      </c>
      <c r="B39" s="830" t="str">
        <f>VLOOKUP(A39,EQUIPOS!A9:D154,3,FALSE)</f>
        <v>Compactador neumático de Potencia 70 HP, peso de 13 ton</v>
      </c>
      <c r="C39" s="831"/>
      <c r="D39" s="831"/>
      <c r="E39" s="831"/>
      <c r="F39" s="831"/>
      <c r="G39" s="831"/>
      <c r="H39" s="832"/>
      <c r="I39" s="276"/>
      <c r="J39" s="277"/>
      <c r="K39" s="278">
        <f>VLOOKUP(A39,EQUIPOS!A9:D166,4,FALSE)</f>
        <v>130704.50020865521</v>
      </c>
      <c r="L39" s="279"/>
      <c r="M39" s="280">
        <v>9</v>
      </c>
      <c r="N39" s="281">
        <f t="shared" si="0"/>
        <v>14522.722245406134</v>
      </c>
    </row>
    <row r="40" spans="1:14">
      <c r="A40" t="s">
        <v>286</v>
      </c>
      <c r="B40" s="830" t="str">
        <f>VLOOKUP(A40,EQUIPOS!A10:D154,3,FALSE)</f>
        <v>Planta de asfalto en frio</v>
      </c>
      <c r="C40" s="831"/>
      <c r="D40" s="831"/>
      <c r="E40" s="831"/>
      <c r="F40" s="831"/>
      <c r="G40" s="831"/>
      <c r="H40" s="832"/>
      <c r="I40" s="276"/>
      <c r="J40" s="277"/>
      <c r="K40" s="278">
        <f>VLOOKUP(A40,EQUIPOS!A10:D167,4,FALSE)</f>
        <v>458343.37499999994</v>
      </c>
      <c r="L40" s="279"/>
      <c r="M40" s="280">
        <v>9</v>
      </c>
      <c r="N40" s="281">
        <f t="shared" si="0"/>
        <v>50927.041666666657</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187200</v>
      </c>
      <c r="L41" s="279"/>
      <c r="M41" s="280">
        <v>30</v>
      </c>
      <c r="N41" s="281">
        <f t="shared" si="0"/>
        <v>6240</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291200</v>
      </c>
      <c r="L42" s="279"/>
      <c r="M42" s="280">
        <v>9</v>
      </c>
      <c r="N42" s="281">
        <f t="shared" si="0"/>
        <v>32355.555555555555</v>
      </c>
    </row>
    <row r="43" spans="1:14">
      <c r="A43" t="s">
        <v>373</v>
      </c>
      <c r="B43" s="830" t="str">
        <f>VLOOKUP(A43,EQUIPOS!A13:D157,3,FALSE)</f>
        <v>Volqueta 6 m3</v>
      </c>
      <c r="C43" s="831"/>
      <c r="D43" s="831"/>
      <c r="E43" s="831"/>
      <c r="F43" s="831"/>
      <c r="G43" s="831"/>
      <c r="H43" s="832"/>
      <c r="I43" s="276"/>
      <c r="J43" s="277"/>
      <c r="K43" s="278">
        <f>VLOOKUP(A43,EQUIPOS!A13:D170,4,FALSE)</f>
        <v>62500</v>
      </c>
      <c r="L43" s="279"/>
      <c r="M43" s="280">
        <v>9</v>
      </c>
      <c r="N43" s="281">
        <f t="shared" si="0"/>
        <v>6944.4444444444443</v>
      </c>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0.1</v>
      </c>
      <c r="N46" s="353">
        <f>N77*M46</f>
        <v>922.04676066569448</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131276.47542697701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t="s">
        <v>843</v>
      </c>
      <c r="B53" s="49" t="str">
        <f>VLOOKUP(A53,MATERIALES!A5:D372,3,FALSE)</f>
        <v>Agregado Petreo para Triturar (Crudo)</v>
      </c>
      <c r="C53" s="290"/>
      <c r="D53" s="290"/>
      <c r="E53" s="290"/>
      <c r="F53" s="290"/>
      <c r="G53" s="290"/>
      <c r="H53" s="290"/>
      <c r="I53" s="277"/>
      <c r="J53" s="233" t="str">
        <f ca="1">VLOOKUP(A53,MATERIALES!A4:D638,2,FALSE)</f>
        <v>m3</v>
      </c>
      <c r="K53" s="291">
        <v>1.4</v>
      </c>
      <c r="L53" s="276"/>
      <c r="M53" s="411">
        <f>VLOOKUP(A53,MATERIALES!A5:D394,4,FALSE)</f>
        <v>20000</v>
      </c>
      <c r="N53" s="281">
        <f>K53*M53</f>
        <v>28000</v>
      </c>
    </row>
    <row r="54" spans="1:14">
      <c r="A54" s="114" t="s">
        <v>845</v>
      </c>
      <c r="B54" s="49" t="str">
        <f>VLOOKUP(A54,MATERIALES!A6:D372,3,FALSE)</f>
        <v>Agua</v>
      </c>
      <c r="C54" s="290"/>
      <c r="D54" s="290"/>
      <c r="E54" s="290"/>
      <c r="F54" s="290"/>
      <c r="G54" s="290"/>
      <c r="H54" s="290"/>
      <c r="I54" s="277"/>
      <c r="J54" s="233" t="str">
        <f>VLOOKUP(A54,MATERIALES!A5:D639,2,FALSE)</f>
        <v>lt</v>
      </c>
      <c r="K54" s="291">
        <v>25</v>
      </c>
      <c r="L54" s="276"/>
      <c r="M54" s="411">
        <f>VLOOKUP(A54,MATERIALES!A6:D395,4,FALSE)</f>
        <v>40</v>
      </c>
      <c r="N54" s="281">
        <f>K54*M54</f>
        <v>1000</v>
      </c>
    </row>
    <row r="55" spans="1:14" ht="15.75" thickBot="1">
      <c r="B55" s="49"/>
      <c r="C55" s="290"/>
      <c r="D55" s="290"/>
      <c r="E55" s="290"/>
      <c r="F55" s="290"/>
      <c r="G55" s="290"/>
      <c r="H55" s="290"/>
      <c r="I55" s="277"/>
      <c r="J55" s="233"/>
      <c r="K55" s="291"/>
      <c r="L55" s="276"/>
      <c r="M55" s="292"/>
      <c r="N55" s="293"/>
    </row>
    <row r="56" spans="1:14" ht="15.75" thickBot="1">
      <c r="B56" s="817" t="s">
        <v>1037</v>
      </c>
      <c r="C56" s="818"/>
      <c r="D56" s="818"/>
      <c r="E56" s="818"/>
      <c r="F56" s="818"/>
      <c r="G56" s="818"/>
      <c r="H56" s="818"/>
      <c r="I56" s="818"/>
      <c r="J56" s="818"/>
      <c r="K56" s="818"/>
      <c r="L56" s="818"/>
      <c r="M56" s="819"/>
      <c r="N56" s="403">
        <f>SUM(N53:N55)</f>
        <v>29000</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0" t="s">
        <v>1045</v>
      </c>
      <c r="M60" s="793"/>
      <c r="N60" s="82" t="s">
        <v>1035</v>
      </c>
    </row>
    <row r="61" spans="1:14">
      <c r="A61" t="s">
        <v>1431</v>
      </c>
      <c r="B61" s="52" t="str">
        <f>VLOOKUP(A61,TRANSPORTE!A5:D117,3,FALSE)</f>
        <v>Transporte de Mezcla en Frio MDF-38</v>
      </c>
      <c r="C61" s="326"/>
      <c r="D61" s="326"/>
      <c r="E61" s="326"/>
      <c r="F61" s="326"/>
      <c r="G61" s="326"/>
      <c r="H61" s="320" t="s">
        <v>1552</v>
      </c>
      <c r="I61" s="288">
        <v>1.25</v>
      </c>
      <c r="J61" s="295">
        <v>1</v>
      </c>
      <c r="K61" s="288">
        <f>I61*J61</f>
        <v>1.25</v>
      </c>
      <c r="L61" s="821">
        <f>VLOOKUP(A61,TRANSPORTE!A5:D117,4,FALSE)</f>
        <v>1200</v>
      </c>
      <c r="M61" s="822"/>
      <c r="N61" s="296">
        <f>K61*L61</f>
        <v>1500</v>
      </c>
    </row>
    <row r="62" spans="1:14">
      <c r="A62" t="s">
        <v>1353</v>
      </c>
      <c r="B62" s="52" t="str">
        <f>VLOOKUP(A62,TRANSPORTE!A6:D117,3,FALSE)</f>
        <v>Transporte de Material Crudo de Rio</v>
      </c>
      <c r="C62" s="53"/>
      <c r="D62" s="53"/>
      <c r="E62" s="53"/>
      <c r="F62" s="53"/>
      <c r="G62" s="53"/>
      <c r="H62" s="320" t="s">
        <v>1552</v>
      </c>
      <c r="I62" s="288">
        <v>1.4</v>
      </c>
      <c r="J62" s="295">
        <v>1</v>
      </c>
      <c r="K62" s="288">
        <f>I62*J62</f>
        <v>1.4</v>
      </c>
      <c r="L62" s="821">
        <f>VLOOKUP(A62,TRANSPORTE!A6:D117,4,FALSE)</f>
        <v>1200</v>
      </c>
      <c r="M62" s="822"/>
      <c r="N62" s="296">
        <f>K62*L62</f>
        <v>1680</v>
      </c>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f>N61+N62+N63+N64+N65</f>
        <v>3180</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844"/>
      <c r="I71" s="79" t="s">
        <v>1048</v>
      </c>
      <c r="J71" s="81" t="s">
        <v>1494</v>
      </c>
      <c r="K71" s="80" t="s">
        <v>1050</v>
      </c>
      <c r="L71" s="845" t="s">
        <v>1034</v>
      </c>
      <c r="M71" s="846"/>
      <c r="N71" s="104" t="s">
        <v>1035</v>
      </c>
    </row>
    <row r="72" spans="1:15">
      <c r="A72" t="s">
        <v>19</v>
      </c>
      <c r="B72" s="55" t="str">
        <f>VLOOKUP(A72,'MANO DE OBRA'!A8:D68,3,FALSE)</f>
        <v>Obrero (8)</v>
      </c>
      <c r="C72" s="53"/>
      <c r="D72" s="53"/>
      <c r="E72" s="53"/>
      <c r="F72" s="53"/>
      <c r="G72" s="53"/>
      <c r="H72" s="53"/>
      <c r="I72" s="301">
        <f>K72/J72*100</f>
        <v>220831.15764799999</v>
      </c>
      <c r="J72" s="302">
        <v>185</v>
      </c>
      <c r="K72" s="303">
        <f>VLOOKUP(A72,'MANO DE OBRA'!A8:D99,4,FALSE)</f>
        <v>408537.6416488</v>
      </c>
      <c r="L72" s="56"/>
      <c r="M72" s="304">
        <f>M38*8</f>
        <v>72</v>
      </c>
      <c r="N72" s="404">
        <f>K72/M72</f>
        <v>5674.1339117888892</v>
      </c>
      <c r="O72" s="112"/>
    </row>
    <row r="73" spans="1:15">
      <c r="A7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308">
        <f>M72</f>
        <v>72</v>
      </c>
      <c r="N73" s="404">
        <f>K73/M73</f>
        <v>1418.5334779472223</v>
      </c>
    </row>
    <row r="74" spans="1:15">
      <c r="A74" t="s">
        <v>54</v>
      </c>
      <c r="B74" s="55" t="str">
        <f>VLOOKUP(A74,'MANO DE OBRA'!A9:D70,3,FALSE)</f>
        <v>Rastrilleros (2)</v>
      </c>
      <c r="C74" s="53"/>
      <c r="D74" s="53"/>
      <c r="E74" s="53"/>
      <c r="F74" s="53"/>
      <c r="G74" s="53"/>
      <c r="H74" s="53"/>
      <c r="I74" s="301">
        <f>K74/J74*100</f>
        <v>82811.68411799999</v>
      </c>
      <c r="J74" s="302">
        <v>185</v>
      </c>
      <c r="K74" s="303">
        <f>VLOOKUP(A74,'MANO DE OBRA'!A9:D101,4,FALSE)</f>
        <v>153201.61561829998</v>
      </c>
      <c r="L74" s="56"/>
      <c r="M74" s="309">
        <f>M73</f>
        <v>72</v>
      </c>
      <c r="N74" s="404">
        <f>K74/M74</f>
        <v>2127.800216920833</v>
      </c>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SUM(N72:N76)</f>
        <v>9220.4676066569446</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N48+N56+N67+N77</f>
        <v>172676.94303363396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34535.388606726796</v>
      </c>
      <c r="M84" s="852"/>
      <c r="N84" s="57"/>
    </row>
    <row r="85" spans="1:14">
      <c r="B85" s="95" t="s">
        <v>1057</v>
      </c>
      <c r="C85" s="96"/>
      <c r="D85" s="96"/>
      <c r="E85" s="96"/>
      <c r="F85" s="96"/>
      <c r="G85" s="96"/>
      <c r="H85" s="96"/>
      <c r="I85" s="93"/>
      <c r="J85" s="94"/>
      <c r="K85" s="313">
        <v>0.05</v>
      </c>
      <c r="L85" s="851">
        <f>N79*K85</f>
        <v>8633.847151681699</v>
      </c>
      <c r="M85" s="852"/>
      <c r="N85" s="57"/>
    </row>
    <row r="86" spans="1:14" ht="15.75" thickBot="1">
      <c r="B86" s="97" t="s">
        <v>1058</v>
      </c>
      <c r="C86" s="98"/>
      <c r="D86" s="98"/>
      <c r="E86" s="98"/>
      <c r="F86" s="98"/>
      <c r="G86" s="98"/>
      <c r="H86" s="98"/>
      <c r="I86" s="99"/>
      <c r="J86" s="100"/>
      <c r="K86" s="314">
        <v>0.05</v>
      </c>
      <c r="L86" s="853">
        <f>N79*K86</f>
        <v>8633.847151681699</v>
      </c>
      <c r="M86" s="854"/>
      <c r="N86" s="57"/>
    </row>
    <row r="87" spans="1:14" ht="15.75" thickBot="1">
      <c r="B87" s="817" t="s">
        <v>1037</v>
      </c>
      <c r="C87" s="818"/>
      <c r="D87" s="818"/>
      <c r="E87" s="818"/>
      <c r="F87" s="818"/>
      <c r="G87" s="818"/>
      <c r="H87" s="818"/>
      <c r="I87" s="818"/>
      <c r="J87" s="818"/>
      <c r="K87" s="818"/>
      <c r="L87" s="818"/>
      <c r="M87" s="819"/>
      <c r="N87" s="58">
        <f>L84+L85+L86</f>
        <v>51803.082910090197</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224480.02594372415</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75" thickBot="1">
      <c r="B98" s="22"/>
      <c r="C98" s="18"/>
      <c r="D98" s="18"/>
      <c r="E98" s="18"/>
      <c r="F98" s="18" t="s">
        <v>1064</v>
      </c>
      <c r="G98" s="18"/>
      <c r="H98" s="18"/>
      <c r="I98" s="18"/>
      <c r="J98" s="18"/>
      <c r="K98" s="18"/>
      <c r="L98" s="18"/>
      <c r="M98" s="18"/>
      <c r="N98" s="23"/>
    </row>
    <row r="99" spans="2:14">
      <c r="B99" s="236" t="s">
        <v>2322</v>
      </c>
      <c r="C99" s="237"/>
      <c r="D99" s="237"/>
      <c r="E99" s="237"/>
      <c r="F99" s="237"/>
      <c r="G99" s="237"/>
      <c r="H99" s="237"/>
      <c r="I99" s="237"/>
      <c r="J99" s="237"/>
      <c r="K99" s="237"/>
      <c r="L99" s="237"/>
      <c r="M99" s="237"/>
      <c r="N99" s="238"/>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ht="15.75" thickBot="1">
      <c r="B103" s="242"/>
      <c r="C103" s="243"/>
      <c r="D103" s="243"/>
      <c r="E103" s="243"/>
      <c r="F103" s="243"/>
      <c r="G103" s="243"/>
      <c r="H103" s="243"/>
      <c r="I103" s="243"/>
      <c r="J103" s="243"/>
      <c r="K103" s="243"/>
      <c r="L103" s="243"/>
      <c r="M103" s="243"/>
      <c r="N103" s="244"/>
    </row>
    <row r="104" spans="2:14">
      <c r="B104" s="245"/>
      <c r="C104" s="246"/>
      <c r="D104" s="246"/>
      <c r="E104" s="246"/>
      <c r="F104" s="246"/>
      <c r="G104" s="246"/>
      <c r="H104" s="246"/>
      <c r="I104" s="246"/>
      <c r="J104" s="246"/>
      <c r="K104" s="246"/>
      <c r="L104" s="246"/>
      <c r="M104" s="246"/>
      <c r="N104" s="247"/>
    </row>
    <row r="105" spans="2:14">
      <c r="B105" s="231" t="s">
        <v>2323</v>
      </c>
      <c r="C105" s="37"/>
      <c r="D105" s="37"/>
      <c r="E105" s="37"/>
      <c r="F105" s="37"/>
      <c r="G105" s="37"/>
      <c r="H105" s="37"/>
      <c r="I105" s="37"/>
      <c r="J105" s="37"/>
      <c r="K105" s="37"/>
      <c r="L105" s="37"/>
      <c r="M105" s="37"/>
      <c r="N105" s="38"/>
    </row>
    <row r="106" spans="2:14" ht="15" customHeight="1">
      <c r="B106" s="855" t="s">
        <v>2324</v>
      </c>
      <c r="C106" s="856"/>
      <c r="D106" s="856"/>
      <c r="E106" s="856"/>
      <c r="F106" s="856"/>
      <c r="G106" s="856"/>
      <c r="H106" s="856"/>
      <c r="I106" s="856"/>
      <c r="J106" s="856"/>
      <c r="K106" s="856"/>
      <c r="L106" s="856"/>
      <c r="M106" s="856"/>
      <c r="N106" s="857"/>
    </row>
    <row r="107" spans="2:14" ht="15" customHeight="1">
      <c r="B107" s="855"/>
      <c r="C107" s="856"/>
      <c r="D107" s="856"/>
      <c r="E107" s="856"/>
      <c r="F107" s="856"/>
      <c r="G107" s="856"/>
      <c r="H107" s="856"/>
      <c r="I107" s="856"/>
      <c r="J107" s="856"/>
      <c r="K107" s="856"/>
      <c r="L107" s="856"/>
      <c r="M107" s="856"/>
      <c r="N107" s="857"/>
    </row>
    <row r="108" spans="2:14" ht="30" customHeight="1">
      <c r="B108" s="858" t="s">
        <v>2325</v>
      </c>
      <c r="C108" s="859"/>
      <c r="D108" s="859"/>
      <c r="E108" s="859"/>
      <c r="F108" s="859"/>
      <c r="G108" s="859"/>
      <c r="H108" s="859"/>
      <c r="I108" s="859"/>
      <c r="J108" s="859"/>
      <c r="K108" s="859"/>
      <c r="L108" s="859"/>
      <c r="M108" s="859"/>
      <c r="N108" s="860"/>
    </row>
    <row r="109" spans="2:14">
      <c r="B109" s="858"/>
      <c r="C109" s="859"/>
      <c r="D109" s="859"/>
      <c r="E109" s="859"/>
      <c r="F109" s="859"/>
      <c r="G109" s="859"/>
      <c r="H109" s="859"/>
      <c r="I109" s="859"/>
      <c r="J109" s="859"/>
      <c r="K109" s="859"/>
      <c r="L109" s="859"/>
      <c r="M109" s="859"/>
      <c r="N109" s="860"/>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31"/>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794"/>
      <c r="K119" s="794"/>
      <c r="L119" s="794"/>
      <c r="M119" s="794"/>
      <c r="N119" s="795"/>
    </row>
    <row r="120" spans="2:14" ht="15.75" thickBot="1">
      <c r="B120" s="270" t="s">
        <v>2327</v>
      </c>
      <c r="C120" s="402"/>
      <c r="D120" s="402"/>
      <c r="E120" s="63"/>
      <c r="F120" s="63"/>
      <c r="G120" s="63"/>
      <c r="H120" s="63"/>
      <c r="I120" s="63"/>
      <c r="J120" s="796"/>
      <c r="K120" s="796"/>
      <c r="L120" s="796"/>
      <c r="M120" s="796"/>
      <c r="N120" s="797"/>
    </row>
  </sheetData>
  <mergeCells count="70">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D46"/>
    <mergeCell ref="B47:H47"/>
    <mergeCell ref="I47:J47"/>
    <mergeCell ref="L47:M47"/>
    <mergeCell ref="B43:H43"/>
    <mergeCell ref="B36:H36"/>
    <mergeCell ref="B37:H37"/>
    <mergeCell ref="B38:H38"/>
    <mergeCell ref="B44:H44"/>
    <mergeCell ref="I44:J44"/>
    <mergeCell ref="B39:H39"/>
    <mergeCell ref="B40:H40"/>
    <mergeCell ref="B41:H41"/>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1145</v>
      </c>
      <c r="C31" s="87" t="s">
        <v>1658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197512.78430676489</v>
      </c>
      <c r="L36" s="279"/>
      <c r="M36" s="280">
        <v>30</v>
      </c>
      <c r="N36" s="281">
        <f>K36/M36</f>
        <v>6583.7594768921635</v>
      </c>
    </row>
    <row r="37" spans="1:14">
      <c r="A37" s="119" t="s">
        <v>168</v>
      </c>
      <c r="B37" s="830" t="str">
        <f>VLOOKUP(A37,EQUIPOS!A7:D154,3,FALSE)</f>
        <v>Compactador tipo  POTENCIA: 105 HP, PESO: 6 ton</v>
      </c>
      <c r="C37" s="831"/>
      <c r="D37" s="831"/>
      <c r="E37" s="831"/>
      <c r="F37" s="831"/>
      <c r="G37" s="831"/>
      <c r="H37" s="832"/>
      <c r="I37" s="276"/>
      <c r="J37" s="277"/>
      <c r="K37" s="278">
        <f>VLOOKUP(A37,EQUIPOS!A7:D164,4,FALSE)</f>
        <v>110175.09999611728</v>
      </c>
      <c r="L37" s="279"/>
      <c r="M37" s="280">
        <v>9</v>
      </c>
      <c r="N37" s="281">
        <f t="shared" ref="N37:N43" si="0">K37/M37</f>
        <v>12241.677777346364</v>
      </c>
    </row>
    <row r="38" spans="1:14">
      <c r="A38" t="s">
        <v>173</v>
      </c>
      <c r="B38" s="830" t="str">
        <f>VLOOKUP(A38,EQUIPOS!A8:D154,3,FALSE)</f>
        <v>Compactador neumático de Potencia 70 HP, peso de 13 ton</v>
      </c>
      <c r="C38" s="831"/>
      <c r="D38" s="831"/>
      <c r="E38" s="831"/>
      <c r="F38" s="831"/>
      <c r="G38" s="831"/>
      <c r="H38" s="832"/>
      <c r="I38" s="276"/>
      <c r="J38" s="277"/>
      <c r="K38" s="278">
        <f>VLOOKUP(A38,EQUIPOS!A8:D165,4,FALSE)</f>
        <v>130704.50020865521</v>
      </c>
      <c r="L38" s="279"/>
      <c r="M38" s="280">
        <v>9</v>
      </c>
      <c r="N38" s="281">
        <f t="shared" si="0"/>
        <v>14522.722245406134</v>
      </c>
    </row>
    <row r="39" spans="1:14">
      <c r="A39" t="s">
        <v>286</v>
      </c>
      <c r="B39" s="830" t="str">
        <f>VLOOKUP(A39,EQUIPOS!A9:D154,3,FALSE)</f>
        <v>Planta de asfalto en frio</v>
      </c>
      <c r="C39" s="831"/>
      <c r="D39" s="831"/>
      <c r="E39" s="831"/>
      <c r="F39" s="831"/>
      <c r="G39" s="831"/>
      <c r="H39" s="832"/>
      <c r="I39" s="276"/>
      <c r="J39" s="277"/>
      <c r="K39" s="278">
        <f>VLOOKUP(A39,EQUIPOS!A9:D166,4,FALSE)</f>
        <v>458343.37499999994</v>
      </c>
      <c r="L39" s="279"/>
      <c r="M39" s="280">
        <v>9</v>
      </c>
      <c r="N39" s="281">
        <f t="shared" si="0"/>
        <v>50927.041666666657</v>
      </c>
    </row>
    <row r="40" spans="1:14">
      <c r="A40" t="s">
        <v>290</v>
      </c>
      <c r="B40" s="830" t="str">
        <f>VLOOKUP(A40,EQUIPOS!A10:D154,3,FALSE)</f>
        <v>Planta trituradora</v>
      </c>
      <c r="C40" s="831"/>
      <c r="D40" s="831"/>
      <c r="E40" s="831"/>
      <c r="F40" s="831"/>
      <c r="G40" s="831"/>
      <c r="H40" s="832"/>
      <c r="I40" s="276"/>
      <c r="J40" s="277"/>
      <c r="K40" s="278">
        <f>VLOOKUP(A40,EQUIPOS!A10:D167,4,FALSE)</f>
        <v>16176.824999999999</v>
      </c>
      <c r="L40" s="279"/>
      <c r="M40" s="280">
        <v>30</v>
      </c>
      <c r="N40" s="281">
        <f t="shared" si="0"/>
        <v>539.22749999999996</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187200</v>
      </c>
      <c r="L41" s="279"/>
      <c r="M41" s="280">
        <v>30</v>
      </c>
      <c r="N41" s="281">
        <f t="shared" si="0"/>
        <v>6240</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291200</v>
      </c>
      <c r="L42" s="279"/>
      <c r="M42" s="280">
        <v>9</v>
      </c>
      <c r="N42" s="281">
        <f t="shared" si="0"/>
        <v>32355.555555555555</v>
      </c>
    </row>
    <row r="43" spans="1:14">
      <c r="A43" t="s">
        <v>373</v>
      </c>
      <c r="B43" s="830" t="str">
        <f>VLOOKUP(A43,EQUIPOS!A13:D157,3,FALSE)</f>
        <v>Volqueta 6 m3</v>
      </c>
      <c r="C43" s="831"/>
      <c r="D43" s="831"/>
      <c r="E43" s="831"/>
      <c r="F43" s="831"/>
      <c r="G43" s="831"/>
      <c r="H43" s="832"/>
      <c r="I43" s="276"/>
      <c r="J43" s="277"/>
      <c r="K43" s="278">
        <f>VLOOKUP(A43,EQUIPOS!A13:D170,4,FALSE)</f>
        <v>62500</v>
      </c>
      <c r="L43" s="279"/>
      <c r="M43" s="280">
        <v>9</v>
      </c>
      <c r="N43" s="281">
        <f t="shared" si="0"/>
        <v>6944.4444444444443</v>
      </c>
    </row>
    <row r="44" spans="1:14">
      <c r="B44" s="329"/>
      <c r="C44" s="330"/>
      <c r="D44" s="330"/>
      <c r="E44" s="330"/>
      <c r="F44" s="330"/>
      <c r="G44" s="330"/>
      <c r="H44" s="331"/>
      <c r="I44" s="276"/>
      <c r="J44" s="277"/>
      <c r="K44" s="278"/>
      <c r="L44" s="279"/>
      <c r="M44" s="280"/>
      <c r="N44" s="281"/>
    </row>
    <row r="45" spans="1:14">
      <c r="B45" s="830"/>
      <c r="C45" s="831"/>
      <c r="D45" s="831"/>
      <c r="E45" s="831"/>
      <c r="F45" s="831"/>
      <c r="G45" s="831"/>
      <c r="H45" s="832"/>
      <c r="I45" s="833"/>
      <c r="J45" s="814"/>
      <c r="K45" s="278"/>
      <c r="L45" s="834"/>
      <c r="M45" s="835"/>
      <c r="N45" s="281"/>
    </row>
    <row r="46" spans="1:14">
      <c r="B46" s="830"/>
      <c r="C46" s="831"/>
      <c r="D46" s="831"/>
      <c r="E46" s="836"/>
      <c r="F46" s="831"/>
      <c r="G46" s="831"/>
      <c r="H46" s="832"/>
      <c r="I46" s="42"/>
      <c r="J46" s="43"/>
      <c r="K46" s="283"/>
      <c r="L46" s="285"/>
      <c r="M46" s="286"/>
      <c r="N46" s="287"/>
    </row>
    <row r="47" spans="1:14">
      <c r="B47" s="837" t="s">
        <v>1036</v>
      </c>
      <c r="C47" s="838"/>
      <c r="D47" s="838"/>
      <c r="E47" s="44"/>
      <c r="F47" s="45"/>
      <c r="G47" s="45"/>
      <c r="H47" s="46"/>
      <c r="I47" s="42"/>
      <c r="J47" s="43"/>
      <c r="K47" s="288"/>
      <c r="L47" s="285"/>
      <c r="M47" s="410">
        <v>0.1</v>
      </c>
      <c r="N47" s="353">
        <f>N81*M47</f>
        <v>922.04676066569448</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3">
        <f>SUM(N36:N48)</f>
        <v>131276.47542697701</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4" t="s">
        <v>1029</v>
      </c>
      <c r="K53" s="91" t="s">
        <v>1030</v>
      </c>
      <c r="L53" s="811" t="s">
        <v>1039</v>
      </c>
      <c r="M53" s="810"/>
      <c r="N53" s="92" t="s">
        <v>1035</v>
      </c>
    </row>
    <row r="54" spans="1:14">
      <c r="A54" t="s">
        <v>843</v>
      </c>
      <c r="B54" s="49" t="str">
        <f>VLOOKUP(A54,MATERIALES!A5:D372,3,FALSE)</f>
        <v>Agregado Petreo para Triturar (Crudo)</v>
      </c>
      <c r="C54" s="290"/>
      <c r="D54" s="290"/>
      <c r="E54" s="290"/>
      <c r="F54" s="290"/>
      <c r="G54" s="290"/>
      <c r="H54" s="290"/>
      <c r="I54" s="277"/>
      <c r="J54" s="233" t="str">
        <f ca="1">VLOOKUP(A54,MATERIALES!A4:D638,2,FALSE)</f>
        <v>m3</v>
      </c>
      <c r="K54" s="291">
        <v>1.4</v>
      </c>
      <c r="L54" s="276"/>
      <c r="M54" s="411">
        <f>VLOOKUP(A54,MATERIALES!A5:D394,4,FALSE)</f>
        <v>20000</v>
      </c>
      <c r="N54" s="281">
        <f>K54*M54</f>
        <v>28000</v>
      </c>
    </row>
    <row r="55" spans="1:14">
      <c r="A55" s="114" t="s">
        <v>845</v>
      </c>
      <c r="B55" s="49" t="str">
        <f>VLOOKUP(A55,MATERIALES!A6:D372,3,FALSE)</f>
        <v>Agua</v>
      </c>
      <c r="C55" s="290"/>
      <c r="D55" s="290"/>
      <c r="E55" s="290"/>
      <c r="F55" s="290"/>
      <c r="G55" s="290"/>
      <c r="H55" s="290"/>
      <c r="I55" s="277"/>
      <c r="J55" s="233" t="str">
        <f>VLOOKUP(A55,MATERIALES!A5:D639,2,FALSE)</f>
        <v>lt</v>
      </c>
      <c r="K55" s="291">
        <v>25</v>
      </c>
      <c r="L55" s="276"/>
      <c r="M55" s="411">
        <f>VLOOKUP(A55,MATERIALES!A6:D395,4,FALSE)</f>
        <v>40</v>
      </c>
      <c r="N55" s="281">
        <f>K55*M55</f>
        <v>1000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3">
        <f>SUM(N54:N58)</f>
        <v>29000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1">
        <f>VLOOKUP(A64,TRANSPORTE!A5:D117,4,FALSE)</f>
        <v>1200</v>
      </c>
      <c r="M64" s="822"/>
      <c r="N64" s="296">
        <f>K64*L64</f>
        <v>1680</v>
      </c>
    </row>
    <row r="65" spans="1:15">
      <c r="A65" t="s">
        <v>1453</v>
      </c>
      <c r="B65" s="52" t="str">
        <f>VLOOKUP(A65,TRANSPORTE!A6:D117,3,FALSE)</f>
        <v>Transporte de Mezcla densa En Frio MDF-25</v>
      </c>
      <c r="C65" s="53"/>
      <c r="D65" s="53"/>
      <c r="E65" s="53"/>
      <c r="F65" s="53"/>
      <c r="G65" s="53"/>
      <c r="H65" s="320" t="s">
        <v>1552</v>
      </c>
      <c r="I65" s="288">
        <v>1.25</v>
      </c>
      <c r="J65" s="295">
        <v>1</v>
      </c>
      <c r="K65" s="288">
        <f>I65*J65</f>
        <v>1.25</v>
      </c>
      <c r="L65" s="821">
        <f>VLOOKUP(A65,TRANSPORTE!A6:D117,4,FALSE)</f>
        <v>1200</v>
      </c>
      <c r="M65" s="822"/>
      <c r="N65" s="296">
        <f>K65*L65</f>
        <v>1500</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3180</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9220.4676066569446</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172676.94303363396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34535.388606726796</v>
      </c>
      <c r="M88" s="852"/>
      <c r="N88" s="57"/>
    </row>
    <row r="89" spans="1:14">
      <c r="B89" s="95" t="s">
        <v>1057</v>
      </c>
      <c r="C89" s="96"/>
      <c r="D89" s="96"/>
      <c r="E89" s="96"/>
      <c r="F89" s="96"/>
      <c r="G89" s="96"/>
      <c r="H89" s="96"/>
      <c r="I89" s="93"/>
      <c r="J89" s="94"/>
      <c r="K89" s="313">
        <v>0.05</v>
      </c>
      <c r="L89" s="851">
        <f>N83*K89</f>
        <v>8633.847151681699</v>
      </c>
      <c r="M89" s="852"/>
      <c r="N89" s="57"/>
    </row>
    <row r="90" spans="1:14" ht="15.75" thickBot="1">
      <c r="B90" s="97" t="s">
        <v>1058</v>
      </c>
      <c r="C90" s="98"/>
      <c r="D90" s="98"/>
      <c r="E90" s="98"/>
      <c r="F90" s="98"/>
      <c r="G90" s="98"/>
      <c r="H90" s="98"/>
      <c r="I90" s="99"/>
      <c r="J90" s="100"/>
      <c r="K90" s="314">
        <v>0.05</v>
      </c>
      <c r="L90" s="853">
        <f>N83*K90</f>
        <v>8633.847151681699</v>
      </c>
      <c r="M90" s="854"/>
      <c r="N90" s="57"/>
    </row>
    <row r="91" spans="1:14" ht="15.75" thickBot="1">
      <c r="B91" s="817" t="s">
        <v>1037</v>
      </c>
      <c r="C91" s="818"/>
      <c r="D91" s="818"/>
      <c r="E91" s="818"/>
      <c r="F91" s="818"/>
      <c r="G91" s="818"/>
      <c r="H91" s="818"/>
      <c r="I91" s="818"/>
      <c r="J91" s="818"/>
      <c r="K91" s="818"/>
      <c r="L91" s="818"/>
      <c r="M91" s="819"/>
      <c r="N91" s="58">
        <f>L88+L89+L90</f>
        <v>51803.082910090197</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224480.02594372415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70" t="s">
        <v>2327</v>
      </c>
      <c r="C124" s="402"/>
      <c r="D124" s="402"/>
      <c r="E124" s="63"/>
      <c r="F124" s="63"/>
      <c r="G124" s="63"/>
      <c r="H124" s="63"/>
      <c r="I124" s="63"/>
      <c r="J124" s="796"/>
      <c r="K124" s="796"/>
      <c r="L124" s="796"/>
      <c r="M124" s="796"/>
      <c r="N124"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1146</v>
      </c>
      <c r="C31" s="87" t="s">
        <v>1659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197512.78430676489</v>
      </c>
      <c r="L36" s="279"/>
      <c r="M36" s="280">
        <v>30</v>
      </c>
      <c r="N36" s="281">
        <f>K36/M36</f>
        <v>6583.7594768921635</v>
      </c>
    </row>
    <row r="37" spans="1:14">
      <c r="A37" s="119" t="s">
        <v>168</v>
      </c>
      <c r="B37" s="830" t="str">
        <f>VLOOKUP(A37,EQUIPOS!A7:D154,3,FALSE)</f>
        <v>Compactador tipo  POTENCIA: 105 HP, PESO: 6 ton</v>
      </c>
      <c r="C37" s="831"/>
      <c r="D37" s="831"/>
      <c r="E37" s="831"/>
      <c r="F37" s="831"/>
      <c r="G37" s="831"/>
      <c r="H37" s="832"/>
      <c r="I37" s="276"/>
      <c r="J37" s="277"/>
      <c r="K37" s="278">
        <f>VLOOKUP(A37,EQUIPOS!A7:D164,4,FALSE)</f>
        <v>110175.09999611728</v>
      </c>
      <c r="L37" s="279"/>
      <c r="M37" s="280">
        <v>9</v>
      </c>
      <c r="N37" s="281">
        <f t="shared" ref="N37:N43" si="0">K37/M37</f>
        <v>12241.677777346364</v>
      </c>
    </row>
    <row r="38" spans="1:14">
      <c r="A38" t="s">
        <v>173</v>
      </c>
      <c r="B38" s="830" t="str">
        <f>VLOOKUP(A38,EQUIPOS!A8:D154,3,FALSE)</f>
        <v>Compactador neumático de Potencia 70 HP, peso de 13 ton</v>
      </c>
      <c r="C38" s="831"/>
      <c r="D38" s="831"/>
      <c r="E38" s="831"/>
      <c r="F38" s="831"/>
      <c r="G38" s="831"/>
      <c r="H38" s="832"/>
      <c r="I38" s="276"/>
      <c r="J38" s="277"/>
      <c r="K38" s="278">
        <f>VLOOKUP(A38,EQUIPOS!A8:D165,4,FALSE)</f>
        <v>130704.50020865521</v>
      </c>
      <c r="L38" s="279"/>
      <c r="M38" s="280">
        <v>9</v>
      </c>
      <c r="N38" s="281">
        <f t="shared" si="0"/>
        <v>14522.722245406134</v>
      </c>
    </row>
    <row r="39" spans="1:14">
      <c r="A39" t="s">
        <v>286</v>
      </c>
      <c r="B39" s="830" t="str">
        <f>VLOOKUP(A39,EQUIPOS!A9:D154,3,FALSE)</f>
        <v>Planta de asfalto en frio</v>
      </c>
      <c r="C39" s="831"/>
      <c r="D39" s="831"/>
      <c r="E39" s="831"/>
      <c r="F39" s="831"/>
      <c r="G39" s="831"/>
      <c r="H39" s="832"/>
      <c r="I39" s="276"/>
      <c r="J39" s="277"/>
      <c r="K39" s="278">
        <f>VLOOKUP(A39,EQUIPOS!A9:D166,4,FALSE)</f>
        <v>458343.37499999994</v>
      </c>
      <c r="L39" s="279"/>
      <c r="M39" s="280">
        <v>9</v>
      </c>
      <c r="N39" s="281">
        <f t="shared" si="0"/>
        <v>50927.041666666657</v>
      </c>
    </row>
    <row r="40" spans="1:14">
      <c r="A40" t="s">
        <v>290</v>
      </c>
      <c r="B40" s="830" t="str">
        <f>VLOOKUP(A40,EQUIPOS!A10:D154,3,FALSE)</f>
        <v>Planta trituradora</v>
      </c>
      <c r="C40" s="831"/>
      <c r="D40" s="831"/>
      <c r="E40" s="831"/>
      <c r="F40" s="831"/>
      <c r="G40" s="831"/>
      <c r="H40" s="832"/>
      <c r="I40" s="276"/>
      <c r="J40" s="277"/>
      <c r="K40" s="278">
        <f>VLOOKUP(A40,EQUIPOS!A10:D167,4,FALSE)</f>
        <v>16176.824999999999</v>
      </c>
      <c r="L40" s="279"/>
      <c r="M40" s="280">
        <v>30</v>
      </c>
      <c r="N40" s="281">
        <f t="shared" si="0"/>
        <v>539.22749999999996</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187200</v>
      </c>
      <c r="L41" s="279"/>
      <c r="M41" s="280">
        <v>30</v>
      </c>
      <c r="N41" s="281">
        <f t="shared" si="0"/>
        <v>6240</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291200</v>
      </c>
      <c r="L42" s="279"/>
      <c r="M42" s="280">
        <v>9</v>
      </c>
      <c r="N42" s="281">
        <f t="shared" si="0"/>
        <v>32355.555555555555</v>
      </c>
    </row>
    <row r="43" spans="1:14">
      <c r="A43" t="s">
        <v>373</v>
      </c>
      <c r="B43" s="830" t="str">
        <f>VLOOKUP(A43,EQUIPOS!A13:D157,3,FALSE)</f>
        <v>Volqueta 6 m3</v>
      </c>
      <c r="C43" s="831"/>
      <c r="D43" s="831"/>
      <c r="E43" s="831"/>
      <c r="F43" s="831"/>
      <c r="G43" s="831"/>
      <c r="H43" s="832"/>
      <c r="I43" s="276"/>
      <c r="J43" s="277"/>
      <c r="K43" s="278">
        <f>VLOOKUP(A43,EQUIPOS!A13:D170,4,FALSE)</f>
        <v>62500</v>
      </c>
      <c r="L43" s="279"/>
      <c r="M43" s="280">
        <v>9</v>
      </c>
      <c r="N43" s="281">
        <f t="shared" si="0"/>
        <v>6944.4444444444443</v>
      </c>
    </row>
    <row r="44" spans="1:14">
      <c r="B44" s="329"/>
      <c r="C44" s="330"/>
      <c r="D44" s="330"/>
      <c r="E44" s="330"/>
      <c r="F44" s="330"/>
      <c r="G44" s="330"/>
      <c r="H44" s="331"/>
      <c r="I44" s="276"/>
      <c r="J44" s="277"/>
      <c r="K44" s="278"/>
      <c r="L44" s="279"/>
      <c r="M44" s="280"/>
      <c r="N44" s="281"/>
    </row>
    <row r="45" spans="1:14">
      <c r="B45" s="830"/>
      <c r="C45" s="831"/>
      <c r="D45" s="831"/>
      <c r="E45" s="831"/>
      <c r="F45" s="831"/>
      <c r="G45" s="831"/>
      <c r="H45" s="832"/>
      <c r="I45" s="833"/>
      <c r="J45" s="814"/>
      <c r="K45" s="278"/>
      <c r="L45" s="834"/>
      <c r="M45" s="835"/>
      <c r="N45" s="281"/>
    </row>
    <row r="46" spans="1:14">
      <c r="B46" s="830"/>
      <c r="C46" s="831"/>
      <c r="D46" s="831"/>
      <c r="E46" s="836"/>
      <c r="F46" s="831"/>
      <c r="G46" s="831"/>
      <c r="H46" s="832"/>
      <c r="I46" s="42"/>
      <c r="J46" s="43"/>
      <c r="K46" s="283"/>
      <c r="L46" s="285"/>
      <c r="M46" s="286"/>
      <c r="N46" s="287"/>
    </row>
    <row r="47" spans="1:14">
      <c r="B47" s="837" t="s">
        <v>1036</v>
      </c>
      <c r="C47" s="838"/>
      <c r="D47" s="838"/>
      <c r="E47" s="44"/>
      <c r="F47" s="45"/>
      <c r="G47" s="45"/>
      <c r="H47" s="46"/>
      <c r="I47" s="42"/>
      <c r="J47" s="43"/>
      <c r="K47" s="288"/>
      <c r="L47" s="285"/>
      <c r="M47" s="410">
        <v>0.1</v>
      </c>
      <c r="N47" s="353">
        <f>N81*M47</f>
        <v>922.04676066569448</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3">
        <f>SUM(N36:N48)</f>
        <v>131276.47542697701</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4" t="s">
        <v>1029</v>
      </c>
      <c r="K53" s="91" t="s">
        <v>1030</v>
      </c>
      <c r="L53" s="811" t="s">
        <v>1039</v>
      </c>
      <c r="M53" s="810"/>
      <c r="N53" s="92" t="s">
        <v>1035</v>
      </c>
    </row>
    <row r="54" spans="1:14">
      <c r="A54" t="s">
        <v>843</v>
      </c>
      <c r="B54" s="49" t="str">
        <f>VLOOKUP(A54,MATERIALES!A5:D372,3,FALSE)</f>
        <v>Agregado Petreo para Triturar (Crudo)</v>
      </c>
      <c r="C54" s="290"/>
      <c r="D54" s="290"/>
      <c r="E54" s="290"/>
      <c r="F54" s="290"/>
      <c r="G54" s="290"/>
      <c r="H54" s="290"/>
      <c r="I54" s="277"/>
      <c r="J54" s="233" t="str">
        <f>VLOOKUP(A54,MATERIALES!A8:D644,2,FALSE)</f>
        <v>m3</v>
      </c>
      <c r="K54" s="291">
        <v>1.4</v>
      </c>
      <c r="L54" s="276"/>
      <c r="M54" s="411">
        <f>VLOOKUP(A54,MATERIALES!A5:D394,4,FALSE)</f>
        <v>20000</v>
      </c>
      <c r="N54" s="281">
        <f>K54*M54</f>
        <v>28000</v>
      </c>
    </row>
    <row r="55" spans="1:14">
      <c r="A55" s="114" t="s">
        <v>845</v>
      </c>
      <c r="B55" s="49" t="str">
        <f>VLOOKUP(A55,MATERIALES!A6:D372,3,FALSE)</f>
        <v>Agua</v>
      </c>
      <c r="C55" s="290"/>
      <c r="D55" s="290"/>
      <c r="E55" s="290"/>
      <c r="F55" s="290"/>
      <c r="G55" s="290"/>
      <c r="H55" s="290"/>
      <c r="I55" s="277"/>
      <c r="J55" s="233" t="str">
        <f>VLOOKUP(A55,MATERIALES!A9:D645,2,FALSE)</f>
        <v>lt</v>
      </c>
      <c r="K55" s="291">
        <v>25</v>
      </c>
      <c r="L55" s="276"/>
      <c r="M55" s="411">
        <f>VLOOKUP(A55,MATERIALES!A6:D395,4,FALSE)</f>
        <v>40</v>
      </c>
      <c r="N55" s="281">
        <f>K55*M55</f>
        <v>1000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20">
        <f>SUM(N54:N58)</f>
        <v>29000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v>1.4</v>
      </c>
      <c r="L64" s="821">
        <f>VLOOKUP(A64,TRANSPORTE!A5:D117,4,FALSE)</f>
        <v>1200</v>
      </c>
      <c r="M64" s="822"/>
      <c r="N64" s="296">
        <f>K64*L64</f>
        <v>1680</v>
      </c>
    </row>
    <row r="65" spans="1:15">
      <c r="A65" t="s">
        <v>1433</v>
      </c>
      <c r="B65" s="52" t="str">
        <f>VLOOKUP(A65,TRANSPORTE!A6:D117,3,FALSE)</f>
        <v>Transporte de Mezcla en Frio DMF-19</v>
      </c>
      <c r="C65" s="53"/>
      <c r="D65" s="53"/>
      <c r="E65" s="53"/>
      <c r="F65" s="53"/>
      <c r="G65" s="53"/>
      <c r="H65" s="320" t="s">
        <v>1552</v>
      </c>
      <c r="I65" s="288">
        <v>1.25</v>
      </c>
      <c r="J65" s="295">
        <v>1</v>
      </c>
      <c r="K65" s="288">
        <v>1.25</v>
      </c>
      <c r="L65" s="821">
        <f>VLOOKUP(A65,TRANSPORTE!A6:D117,4,FALSE)</f>
        <v>1200</v>
      </c>
      <c r="M65" s="822"/>
      <c r="N65" s="296">
        <f>K65*L65</f>
        <v>1500</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3180</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9220.4676066569446</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172676.94303363396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34535.388606726796</v>
      </c>
      <c r="M88" s="852"/>
      <c r="N88" s="57"/>
    </row>
    <row r="89" spans="1:14">
      <c r="B89" s="95" t="s">
        <v>1057</v>
      </c>
      <c r="C89" s="96"/>
      <c r="D89" s="96"/>
      <c r="E89" s="96"/>
      <c r="F89" s="96"/>
      <c r="G89" s="96"/>
      <c r="H89" s="96"/>
      <c r="I89" s="93"/>
      <c r="J89" s="94"/>
      <c r="K89" s="313">
        <v>0.05</v>
      </c>
      <c r="L89" s="851">
        <f>N83*K89</f>
        <v>8633.847151681699</v>
      </c>
      <c r="M89" s="852"/>
      <c r="N89" s="57"/>
    </row>
    <row r="90" spans="1:14" ht="15.75" thickBot="1">
      <c r="B90" s="97" t="s">
        <v>1058</v>
      </c>
      <c r="C90" s="98"/>
      <c r="D90" s="98"/>
      <c r="E90" s="98"/>
      <c r="F90" s="98"/>
      <c r="G90" s="98"/>
      <c r="H90" s="98"/>
      <c r="I90" s="99"/>
      <c r="J90" s="100"/>
      <c r="K90" s="314">
        <v>0.05</v>
      </c>
      <c r="L90" s="853">
        <f>N83*K90</f>
        <v>8633.847151681699</v>
      </c>
      <c r="M90" s="854"/>
      <c r="N90" s="57"/>
    </row>
    <row r="91" spans="1:14" ht="15.75" thickBot="1">
      <c r="B91" s="817" t="s">
        <v>1037</v>
      </c>
      <c r="C91" s="818"/>
      <c r="D91" s="818"/>
      <c r="E91" s="818"/>
      <c r="F91" s="818"/>
      <c r="G91" s="818"/>
      <c r="H91" s="818"/>
      <c r="I91" s="818"/>
      <c r="J91" s="818"/>
      <c r="K91" s="818"/>
      <c r="L91" s="818"/>
      <c r="M91" s="819"/>
      <c r="N91" s="58">
        <f>L88+L89+L90</f>
        <v>51803.082910090197</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58">
        <f>N83+N91</f>
        <v>224480.02594372415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70" t="s">
        <v>2327</v>
      </c>
      <c r="C124" s="402"/>
      <c r="D124" s="402"/>
      <c r="E124" s="63"/>
      <c r="F124" s="63"/>
      <c r="G124" s="63"/>
      <c r="H124" s="63"/>
      <c r="I124" s="63"/>
      <c r="J124" s="796"/>
      <c r="K124" s="796"/>
      <c r="L124" s="796"/>
      <c r="M124" s="796"/>
      <c r="N124"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topLeftCell="A28"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1147</v>
      </c>
      <c r="C31" s="87" t="s">
        <v>1660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197512.78430676489</v>
      </c>
      <c r="L36" s="279"/>
      <c r="M36" s="280">
        <v>30</v>
      </c>
      <c r="N36" s="281">
        <f>K36/M36</f>
        <v>6583.7594768921635</v>
      </c>
    </row>
    <row r="37" spans="1:14">
      <c r="A37" s="119" t="s">
        <v>168</v>
      </c>
      <c r="B37" s="830" t="str">
        <f>VLOOKUP(A37,EQUIPOS!A7:D154,3,FALSE)</f>
        <v>Compactador tipo  POTENCIA: 105 HP, PESO: 6 ton</v>
      </c>
      <c r="C37" s="831"/>
      <c r="D37" s="831"/>
      <c r="E37" s="831"/>
      <c r="F37" s="831"/>
      <c r="G37" s="831"/>
      <c r="H37" s="832"/>
      <c r="I37" s="276"/>
      <c r="J37" s="277"/>
      <c r="K37" s="278">
        <f>VLOOKUP(A37,EQUIPOS!A7:D164,4,FALSE)</f>
        <v>110175.09999611728</v>
      </c>
      <c r="L37" s="279"/>
      <c r="M37" s="280">
        <v>7</v>
      </c>
      <c r="N37" s="281">
        <f t="shared" ref="N37:N43" si="0">K37/M37</f>
        <v>15739.299999445326</v>
      </c>
    </row>
    <row r="38" spans="1:14">
      <c r="A38" t="s">
        <v>173</v>
      </c>
      <c r="B38" s="830" t="str">
        <f>VLOOKUP(A38,EQUIPOS!A8:D154,3,FALSE)</f>
        <v>Compactador neumático de Potencia 70 HP, peso de 13 ton</v>
      </c>
      <c r="C38" s="831"/>
      <c r="D38" s="831"/>
      <c r="E38" s="831"/>
      <c r="F38" s="831"/>
      <c r="G38" s="831"/>
      <c r="H38" s="832"/>
      <c r="I38" s="276"/>
      <c r="J38" s="277"/>
      <c r="K38" s="278">
        <f>VLOOKUP(A38,EQUIPOS!A8:D165,4,FALSE)</f>
        <v>130704.50020865521</v>
      </c>
      <c r="L38" s="279"/>
      <c r="M38" s="280">
        <v>7</v>
      </c>
      <c r="N38" s="281">
        <f t="shared" si="0"/>
        <v>18672.071458379316</v>
      </c>
    </row>
    <row r="39" spans="1:14">
      <c r="A39" t="s">
        <v>286</v>
      </c>
      <c r="B39" s="830" t="str">
        <f>VLOOKUP(A39,EQUIPOS!A9:D154,3,FALSE)</f>
        <v>Planta de asfalto en frio</v>
      </c>
      <c r="C39" s="831"/>
      <c r="D39" s="831"/>
      <c r="E39" s="831"/>
      <c r="F39" s="831"/>
      <c r="G39" s="831"/>
      <c r="H39" s="832"/>
      <c r="I39" s="276"/>
      <c r="J39" s="277"/>
      <c r="K39" s="278">
        <f>VLOOKUP(A39,EQUIPOS!A9:D166,4,FALSE)</f>
        <v>458343.37499999994</v>
      </c>
      <c r="L39" s="279"/>
      <c r="M39" s="280">
        <v>9</v>
      </c>
      <c r="N39" s="281">
        <f t="shared" si="0"/>
        <v>50927.041666666657</v>
      </c>
    </row>
    <row r="40" spans="1:14">
      <c r="A40" t="s">
        <v>290</v>
      </c>
      <c r="B40" s="830" t="str">
        <f>VLOOKUP(A40,EQUIPOS!A10:D154,3,FALSE)</f>
        <v>Planta trituradora</v>
      </c>
      <c r="C40" s="831"/>
      <c r="D40" s="831"/>
      <c r="E40" s="831"/>
      <c r="F40" s="831"/>
      <c r="G40" s="831"/>
      <c r="H40" s="832"/>
      <c r="I40" s="276"/>
      <c r="J40" s="277"/>
      <c r="K40" s="278">
        <f>VLOOKUP(A40,EQUIPOS!A10:D167,4,FALSE)</f>
        <v>16176.824999999999</v>
      </c>
      <c r="L40" s="279"/>
      <c r="M40" s="280">
        <v>30</v>
      </c>
      <c r="N40" s="281">
        <f t="shared" si="0"/>
        <v>539.22749999999996</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187200</v>
      </c>
      <c r="L41" s="279"/>
      <c r="M41" s="280">
        <v>30</v>
      </c>
      <c r="N41" s="281">
        <f t="shared" si="0"/>
        <v>6240</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291200</v>
      </c>
      <c r="L42" s="279"/>
      <c r="M42" s="280">
        <v>7</v>
      </c>
      <c r="N42" s="281">
        <f t="shared" si="0"/>
        <v>41600</v>
      </c>
    </row>
    <row r="43" spans="1:14">
      <c r="A43" t="s">
        <v>373</v>
      </c>
      <c r="B43" s="830" t="str">
        <f>VLOOKUP(A43,EQUIPOS!A13:D157,3,FALSE)</f>
        <v>Volqueta 6 m3</v>
      </c>
      <c r="C43" s="831"/>
      <c r="D43" s="831"/>
      <c r="E43" s="831"/>
      <c r="F43" s="831"/>
      <c r="G43" s="831"/>
      <c r="H43" s="832"/>
      <c r="I43" s="276"/>
      <c r="J43" s="277"/>
      <c r="K43" s="278">
        <f>VLOOKUP(A43,EQUIPOS!A13:D170,4,FALSE)</f>
        <v>62500</v>
      </c>
      <c r="L43" s="279"/>
      <c r="M43" s="280">
        <v>9</v>
      </c>
      <c r="N43" s="281">
        <f t="shared" si="0"/>
        <v>6944.4444444444443</v>
      </c>
    </row>
    <row r="44" spans="1:14">
      <c r="B44" s="329"/>
      <c r="C44" s="330"/>
      <c r="D44" s="330"/>
      <c r="E44" s="330"/>
      <c r="F44" s="330"/>
      <c r="G44" s="330"/>
      <c r="H44" s="331"/>
      <c r="I44" s="276"/>
      <c r="J44" s="277"/>
      <c r="K44" s="278"/>
      <c r="L44" s="279"/>
      <c r="M44" s="280"/>
      <c r="N44" s="281"/>
    </row>
    <row r="45" spans="1:14">
      <c r="B45" s="830"/>
      <c r="C45" s="831"/>
      <c r="D45" s="831"/>
      <c r="E45" s="831"/>
      <c r="F45" s="831"/>
      <c r="G45" s="831"/>
      <c r="H45" s="832"/>
      <c r="I45" s="833"/>
      <c r="J45" s="814"/>
      <c r="K45" s="278"/>
      <c r="L45" s="834"/>
      <c r="M45" s="835"/>
      <c r="N45" s="281"/>
    </row>
    <row r="46" spans="1:14">
      <c r="B46" s="830"/>
      <c r="C46" s="831"/>
      <c r="D46" s="831"/>
      <c r="E46" s="836"/>
      <c r="F46" s="831"/>
      <c r="G46" s="831"/>
      <c r="H46" s="832"/>
      <c r="I46" s="42"/>
      <c r="J46" s="43"/>
      <c r="K46" s="283"/>
      <c r="L46" s="285"/>
      <c r="M46" s="286"/>
      <c r="N46" s="287"/>
    </row>
    <row r="47" spans="1:14">
      <c r="B47" s="837" t="s">
        <v>1036</v>
      </c>
      <c r="C47" s="838"/>
      <c r="D47" s="838"/>
      <c r="E47" s="44"/>
      <c r="F47" s="45"/>
      <c r="G47" s="45"/>
      <c r="H47" s="46"/>
      <c r="I47" s="42"/>
      <c r="J47" s="43"/>
      <c r="K47" s="288"/>
      <c r="L47" s="285"/>
      <c r="M47" s="410">
        <v>0.1</v>
      </c>
      <c r="N47" s="353">
        <f>N81*M47</f>
        <v>1053.7677264750794</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3">
        <f>SUM(N36:N48)</f>
        <v>148299.61227230297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4" t="s">
        <v>1029</v>
      </c>
      <c r="K53" s="91" t="s">
        <v>1030</v>
      </c>
      <c r="L53" s="811" t="s">
        <v>1039</v>
      </c>
      <c r="M53" s="810"/>
      <c r="N53" s="92" t="s">
        <v>1035</v>
      </c>
    </row>
    <row r="54" spans="1:14">
      <c r="A54" t="s">
        <v>843</v>
      </c>
      <c r="B54" s="49" t="str">
        <f>VLOOKUP(A54,MATERIALES!A5:D372,3,FALSE)</f>
        <v>Agregado Petreo para Triturar (Crudo)</v>
      </c>
      <c r="C54" s="290"/>
      <c r="D54" s="290"/>
      <c r="E54" s="290"/>
      <c r="F54" s="290"/>
      <c r="G54" s="290"/>
      <c r="H54" s="290"/>
      <c r="I54" s="277"/>
      <c r="J54" s="233" t="str">
        <f>VLOOKUP(A54,MATERIALES!A8:D644,2,FALSE)</f>
        <v>m3</v>
      </c>
      <c r="K54" s="291">
        <v>1.4</v>
      </c>
      <c r="L54" s="276"/>
      <c r="M54" s="411">
        <f>VLOOKUP(A54,MATERIALES!A5:D394,4,FALSE)</f>
        <v>20000</v>
      </c>
      <c r="N54" s="281">
        <f>K54*M54</f>
        <v>28000</v>
      </c>
    </row>
    <row r="55" spans="1:14">
      <c r="A55" s="114" t="s">
        <v>845</v>
      </c>
      <c r="B55" s="49" t="str">
        <f>VLOOKUP(A55,MATERIALES!A6:D372,3,FALSE)</f>
        <v>Agua</v>
      </c>
      <c r="C55" s="290"/>
      <c r="D55" s="290"/>
      <c r="E55" s="290"/>
      <c r="F55" s="290"/>
      <c r="G55" s="290"/>
      <c r="H55" s="290"/>
      <c r="I55" s="277"/>
      <c r="J55" s="233" t="str">
        <f>VLOOKUP(A55,MATERIALES!A9:D645,2,FALSE)</f>
        <v>lt</v>
      </c>
      <c r="K55" s="291">
        <v>25</v>
      </c>
      <c r="L55" s="276"/>
      <c r="M55" s="411">
        <f>VLOOKUP(A55,MATERIALES!A6:D395,4,FALSE)</f>
        <v>40</v>
      </c>
      <c r="N55" s="281">
        <f>K55*M55</f>
        <v>1000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3">
        <f>SUM(N54:N58)</f>
        <v>29000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1">
        <f>VLOOKUP(A64,TRANSPORTE!A5:D117,4,FALSE)</f>
        <v>1200</v>
      </c>
      <c r="M64" s="822"/>
      <c r="N64" s="296">
        <f>K64*L64</f>
        <v>1680</v>
      </c>
    </row>
    <row r="65" spans="1:15">
      <c r="A65" t="s">
        <v>1427</v>
      </c>
      <c r="B65" s="52" t="str">
        <f>VLOOKUP(A65,TRANSPORTE!A5:D117,3,FALSE)</f>
        <v>Transporte de Mezcla Densa para Bacheo</v>
      </c>
      <c r="C65" s="53"/>
      <c r="D65" s="53"/>
      <c r="E65" s="53"/>
      <c r="F65" s="53"/>
      <c r="G65" s="53"/>
      <c r="H65" s="320" t="s">
        <v>1552</v>
      </c>
      <c r="I65" s="288">
        <v>1.25</v>
      </c>
      <c r="J65" s="288">
        <v>1</v>
      </c>
      <c r="K65" s="288">
        <f>I65*J65</f>
        <v>1.25</v>
      </c>
      <c r="L65" s="298"/>
      <c r="M65" s="299">
        <f>VLOOKUP(A64,TRANSPORTE!A5:D117,4,FALSE)</f>
        <v>1200</v>
      </c>
      <c r="N65" s="421">
        <f>K65*M65</f>
        <v>1500</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3180</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63</v>
      </c>
      <c r="N75" s="404">
        <f>K75/M75</f>
        <v>6484.7244706158726</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63</v>
      </c>
      <c r="N76" s="404">
        <f>K76/M76</f>
        <v>1621.1811176539682</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63</v>
      </c>
      <c r="N77" s="404">
        <f>K77/M77</f>
        <v>2431.771676480952</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10537.677264750793</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191017.28953705376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38203.457907410753</v>
      </c>
      <c r="M88" s="852"/>
      <c r="N88" s="57"/>
    </row>
    <row r="89" spans="1:14">
      <c r="B89" s="95" t="s">
        <v>1057</v>
      </c>
      <c r="C89" s="96"/>
      <c r="D89" s="96"/>
      <c r="E89" s="96"/>
      <c r="F89" s="96"/>
      <c r="G89" s="96"/>
      <c r="H89" s="96"/>
      <c r="I89" s="93"/>
      <c r="J89" s="94"/>
      <c r="K89" s="313">
        <v>0.05</v>
      </c>
      <c r="L89" s="851">
        <f>N83*K89</f>
        <v>9550.8644768526883</v>
      </c>
      <c r="M89" s="852"/>
      <c r="N89" s="57"/>
    </row>
    <row r="90" spans="1:14" ht="15.75" thickBot="1">
      <c r="B90" s="97" t="s">
        <v>1058</v>
      </c>
      <c r="C90" s="98"/>
      <c r="D90" s="98"/>
      <c r="E90" s="98"/>
      <c r="F90" s="98"/>
      <c r="G90" s="98"/>
      <c r="H90" s="98"/>
      <c r="I90" s="99"/>
      <c r="J90" s="100"/>
      <c r="K90" s="314">
        <v>0.05</v>
      </c>
      <c r="L90" s="853">
        <f>N83*K90</f>
        <v>9550.8644768526883</v>
      </c>
      <c r="M90" s="854"/>
      <c r="N90" s="57"/>
    </row>
    <row r="91" spans="1:14" ht="15.75" thickBot="1">
      <c r="B91" s="817" t="s">
        <v>1037</v>
      </c>
      <c r="C91" s="818"/>
      <c r="D91" s="818"/>
      <c r="E91" s="818"/>
      <c r="F91" s="818"/>
      <c r="G91" s="818"/>
      <c r="H91" s="818"/>
      <c r="I91" s="818"/>
      <c r="J91" s="818"/>
      <c r="K91" s="818"/>
      <c r="L91" s="818"/>
      <c r="M91" s="819"/>
      <c r="N91" s="58">
        <f>L88+L89+L90</f>
        <v>57305.186861116126</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248322.47639816988</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70" t="s">
        <v>2327</v>
      </c>
      <c r="C124" s="402"/>
      <c r="D124" s="402"/>
      <c r="E124" s="63"/>
      <c r="F124" s="63"/>
      <c r="G124" s="63"/>
      <c r="H124" s="63"/>
      <c r="I124" s="63"/>
      <c r="J124" s="796"/>
      <c r="K124" s="796"/>
      <c r="L124" s="796"/>
      <c r="M124" s="796"/>
      <c r="N124" s="797"/>
    </row>
  </sheetData>
  <mergeCells count="71">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1148</v>
      </c>
      <c r="C31" s="87" t="s">
        <v>1661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197512.78430676489</v>
      </c>
      <c r="L36" s="279"/>
      <c r="M36" s="280">
        <v>30</v>
      </c>
      <c r="N36" s="281">
        <f>K36/M36</f>
        <v>6583.7594768921635</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130704.50020865521</v>
      </c>
      <c r="L37" s="279"/>
      <c r="M37" s="280">
        <v>9</v>
      </c>
      <c r="N37" s="281">
        <f t="shared" ref="N37:N43" si="0">K37/M37</f>
        <v>14522.722245406134</v>
      </c>
    </row>
    <row r="38" spans="1:14">
      <c r="A38" t="s">
        <v>168</v>
      </c>
      <c r="B38" s="830" t="str">
        <f>VLOOKUP(A38,EQUIPOS!A8:D154,3,FALSE)</f>
        <v>Compactador tipo  POTENCIA: 105 HP, PESO: 6 ton</v>
      </c>
      <c r="C38" s="831"/>
      <c r="D38" s="831"/>
      <c r="E38" s="831"/>
      <c r="F38" s="831"/>
      <c r="G38" s="831"/>
      <c r="H38" s="832"/>
      <c r="I38" s="276"/>
      <c r="J38" s="277"/>
      <c r="K38" s="278">
        <f>VLOOKUP(A38,EQUIPOS!A8:D165,4,FALSE)</f>
        <v>110175.09999611728</v>
      </c>
      <c r="L38" s="279"/>
      <c r="M38" s="280">
        <v>9</v>
      </c>
      <c r="N38" s="281">
        <f t="shared" si="0"/>
        <v>12241.677777346364</v>
      </c>
    </row>
    <row r="39" spans="1:14">
      <c r="A39" t="s">
        <v>286</v>
      </c>
      <c r="B39" s="830" t="str">
        <f>VLOOKUP(A39,EQUIPOS!A9:D154,3,FALSE)</f>
        <v>Planta de asfalto en frio</v>
      </c>
      <c r="C39" s="831"/>
      <c r="D39" s="831"/>
      <c r="E39" s="831"/>
      <c r="F39" s="831"/>
      <c r="G39" s="831"/>
      <c r="H39" s="832"/>
      <c r="I39" s="276"/>
      <c r="J39" s="277"/>
      <c r="K39" s="278">
        <f>VLOOKUP(A39,EQUIPOS!A9:D166,4,FALSE)</f>
        <v>458343.37499999994</v>
      </c>
      <c r="L39" s="279"/>
      <c r="M39" s="280">
        <v>9</v>
      </c>
      <c r="N39" s="281">
        <f t="shared" si="0"/>
        <v>50927.041666666657</v>
      </c>
    </row>
    <row r="40" spans="1:14">
      <c r="A40" t="s">
        <v>290</v>
      </c>
      <c r="B40" s="830" t="str">
        <f>VLOOKUP(A40,EQUIPOS!A10:D154,3,FALSE)</f>
        <v>Planta trituradora</v>
      </c>
      <c r="C40" s="831"/>
      <c r="D40" s="831"/>
      <c r="E40" s="831"/>
      <c r="F40" s="831"/>
      <c r="G40" s="831"/>
      <c r="H40" s="832"/>
      <c r="I40" s="276"/>
      <c r="J40" s="277"/>
      <c r="K40" s="278">
        <f>VLOOKUP(A40,EQUIPOS!A10:D167,4,FALSE)</f>
        <v>16176.824999999999</v>
      </c>
      <c r="L40" s="279"/>
      <c r="M40" s="280">
        <v>30</v>
      </c>
      <c r="N40" s="281">
        <f t="shared" si="0"/>
        <v>539.22749999999996</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187200</v>
      </c>
      <c r="L41" s="279"/>
      <c r="M41" s="280">
        <v>30</v>
      </c>
      <c r="N41" s="281">
        <f t="shared" si="0"/>
        <v>6240</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291200</v>
      </c>
      <c r="L42" s="279"/>
      <c r="M42" s="280">
        <v>9</v>
      </c>
      <c r="N42" s="281">
        <f t="shared" si="0"/>
        <v>32355.555555555555</v>
      </c>
    </row>
    <row r="43" spans="1:14">
      <c r="A43" t="s">
        <v>373</v>
      </c>
      <c r="B43" s="830" t="str">
        <f>VLOOKUP(A43,EQUIPOS!A13:D157,3,FALSE)</f>
        <v>Volqueta 6 m3</v>
      </c>
      <c r="C43" s="831"/>
      <c r="D43" s="831"/>
      <c r="E43" s="831"/>
      <c r="F43" s="831"/>
      <c r="G43" s="831"/>
      <c r="H43" s="832"/>
      <c r="I43" s="276"/>
      <c r="J43" s="277"/>
      <c r="K43" s="278">
        <f>VLOOKUP(A43,EQUIPOS!A13:D170,4,FALSE)</f>
        <v>62500</v>
      </c>
      <c r="L43" s="279"/>
      <c r="M43" s="280">
        <v>9</v>
      </c>
      <c r="N43" s="281">
        <f t="shared" si="0"/>
        <v>6944.4444444444443</v>
      </c>
    </row>
    <row r="44" spans="1:14">
      <c r="B44" s="329"/>
      <c r="C44" s="330"/>
      <c r="D44" s="330"/>
      <c r="E44" s="330"/>
      <c r="F44" s="330"/>
      <c r="G44" s="330"/>
      <c r="H44" s="331"/>
      <c r="I44" s="276"/>
      <c r="J44" s="277"/>
      <c r="K44" s="278"/>
      <c r="L44" s="279"/>
      <c r="M44" s="280"/>
      <c r="N44" s="281"/>
    </row>
    <row r="45" spans="1:14">
      <c r="B45" s="830"/>
      <c r="C45" s="831"/>
      <c r="D45" s="831"/>
      <c r="E45" s="831"/>
      <c r="F45" s="831"/>
      <c r="G45" s="831"/>
      <c r="H45" s="832"/>
      <c r="I45" s="833"/>
      <c r="J45" s="814"/>
      <c r="K45" s="278"/>
      <c r="L45" s="834"/>
      <c r="M45" s="835"/>
      <c r="N45" s="281"/>
    </row>
    <row r="46" spans="1:14">
      <c r="B46" s="830"/>
      <c r="C46" s="831"/>
      <c r="D46" s="831"/>
      <c r="E46" s="831"/>
      <c r="F46" s="831"/>
      <c r="G46" s="831"/>
      <c r="H46" s="832"/>
      <c r="I46" s="42"/>
      <c r="J46" s="43"/>
      <c r="K46" s="283"/>
      <c r="L46" s="285"/>
      <c r="M46" s="286"/>
      <c r="N46" s="287"/>
    </row>
    <row r="47" spans="1:14">
      <c r="B47" s="837" t="s">
        <v>1036</v>
      </c>
      <c r="C47" s="950"/>
      <c r="D47" s="950"/>
      <c r="E47" s="44"/>
      <c r="F47" s="45"/>
      <c r="G47" s="45"/>
      <c r="H47" s="46"/>
      <c r="I47" s="42"/>
      <c r="J47" s="43"/>
      <c r="K47" s="288"/>
      <c r="L47" s="285"/>
      <c r="M47" s="410">
        <v>0.1</v>
      </c>
      <c r="N47" s="353">
        <f>N81*M47</f>
        <v>922.04676066569448</v>
      </c>
    </row>
    <row r="48" spans="1:14" ht="15.75" thickBot="1">
      <c r="B48" s="951"/>
      <c r="C48" s="952"/>
      <c r="D48" s="952"/>
      <c r="E48" s="952"/>
      <c r="F48" s="952"/>
      <c r="G48" s="952"/>
      <c r="H48" s="953"/>
      <c r="I48" s="839"/>
      <c r="J48" s="840"/>
      <c r="K48" s="47"/>
      <c r="L48" s="841"/>
      <c r="M48" s="954"/>
      <c r="N48" s="111"/>
    </row>
    <row r="49" spans="1:14" ht="15.75" thickBot="1">
      <c r="B49" s="817" t="s">
        <v>1037</v>
      </c>
      <c r="C49" s="818"/>
      <c r="D49" s="818"/>
      <c r="E49" s="818"/>
      <c r="F49" s="818"/>
      <c r="G49" s="818"/>
      <c r="H49" s="818"/>
      <c r="I49" s="818"/>
      <c r="J49" s="818"/>
      <c r="K49" s="818"/>
      <c r="L49" s="818"/>
      <c r="M49" s="819"/>
      <c r="N49" s="403">
        <f>SUM(N36:N48)</f>
        <v>131276.47542697698</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4" t="s">
        <v>1029</v>
      </c>
      <c r="K53" s="91" t="s">
        <v>1030</v>
      </c>
      <c r="L53" s="811" t="s">
        <v>1039</v>
      </c>
      <c r="M53" s="810"/>
      <c r="N53" s="92" t="s">
        <v>1035</v>
      </c>
    </row>
    <row r="54" spans="1:14">
      <c r="A54" t="s">
        <v>843</v>
      </c>
      <c r="B54" s="49" t="str">
        <f>VLOOKUP(A54,MATERIALES!A5:D372,3,FALSE)</f>
        <v>Agregado Petreo para Triturar (Crudo)</v>
      </c>
      <c r="C54" s="290"/>
      <c r="D54" s="290"/>
      <c r="E54" s="290"/>
      <c r="F54" s="290"/>
      <c r="G54" s="290"/>
      <c r="H54" s="290"/>
      <c r="I54" s="277"/>
      <c r="J54" s="233" t="str">
        <f>VLOOKUP(A54,MATERIALES!A8:D644,2,FALSE)</f>
        <v>m3</v>
      </c>
      <c r="K54" s="291">
        <v>1.4</v>
      </c>
      <c r="L54" s="276"/>
      <c r="M54" s="411">
        <f>VLOOKUP(A54,MATERIALES!A5:D394,4,FALSE)</f>
        <v>20000</v>
      </c>
      <c r="N54" s="281">
        <f>K54*M54</f>
        <v>28000</v>
      </c>
    </row>
    <row r="55" spans="1:14">
      <c r="A55" s="114" t="s">
        <v>845</v>
      </c>
      <c r="B55" s="49" t="str">
        <f>VLOOKUP(A55,MATERIALES!A6:D372,3,FALSE)</f>
        <v>Agua</v>
      </c>
      <c r="C55" s="290"/>
      <c r="D55" s="290"/>
      <c r="E55" s="290"/>
      <c r="F55" s="290"/>
      <c r="G55" s="290"/>
      <c r="H55" s="290"/>
      <c r="I55" s="277"/>
      <c r="J55" s="233" t="str">
        <f>VLOOKUP(A55,MATERIALES!A9:D645,2,FALSE)</f>
        <v>lt</v>
      </c>
      <c r="K55" s="291">
        <v>25</v>
      </c>
      <c r="L55" s="276"/>
      <c r="M55" s="411">
        <f>VLOOKUP(A55,MATERIALES!A6:D395,4,FALSE)</f>
        <v>40</v>
      </c>
      <c r="N55" s="281">
        <f>K55*M55</f>
        <v>1000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3">
        <f>SUM(N54:N58)</f>
        <v>29000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1">
        <f>VLOOKUP(A64,TRANSPORTE!A5:D117,4,FALSE)</f>
        <v>1200</v>
      </c>
      <c r="M64" s="822"/>
      <c r="N64" s="296">
        <f>K64*L64</f>
        <v>1680</v>
      </c>
    </row>
    <row r="65" spans="1:15">
      <c r="A65" t="s">
        <v>1434</v>
      </c>
      <c r="B65" s="52" t="str">
        <f>VLOOKUP(A65,TRANSPORTE!A6:D117,3,FALSE)</f>
        <v>Transporte de Mezcla en Frio  MAF-19</v>
      </c>
      <c r="C65" s="53"/>
      <c r="D65" s="53"/>
      <c r="E65" s="53"/>
      <c r="F65" s="53"/>
      <c r="G65" s="53"/>
      <c r="H65" s="320" t="s">
        <v>1552</v>
      </c>
      <c r="I65" s="288">
        <v>1.25</v>
      </c>
      <c r="J65" s="295">
        <v>1</v>
      </c>
      <c r="K65" s="288">
        <f>I65*J65</f>
        <v>1.25</v>
      </c>
      <c r="L65" s="821">
        <f>VLOOKUP(A65,TRANSPORTE!A6:D117,4,FALSE)</f>
        <v>1200</v>
      </c>
      <c r="M65" s="822"/>
      <c r="N65" s="296">
        <f>K65*L65</f>
        <v>1500</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3180</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9220.4676066569446</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172676.94303363393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34535.388606726789</v>
      </c>
      <c r="M88" s="852"/>
      <c r="N88" s="57"/>
    </row>
    <row r="89" spans="1:14">
      <c r="B89" s="95" t="s">
        <v>1057</v>
      </c>
      <c r="C89" s="96"/>
      <c r="D89" s="96"/>
      <c r="E89" s="96"/>
      <c r="F89" s="96"/>
      <c r="G89" s="96"/>
      <c r="H89" s="96"/>
      <c r="I89" s="93"/>
      <c r="J89" s="94"/>
      <c r="K89" s="313">
        <v>0.05</v>
      </c>
      <c r="L89" s="851">
        <f>N83*K89</f>
        <v>8633.8471516816971</v>
      </c>
      <c r="M89" s="852"/>
      <c r="N89" s="57"/>
    </row>
    <row r="90" spans="1:14" ht="15.75" thickBot="1">
      <c r="B90" s="97" t="s">
        <v>1058</v>
      </c>
      <c r="C90" s="98"/>
      <c r="D90" s="98"/>
      <c r="E90" s="98"/>
      <c r="F90" s="98"/>
      <c r="G90" s="98"/>
      <c r="H90" s="98"/>
      <c r="I90" s="99"/>
      <c r="J90" s="100"/>
      <c r="K90" s="314">
        <v>0.05</v>
      </c>
      <c r="L90" s="853">
        <f>N83*K90</f>
        <v>8633.8471516816971</v>
      </c>
      <c r="M90" s="854"/>
      <c r="N90" s="57"/>
    </row>
    <row r="91" spans="1:14" ht="15.75" thickBot="1">
      <c r="B91" s="817" t="s">
        <v>1037</v>
      </c>
      <c r="C91" s="818"/>
      <c r="D91" s="818"/>
      <c r="E91" s="818"/>
      <c r="F91" s="818"/>
      <c r="G91" s="818"/>
      <c r="H91" s="818"/>
      <c r="I91" s="818"/>
      <c r="J91" s="818"/>
      <c r="K91" s="818"/>
      <c r="L91" s="818"/>
      <c r="M91" s="819"/>
      <c r="N91" s="58">
        <f>L88+L89+L90</f>
        <v>51803.082910090176</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224480.02594372409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70" t="s">
        <v>2327</v>
      </c>
      <c r="C124" s="402"/>
      <c r="D124" s="402"/>
      <c r="E124" s="63"/>
      <c r="F124" s="63"/>
      <c r="G124" s="63"/>
      <c r="H124" s="63"/>
      <c r="I124" s="63"/>
      <c r="J124" s="796"/>
      <c r="K124" s="796"/>
      <c r="L124" s="796"/>
      <c r="M124" s="796"/>
      <c r="N124"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topLeftCell="A28"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1149</v>
      </c>
      <c r="C31" s="87" t="s">
        <v>1662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197512.78430676489</v>
      </c>
      <c r="L36" s="279"/>
      <c r="M36" s="280">
        <v>30</v>
      </c>
      <c r="N36" s="281">
        <f>K36/M36</f>
        <v>6583.7594768921635</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130704.50020865521</v>
      </c>
      <c r="L37" s="279"/>
      <c r="M37" s="280">
        <v>9</v>
      </c>
      <c r="N37" s="281">
        <f t="shared" ref="N37:N43" si="0">K37/M37</f>
        <v>14522.722245406134</v>
      </c>
    </row>
    <row r="38" spans="1:14">
      <c r="A38" t="s">
        <v>168</v>
      </c>
      <c r="B38" s="830" t="str">
        <f>VLOOKUP(A38,EQUIPOS!A8:D154,3,FALSE)</f>
        <v>Compactador tipo  POTENCIA: 105 HP, PESO: 6 ton</v>
      </c>
      <c r="C38" s="831"/>
      <c r="D38" s="831"/>
      <c r="E38" s="831"/>
      <c r="F38" s="831"/>
      <c r="G38" s="831"/>
      <c r="H38" s="832"/>
      <c r="I38" s="276"/>
      <c r="J38" s="277"/>
      <c r="K38" s="278">
        <f>VLOOKUP(A38,EQUIPOS!A8:D165,4,FALSE)</f>
        <v>110175.09999611728</v>
      </c>
      <c r="L38" s="279"/>
      <c r="M38" s="280">
        <v>9</v>
      </c>
      <c r="N38" s="281">
        <f t="shared" si="0"/>
        <v>12241.677777346364</v>
      </c>
    </row>
    <row r="39" spans="1:14">
      <c r="A39" t="s">
        <v>286</v>
      </c>
      <c r="B39" s="830" t="str">
        <f>VLOOKUP(A39,EQUIPOS!A9:D154,3,FALSE)</f>
        <v>Planta de asfalto en frio</v>
      </c>
      <c r="C39" s="831"/>
      <c r="D39" s="831"/>
      <c r="E39" s="831"/>
      <c r="F39" s="831"/>
      <c r="G39" s="831"/>
      <c r="H39" s="832"/>
      <c r="I39" s="276"/>
      <c r="J39" s="277"/>
      <c r="K39" s="278">
        <f>VLOOKUP(A39,EQUIPOS!A9:D166,4,FALSE)</f>
        <v>458343.37499999994</v>
      </c>
      <c r="L39" s="279"/>
      <c r="M39" s="280">
        <v>9</v>
      </c>
      <c r="N39" s="281">
        <f t="shared" si="0"/>
        <v>50927.041666666657</v>
      </c>
    </row>
    <row r="40" spans="1:14">
      <c r="A40" t="s">
        <v>290</v>
      </c>
      <c r="B40" s="830" t="str">
        <f>VLOOKUP(A40,EQUIPOS!A10:D154,3,FALSE)</f>
        <v>Planta trituradora</v>
      </c>
      <c r="C40" s="831"/>
      <c r="D40" s="831"/>
      <c r="E40" s="831"/>
      <c r="F40" s="831"/>
      <c r="G40" s="831"/>
      <c r="H40" s="832"/>
      <c r="I40" s="276"/>
      <c r="J40" s="277"/>
      <c r="K40" s="278">
        <f>VLOOKUP(A40,EQUIPOS!A10:D167,4,FALSE)</f>
        <v>16176.824999999999</v>
      </c>
      <c r="L40" s="279"/>
      <c r="M40" s="280">
        <v>30</v>
      </c>
      <c r="N40" s="281">
        <f t="shared" si="0"/>
        <v>539.22749999999996</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187200</v>
      </c>
      <c r="L41" s="279"/>
      <c r="M41" s="280">
        <v>30</v>
      </c>
      <c r="N41" s="281">
        <f t="shared" si="0"/>
        <v>6240</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291200</v>
      </c>
      <c r="L42" s="279"/>
      <c r="M42" s="280">
        <v>9</v>
      </c>
      <c r="N42" s="281">
        <f t="shared" si="0"/>
        <v>32355.555555555555</v>
      </c>
    </row>
    <row r="43" spans="1:14">
      <c r="A43" t="s">
        <v>373</v>
      </c>
      <c r="B43" s="830" t="str">
        <f>VLOOKUP(A43,EQUIPOS!A13:D157,3,FALSE)</f>
        <v>Volqueta 6 m3</v>
      </c>
      <c r="C43" s="831"/>
      <c r="D43" s="831"/>
      <c r="E43" s="831"/>
      <c r="F43" s="831"/>
      <c r="G43" s="831"/>
      <c r="H43" s="832"/>
      <c r="I43" s="276"/>
      <c r="J43" s="277"/>
      <c r="K43" s="278">
        <f>VLOOKUP(A43,EQUIPOS!A13:D170,4,FALSE)</f>
        <v>62500</v>
      </c>
      <c r="L43" s="279"/>
      <c r="M43" s="280">
        <v>9</v>
      </c>
      <c r="N43" s="281">
        <f t="shared" si="0"/>
        <v>6944.4444444444443</v>
      </c>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0.1</v>
      </c>
      <c r="N46" s="353">
        <f>N80*M46</f>
        <v>922.04676066569448</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131276.47542697698</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t="s">
        <v>843</v>
      </c>
      <c r="B53" s="49" t="str">
        <f>VLOOKUP(A53,MATERIALES!A5:D372,3,FALSE)</f>
        <v>Agregado Petreo para Triturar (Crudo)</v>
      </c>
      <c r="C53" s="290"/>
      <c r="D53" s="290"/>
      <c r="E53" s="290"/>
      <c r="F53" s="290"/>
      <c r="G53" s="290"/>
      <c r="H53" s="290"/>
      <c r="I53" s="277"/>
      <c r="J53" s="233" t="str">
        <f>VLOOKUP(A53,MATERIALES!A7:D643,2,FALSE)</f>
        <v>m3</v>
      </c>
      <c r="K53" s="291">
        <v>1.4</v>
      </c>
      <c r="L53" s="276"/>
      <c r="M53" s="411">
        <f>VLOOKUP(A53,MATERIALES!A5:D394,4,FALSE)</f>
        <v>20000</v>
      </c>
      <c r="N53" s="281">
        <f>K53*M53</f>
        <v>28000</v>
      </c>
    </row>
    <row r="54" spans="1:14">
      <c r="A54" s="114" t="s">
        <v>845</v>
      </c>
      <c r="B54" s="49" t="str">
        <f>VLOOKUP(A54,MATERIALES!A6:D372,3,FALSE)</f>
        <v>Agua</v>
      </c>
      <c r="C54" s="290"/>
      <c r="D54" s="290"/>
      <c r="E54" s="290"/>
      <c r="F54" s="290"/>
      <c r="G54" s="290"/>
      <c r="H54" s="290"/>
      <c r="I54" s="277"/>
      <c r="J54" s="233" t="str">
        <f>VLOOKUP(A54,MATERIALES!A8:D644,2,FALSE)</f>
        <v>lt</v>
      </c>
      <c r="K54" s="291">
        <v>25</v>
      </c>
      <c r="L54" s="276"/>
      <c r="M54" s="411">
        <f>VLOOKUP(A54,MATERIALES!A6:D395,4,FALSE)</f>
        <v>40</v>
      </c>
      <c r="N54" s="281">
        <f>K54*M54</f>
        <v>1000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3">
        <f>SUM(N53:N57)</f>
        <v>29000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1">
        <f>VLOOKUP(A63,TRANSPORTE!A5:D117,4,FALSE)</f>
        <v>1200</v>
      </c>
      <c r="M63" s="822"/>
      <c r="N63" s="296">
        <f>K63*L63</f>
        <v>1680</v>
      </c>
    </row>
    <row r="64" spans="1:14">
      <c r="A64" t="s">
        <v>1441</v>
      </c>
      <c r="B64" s="52" t="str">
        <f>VLOOKUP(A64,TRANSPORTE!A6:D117,3,FALSE)</f>
        <v>Transporte de Mezcla Abierta en Frio MAF-25</v>
      </c>
      <c r="C64" s="53"/>
      <c r="D64" s="53"/>
      <c r="E64" s="53"/>
      <c r="F64" s="53"/>
      <c r="G64" s="53"/>
      <c r="H64" s="320" t="s">
        <v>1552</v>
      </c>
      <c r="I64" s="288">
        <v>1.25</v>
      </c>
      <c r="J64" s="295">
        <v>1</v>
      </c>
      <c r="K64" s="288">
        <f>I64*J64</f>
        <v>1.25</v>
      </c>
      <c r="L64" s="821">
        <f>VLOOKUP(A64,TRANSPORTE!A6:D117,4,FALSE)</f>
        <v>1200</v>
      </c>
      <c r="M64" s="822"/>
      <c r="N64" s="296">
        <f>K64*L64</f>
        <v>1500</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3180</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8">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10">
        <f>SUM(N74:N79)</f>
        <v>9220.4676066569446</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172676.94303363393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3"/>
      <c r="J86" s="343"/>
      <c r="K86" s="311" t="s">
        <v>1054</v>
      </c>
      <c r="L86" s="847" t="s">
        <v>1055</v>
      </c>
      <c r="M86" s="848"/>
      <c r="N86" s="312"/>
    </row>
    <row r="87" spans="1:14">
      <c r="B87" s="849" t="s">
        <v>1056</v>
      </c>
      <c r="C87" s="850"/>
      <c r="D87" s="850"/>
      <c r="E87" s="850"/>
      <c r="F87" s="850"/>
      <c r="G87" s="850"/>
      <c r="H87" s="850"/>
      <c r="I87" s="93"/>
      <c r="J87" s="94"/>
      <c r="K87" s="313">
        <v>0.2</v>
      </c>
      <c r="L87" s="851">
        <f>N82*K87</f>
        <v>34535.388606726789</v>
      </c>
      <c r="M87" s="852"/>
      <c r="N87" s="57"/>
    </row>
    <row r="88" spans="1:14">
      <c r="B88" s="95" t="s">
        <v>1057</v>
      </c>
      <c r="C88" s="96"/>
      <c r="D88" s="96"/>
      <c r="E88" s="96"/>
      <c r="F88" s="96"/>
      <c r="G88" s="96"/>
      <c r="H88" s="96"/>
      <c r="I88" s="93"/>
      <c r="J88" s="94"/>
      <c r="K88" s="313">
        <v>0.05</v>
      </c>
      <c r="L88" s="851">
        <f>N82*K88</f>
        <v>8633.8471516816971</v>
      </c>
      <c r="M88" s="852"/>
      <c r="N88" s="57"/>
    </row>
    <row r="89" spans="1:14" ht="15.75" thickBot="1">
      <c r="B89" s="97" t="s">
        <v>1058</v>
      </c>
      <c r="C89" s="98"/>
      <c r="D89" s="98"/>
      <c r="E89" s="98"/>
      <c r="F89" s="98"/>
      <c r="G89" s="98"/>
      <c r="H89" s="98"/>
      <c r="I89" s="99"/>
      <c r="J89" s="100"/>
      <c r="K89" s="314">
        <v>0.05</v>
      </c>
      <c r="L89" s="853">
        <f>N82*K89</f>
        <v>8633.8471516816971</v>
      </c>
      <c r="M89" s="854"/>
      <c r="N89" s="57"/>
    </row>
    <row r="90" spans="1:14" ht="15.75" thickBot="1">
      <c r="B90" s="817" t="s">
        <v>1037</v>
      </c>
      <c r="C90" s="818"/>
      <c r="D90" s="818"/>
      <c r="E90" s="818"/>
      <c r="F90" s="818"/>
      <c r="G90" s="818"/>
      <c r="H90" s="818"/>
      <c r="I90" s="818"/>
      <c r="J90" s="818"/>
      <c r="K90" s="818"/>
      <c r="L90" s="818"/>
      <c r="M90" s="819"/>
      <c r="N90" s="58">
        <f>L87+L88+L89</f>
        <v>51803.082910090176</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224480.02594372409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70" t="s">
        <v>2327</v>
      </c>
      <c r="C123" s="402"/>
      <c r="D123" s="402"/>
      <c r="E123" s="63"/>
      <c r="F123" s="63"/>
      <c r="G123" s="63"/>
      <c r="H123" s="63"/>
      <c r="I123" s="63"/>
      <c r="J123" s="796"/>
      <c r="K123" s="796"/>
      <c r="L123" s="796"/>
      <c r="M123" s="796"/>
      <c r="N123"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1150</v>
      </c>
      <c r="C31" s="87" t="s">
        <v>1663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197512.78430676489</v>
      </c>
      <c r="L36" s="279"/>
      <c r="M36" s="280">
        <v>30</v>
      </c>
      <c r="N36" s="281">
        <f>K36/M36</f>
        <v>6583.7594768921635</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130704.50020865521</v>
      </c>
      <c r="L37" s="279"/>
      <c r="M37" s="280">
        <v>9</v>
      </c>
      <c r="N37" s="281">
        <f t="shared" ref="N37:N43" si="0">K37/M37</f>
        <v>14522.722245406134</v>
      </c>
    </row>
    <row r="38" spans="1:14">
      <c r="A38" t="s">
        <v>168</v>
      </c>
      <c r="B38" s="830" t="str">
        <f>VLOOKUP(A38,EQUIPOS!A8:D154,3,FALSE)</f>
        <v>Compactador tipo  POTENCIA: 105 HP, PESO: 6 ton</v>
      </c>
      <c r="C38" s="831"/>
      <c r="D38" s="831"/>
      <c r="E38" s="831"/>
      <c r="F38" s="831"/>
      <c r="G38" s="831"/>
      <c r="H38" s="832"/>
      <c r="I38" s="276"/>
      <c r="J38" s="277"/>
      <c r="K38" s="278">
        <f>VLOOKUP(A38,EQUIPOS!A8:D165,4,FALSE)</f>
        <v>110175.09999611728</v>
      </c>
      <c r="L38" s="279"/>
      <c r="M38" s="280">
        <v>9</v>
      </c>
      <c r="N38" s="281">
        <f t="shared" si="0"/>
        <v>12241.677777346364</v>
      </c>
    </row>
    <row r="39" spans="1:14">
      <c r="A39" t="s">
        <v>286</v>
      </c>
      <c r="B39" s="830" t="str">
        <f>VLOOKUP(A39,EQUIPOS!A9:D154,3,FALSE)</f>
        <v>Planta de asfalto en frio</v>
      </c>
      <c r="C39" s="831"/>
      <c r="D39" s="831"/>
      <c r="E39" s="831"/>
      <c r="F39" s="831"/>
      <c r="G39" s="831"/>
      <c r="H39" s="832"/>
      <c r="I39" s="276"/>
      <c r="J39" s="277"/>
      <c r="K39" s="278">
        <f>VLOOKUP(A39,EQUIPOS!A9:D166,4,FALSE)</f>
        <v>458343.37499999994</v>
      </c>
      <c r="L39" s="279"/>
      <c r="M39" s="280">
        <v>9</v>
      </c>
      <c r="N39" s="281">
        <f t="shared" si="0"/>
        <v>50927.041666666657</v>
      </c>
    </row>
    <row r="40" spans="1:14">
      <c r="A40" t="s">
        <v>290</v>
      </c>
      <c r="B40" s="830" t="str">
        <f>VLOOKUP(A40,EQUIPOS!A10:D154,3,FALSE)</f>
        <v>Planta trituradora</v>
      </c>
      <c r="C40" s="831"/>
      <c r="D40" s="831"/>
      <c r="E40" s="831"/>
      <c r="F40" s="831"/>
      <c r="G40" s="831"/>
      <c r="H40" s="832"/>
      <c r="I40" s="276"/>
      <c r="J40" s="277"/>
      <c r="K40" s="278">
        <f>VLOOKUP(A40,EQUIPOS!A10:D167,4,FALSE)</f>
        <v>16176.824999999999</v>
      </c>
      <c r="L40" s="279"/>
      <c r="M40" s="280">
        <v>30</v>
      </c>
      <c r="N40" s="281">
        <f t="shared" si="0"/>
        <v>539.22749999999996</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187200</v>
      </c>
      <c r="L41" s="279"/>
      <c r="M41" s="280">
        <v>30</v>
      </c>
      <c r="N41" s="281">
        <f t="shared" si="0"/>
        <v>6240</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291200</v>
      </c>
      <c r="L42" s="279"/>
      <c r="M42" s="280">
        <v>9</v>
      </c>
      <c r="N42" s="281">
        <f t="shared" si="0"/>
        <v>32355.555555555555</v>
      </c>
    </row>
    <row r="43" spans="1:14">
      <c r="A43" t="s">
        <v>373</v>
      </c>
      <c r="B43" s="830" t="str">
        <f>VLOOKUP(A43,EQUIPOS!A13:D157,3,FALSE)</f>
        <v>Volqueta 6 m3</v>
      </c>
      <c r="C43" s="831"/>
      <c r="D43" s="831"/>
      <c r="E43" s="831"/>
      <c r="F43" s="831"/>
      <c r="G43" s="831"/>
      <c r="H43" s="832"/>
      <c r="I43" s="276"/>
      <c r="J43" s="277"/>
      <c r="K43" s="278">
        <f>VLOOKUP(A43,EQUIPOS!A13:D170,4,FALSE)</f>
        <v>62500</v>
      </c>
      <c r="L43" s="279"/>
      <c r="M43" s="280">
        <v>9</v>
      </c>
      <c r="N43" s="281">
        <f t="shared" si="0"/>
        <v>6944.4444444444443</v>
      </c>
    </row>
    <row r="44" spans="1:14">
      <c r="B44" s="329"/>
      <c r="C44" s="330"/>
      <c r="D44" s="330"/>
      <c r="E44" s="330"/>
      <c r="F44" s="330"/>
      <c r="G44" s="330"/>
      <c r="H44" s="331"/>
      <c r="I44" s="276"/>
      <c r="J44" s="277"/>
      <c r="K44" s="278"/>
      <c r="L44" s="279"/>
      <c r="M44" s="280"/>
      <c r="N44" s="281"/>
    </row>
    <row r="45" spans="1:14">
      <c r="B45" s="830"/>
      <c r="C45" s="831"/>
      <c r="D45" s="831"/>
      <c r="E45" s="831"/>
      <c r="F45" s="831"/>
      <c r="G45" s="831"/>
      <c r="H45" s="832"/>
      <c r="I45" s="833"/>
      <c r="J45" s="814"/>
      <c r="K45" s="278"/>
      <c r="L45" s="834"/>
      <c r="M45" s="835"/>
      <c r="N45" s="281"/>
    </row>
    <row r="46" spans="1:14">
      <c r="B46" s="830"/>
      <c r="C46" s="831"/>
      <c r="D46" s="831"/>
      <c r="E46" s="831"/>
      <c r="F46" s="831"/>
      <c r="G46" s="831"/>
      <c r="H46" s="832"/>
      <c r="I46" s="42"/>
      <c r="J46" s="43"/>
      <c r="K46" s="283"/>
      <c r="L46" s="285"/>
      <c r="M46" s="286"/>
      <c r="N46" s="287"/>
    </row>
    <row r="47" spans="1:14">
      <c r="B47" s="837" t="s">
        <v>1036</v>
      </c>
      <c r="C47" s="950"/>
      <c r="D47" s="950"/>
      <c r="E47" s="44"/>
      <c r="F47" s="45"/>
      <c r="G47" s="45"/>
      <c r="H47" s="46"/>
      <c r="I47" s="42"/>
      <c r="J47" s="43"/>
      <c r="K47" s="288"/>
      <c r="L47" s="285"/>
      <c r="M47" s="410">
        <v>0.1</v>
      </c>
      <c r="N47" s="353">
        <f>N81*M47</f>
        <v>922.04676066569448</v>
      </c>
    </row>
    <row r="48" spans="1:14" ht="15.75" thickBot="1">
      <c r="B48" s="951"/>
      <c r="C48" s="952"/>
      <c r="D48" s="952"/>
      <c r="E48" s="952"/>
      <c r="F48" s="952"/>
      <c r="G48" s="952"/>
      <c r="H48" s="953"/>
      <c r="I48" s="839"/>
      <c r="J48" s="840"/>
      <c r="K48" s="47"/>
      <c r="L48" s="841"/>
      <c r="M48" s="954"/>
      <c r="N48" s="111"/>
    </row>
    <row r="49" spans="1:14" ht="15.75" thickBot="1">
      <c r="B49" s="817" t="s">
        <v>1037</v>
      </c>
      <c r="C49" s="818"/>
      <c r="D49" s="818"/>
      <c r="E49" s="818"/>
      <c r="F49" s="818"/>
      <c r="G49" s="818"/>
      <c r="H49" s="818"/>
      <c r="I49" s="818"/>
      <c r="J49" s="818"/>
      <c r="K49" s="818"/>
      <c r="L49" s="818"/>
      <c r="M49" s="819"/>
      <c r="N49" s="403">
        <f>SUM(N36:N48)</f>
        <v>131276.47542697698</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4" t="s">
        <v>1029</v>
      </c>
      <c r="K53" s="91" t="s">
        <v>1030</v>
      </c>
      <c r="L53" s="811" t="s">
        <v>1039</v>
      </c>
      <c r="M53" s="810"/>
      <c r="N53" s="92" t="s">
        <v>1035</v>
      </c>
    </row>
    <row r="54" spans="1:14">
      <c r="A54" t="s">
        <v>843</v>
      </c>
      <c r="B54" s="49" t="str">
        <f>VLOOKUP(A54,MATERIALES!A5:D372,3,FALSE)</f>
        <v>Agregado Petreo para Triturar (Crudo)</v>
      </c>
      <c r="C54" s="290"/>
      <c r="D54" s="290"/>
      <c r="E54" s="290"/>
      <c r="F54" s="290"/>
      <c r="G54" s="290"/>
      <c r="H54" s="290"/>
      <c r="I54" s="277"/>
      <c r="J54" s="233" t="str">
        <f>VLOOKUP(A54,MATERIALES!A8:D644,2,FALSE)</f>
        <v>m3</v>
      </c>
      <c r="K54" s="291">
        <v>1.4</v>
      </c>
      <c r="L54" s="276"/>
      <c r="M54" s="411">
        <f>VLOOKUP(A54,MATERIALES!A5:D394,4,FALSE)</f>
        <v>20000</v>
      </c>
      <c r="N54" s="281">
        <f>K54*M54</f>
        <v>28000</v>
      </c>
    </row>
    <row r="55" spans="1:14">
      <c r="A55" s="114" t="s">
        <v>845</v>
      </c>
      <c r="B55" s="49" t="str">
        <f>VLOOKUP(A55,MATERIALES!A6:D372,3,FALSE)</f>
        <v>Agua</v>
      </c>
      <c r="C55" s="290"/>
      <c r="D55" s="290"/>
      <c r="E55" s="290"/>
      <c r="F55" s="290"/>
      <c r="G55" s="290"/>
      <c r="H55" s="290"/>
      <c r="I55" s="277"/>
      <c r="J55" s="233" t="str">
        <f>VLOOKUP(A55,MATERIALES!A9:D645,2,FALSE)</f>
        <v>lt</v>
      </c>
      <c r="K55" s="291">
        <v>25</v>
      </c>
      <c r="L55" s="276"/>
      <c r="M55" s="411">
        <f>VLOOKUP(A55,MATERIALES!A6:D395,4,FALSE)</f>
        <v>40</v>
      </c>
      <c r="N55" s="281">
        <f>K55*M55</f>
        <v>1000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3">
        <f>SUM(N54:N58)</f>
        <v>29000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1">
        <f>VLOOKUP(A64,TRANSPORTE!A5:D117,4,FALSE)</f>
        <v>1200</v>
      </c>
      <c r="M64" s="822"/>
      <c r="N64" s="296">
        <f>K64*L64</f>
        <v>1680</v>
      </c>
    </row>
    <row r="65" spans="1:15">
      <c r="A65" t="s">
        <v>1436</v>
      </c>
      <c r="B65" s="52" t="str">
        <f>VLOOKUP(A65,TRANSPORTE!A6:D117,3,FALSE)</f>
        <v xml:space="preserve">Transporte de Mezcla Abierta en Frio MAF-38 </v>
      </c>
      <c r="C65" s="53"/>
      <c r="D65" s="53"/>
      <c r="E65" s="53"/>
      <c r="F65" s="53"/>
      <c r="G65" s="53"/>
      <c r="H65" s="320" t="s">
        <v>1552</v>
      </c>
      <c r="I65" s="288">
        <v>1.25</v>
      </c>
      <c r="J65" s="295">
        <v>1</v>
      </c>
      <c r="K65" s="288">
        <f>I65*J65</f>
        <v>1.25</v>
      </c>
      <c r="L65" s="821">
        <f>VLOOKUP(A65,TRANSPORTE!A6:D117,4,FALSE)</f>
        <v>1200</v>
      </c>
      <c r="M65" s="822"/>
      <c r="N65" s="296">
        <f>K65*L65</f>
        <v>1500</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318"/>
      <c r="C69" s="319"/>
      <c r="D69" s="319"/>
      <c r="E69" s="319"/>
      <c r="F69" s="319"/>
      <c r="G69" s="319"/>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3180</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9220.4676066569446</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172676.94303363393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34535.388606726789</v>
      </c>
      <c r="M88" s="852"/>
      <c r="N88" s="57"/>
    </row>
    <row r="89" spans="1:14">
      <c r="B89" s="95" t="s">
        <v>1057</v>
      </c>
      <c r="C89" s="96"/>
      <c r="D89" s="96"/>
      <c r="E89" s="96"/>
      <c r="F89" s="96"/>
      <c r="G89" s="96"/>
      <c r="H89" s="96"/>
      <c r="I89" s="93"/>
      <c r="J89" s="94"/>
      <c r="K89" s="313">
        <v>0.05</v>
      </c>
      <c r="L89" s="851">
        <f>N83*K89</f>
        <v>8633.8471516816971</v>
      </c>
      <c r="M89" s="852"/>
      <c r="N89" s="57"/>
    </row>
    <row r="90" spans="1:14" ht="15.75" thickBot="1">
      <c r="B90" s="97" t="s">
        <v>1058</v>
      </c>
      <c r="C90" s="98"/>
      <c r="D90" s="98"/>
      <c r="E90" s="98"/>
      <c r="F90" s="98"/>
      <c r="G90" s="98"/>
      <c r="H90" s="98"/>
      <c r="I90" s="99"/>
      <c r="J90" s="100"/>
      <c r="K90" s="314">
        <v>0.05</v>
      </c>
      <c r="L90" s="853">
        <f>N83*K90</f>
        <v>8633.8471516816971</v>
      </c>
      <c r="M90" s="854"/>
      <c r="N90" s="57"/>
    </row>
    <row r="91" spans="1:14" ht="15.75" thickBot="1">
      <c r="B91" s="817" t="s">
        <v>1037</v>
      </c>
      <c r="C91" s="818"/>
      <c r="D91" s="818"/>
      <c r="E91" s="818"/>
      <c r="F91" s="818"/>
      <c r="G91" s="818"/>
      <c r="H91" s="818"/>
      <c r="I91" s="818"/>
      <c r="J91" s="818"/>
      <c r="K91" s="818"/>
      <c r="L91" s="818"/>
      <c r="M91" s="819"/>
      <c r="N91" s="58">
        <f>L88+L89+L90</f>
        <v>51803.082910090176</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224480.02594372409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70" t="s">
        <v>2327</v>
      </c>
      <c r="C124" s="402"/>
      <c r="D124" s="402"/>
      <c r="E124" s="63"/>
      <c r="F124" s="63"/>
      <c r="G124" s="63"/>
      <c r="H124" s="63"/>
      <c r="I124" s="63"/>
      <c r="J124" s="796"/>
      <c r="K124" s="796"/>
      <c r="L124" s="796"/>
      <c r="M124" s="796"/>
      <c r="N124"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topLeftCell="A25"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 customHeight="1" thickBot="1">
      <c r="A31" t="s">
        <v>1929</v>
      </c>
      <c r="B31" s="86" t="s">
        <v>1151</v>
      </c>
      <c r="C31" s="955" t="s">
        <v>1664</v>
      </c>
      <c r="D31" s="955"/>
      <c r="E31" s="955"/>
      <c r="F31" s="956"/>
      <c r="G31" s="956"/>
      <c r="H31" s="956"/>
      <c r="I31" s="956"/>
      <c r="J31" s="956"/>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197512.78430676489</v>
      </c>
      <c r="L36" s="279"/>
      <c r="M36" s="280">
        <v>30</v>
      </c>
      <c r="N36" s="281">
        <f>K36/M36</f>
        <v>6583.7594768921635</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130704.50020865521</v>
      </c>
      <c r="L37" s="279"/>
      <c r="M37" s="280">
        <v>7</v>
      </c>
      <c r="N37" s="281">
        <f t="shared" ref="N37:N43" si="0">K37/M37</f>
        <v>18672.071458379316</v>
      </c>
    </row>
    <row r="38" spans="1:14">
      <c r="A38" t="s">
        <v>168</v>
      </c>
      <c r="B38" s="830" t="str">
        <f>VLOOKUP(A38,EQUIPOS!A8:D154,3,FALSE)</f>
        <v>Compactador tipo  POTENCIA: 105 HP, PESO: 6 ton</v>
      </c>
      <c r="C38" s="831"/>
      <c r="D38" s="831"/>
      <c r="E38" s="831"/>
      <c r="F38" s="831"/>
      <c r="G38" s="831"/>
      <c r="H38" s="832"/>
      <c r="I38" s="276"/>
      <c r="J38" s="277"/>
      <c r="K38" s="278">
        <f>VLOOKUP(A38,EQUIPOS!A8:D165,4,FALSE)</f>
        <v>110175.09999611728</v>
      </c>
      <c r="L38" s="279"/>
      <c r="M38" s="280">
        <v>7</v>
      </c>
      <c r="N38" s="281">
        <f t="shared" si="0"/>
        <v>15739.299999445326</v>
      </c>
    </row>
    <row r="39" spans="1:14">
      <c r="A39" t="s">
        <v>286</v>
      </c>
      <c r="B39" s="830" t="str">
        <f>VLOOKUP(A39,EQUIPOS!A9:D154,3,FALSE)</f>
        <v>Planta de asfalto en frio</v>
      </c>
      <c r="C39" s="831"/>
      <c r="D39" s="831"/>
      <c r="E39" s="831"/>
      <c r="F39" s="831"/>
      <c r="G39" s="831"/>
      <c r="H39" s="832"/>
      <c r="I39" s="276"/>
      <c r="J39" s="277"/>
      <c r="K39" s="278">
        <f>VLOOKUP(A39,EQUIPOS!A9:D166,4,FALSE)</f>
        <v>458343.37499999994</v>
      </c>
      <c r="L39" s="279"/>
      <c r="M39" s="280">
        <v>9</v>
      </c>
      <c r="N39" s="281">
        <f t="shared" si="0"/>
        <v>50927.041666666657</v>
      </c>
    </row>
    <row r="40" spans="1:14">
      <c r="A40" t="s">
        <v>290</v>
      </c>
      <c r="B40" s="830" t="str">
        <f>VLOOKUP(A40,EQUIPOS!A10:D154,3,FALSE)</f>
        <v>Planta trituradora</v>
      </c>
      <c r="C40" s="831"/>
      <c r="D40" s="831"/>
      <c r="E40" s="831"/>
      <c r="F40" s="831"/>
      <c r="G40" s="831"/>
      <c r="H40" s="832"/>
      <c r="I40" s="276"/>
      <c r="J40" s="277"/>
      <c r="K40" s="278">
        <f>VLOOKUP(A40,EQUIPOS!A10:D167,4,FALSE)</f>
        <v>16176.824999999999</v>
      </c>
      <c r="L40" s="279"/>
      <c r="M40" s="280">
        <v>30</v>
      </c>
      <c r="N40" s="281">
        <f t="shared" si="0"/>
        <v>539.22749999999996</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187200</v>
      </c>
      <c r="L41" s="279"/>
      <c r="M41" s="280">
        <v>30</v>
      </c>
      <c r="N41" s="281">
        <f t="shared" si="0"/>
        <v>6240</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291200</v>
      </c>
      <c r="L42" s="279"/>
      <c r="M42" s="280">
        <v>7</v>
      </c>
      <c r="N42" s="281">
        <f t="shared" si="0"/>
        <v>41600</v>
      </c>
    </row>
    <row r="43" spans="1:14">
      <c r="A43" t="s">
        <v>373</v>
      </c>
      <c r="B43" s="830" t="str">
        <f>VLOOKUP(A43,EQUIPOS!A13:D157,3,FALSE)</f>
        <v>Volqueta 6 m3</v>
      </c>
      <c r="C43" s="831"/>
      <c r="D43" s="831"/>
      <c r="E43" s="831"/>
      <c r="F43" s="831"/>
      <c r="G43" s="831"/>
      <c r="H43" s="832"/>
      <c r="I43" s="276"/>
      <c r="J43" s="277"/>
      <c r="K43" s="278">
        <f>VLOOKUP(A43,EQUIPOS!A13:D170,4,FALSE)</f>
        <v>62500</v>
      </c>
      <c r="L43" s="279"/>
      <c r="M43" s="280">
        <v>9</v>
      </c>
      <c r="N43" s="281">
        <f t="shared" si="0"/>
        <v>6944.4444444444443</v>
      </c>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0.1</v>
      </c>
      <c r="N46" s="353">
        <f>N80*M46</f>
        <v>1053.7677264750794</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148299.61227230297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t="s">
        <v>843</v>
      </c>
      <c r="B53" s="49" t="str">
        <f>VLOOKUP(A53,MATERIALES!A5:D372,3,FALSE)</f>
        <v>Agregado Petreo para Triturar (Crudo)</v>
      </c>
      <c r="C53" s="290"/>
      <c r="D53" s="290"/>
      <c r="E53" s="290"/>
      <c r="F53" s="290"/>
      <c r="G53" s="290"/>
      <c r="H53" s="290"/>
      <c r="I53" s="277"/>
      <c r="J53" s="233" t="str">
        <f>VLOOKUP(A53,MATERIALES!A7:D643,2,FALSE)</f>
        <v>m3</v>
      </c>
      <c r="K53" s="291">
        <v>1.4</v>
      </c>
      <c r="L53" s="276"/>
      <c r="M53" s="411">
        <f>VLOOKUP(A53,MATERIALES!A5:D394,4,FALSE)</f>
        <v>20000</v>
      </c>
      <c r="N53" s="281">
        <f>K53*M53</f>
        <v>28000</v>
      </c>
    </row>
    <row r="54" spans="1:14">
      <c r="A54" s="114" t="s">
        <v>845</v>
      </c>
      <c r="B54" s="49" t="str">
        <f>VLOOKUP(A54,MATERIALES!A6:D372,3,FALSE)</f>
        <v>Agua</v>
      </c>
      <c r="C54" s="290"/>
      <c r="D54" s="290"/>
      <c r="E54" s="290"/>
      <c r="F54" s="290"/>
      <c r="G54" s="290"/>
      <c r="H54" s="290"/>
      <c r="I54" s="277"/>
      <c r="J54" s="233" t="str">
        <f>VLOOKUP(A54,MATERIALES!A8:D644,2,FALSE)</f>
        <v>lt</v>
      </c>
      <c r="K54" s="291">
        <v>25</v>
      </c>
      <c r="L54" s="276"/>
      <c r="M54" s="411">
        <f>VLOOKUP(A54,MATERIALES!A6:D395,4,FALSE)</f>
        <v>40</v>
      </c>
      <c r="N54" s="281">
        <f>K54*M54</f>
        <v>1000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3">
        <f>SUM(N53:N57)</f>
        <v>29000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1">
        <f>VLOOKUP(A63,TRANSPORTE!A5:D117,4,FALSE)</f>
        <v>1200</v>
      </c>
      <c r="M63" s="822"/>
      <c r="N63" s="296">
        <f>K63*L63</f>
        <v>1680</v>
      </c>
    </row>
    <row r="64" spans="1:14">
      <c r="A64" t="s">
        <v>1436</v>
      </c>
      <c r="B64" s="52" t="str">
        <f>VLOOKUP(A64,TRANSPORTE!A6:D117,3,FALSE)</f>
        <v xml:space="preserve">Transporte de Mezcla Abierta en Frio MAF-38 </v>
      </c>
      <c r="C64" s="53"/>
      <c r="D64" s="53"/>
      <c r="E64" s="53"/>
      <c r="F64" s="53"/>
      <c r="G64" s="53"/>
      <c r="H64" s="320" t="s">
        <v>1552</v>
      </c>
      <c r="I64" s="288">
        <v>1.25</v>
      </c>
      <c r="J64" s="295">
        <v>1</v>
      </c>
      <c r="K64" s="288">
        <f>I64*J64</f>
        <v>1.25</v>
      </c>
      <c r="L64" s="821">
        <f>VLOOKUP(A64,TRANSPORTE!A6:D117,4,FALSE)</f>
        <v>1200</v>
      </c>
      <c r="M64" s="822"/>
      <c r="N64" s="296">
        <f>K64*L64</f>
        <v>1500</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318"/>
      <c r="C68" s="319"/>
      <c r="D68" s="319"/>
      <c r="E68" s="319"/>
      <c r="F68" s="319"/>
      <c r="G68" s="319"/>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3180</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63</v>
      </c>
      <c r="N74" s="404">
        <f>K74/M74</f>
        <v>6484.7244706158726</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63</v>
      </c>
      <c r="N75" s="404">
        <f>K75/M75</f>
        <v>1621.1811176539682</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63</v>
      </c>
      <c r="N76" s="404">
        <f>K76/M76</f>
        <v>2431.771676480952</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10">
        <f>SUM(N74:N79)</f>
        <v>10537.677264750793</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191017.28953705376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3"/>
      <c r="J86" s="343"/>
      <c r="K86" s="311" t="s">
        <v>1054</v>
      </c>
      <c r="L86" s="847" t="s">
        <v>1055</v>
      </c>
      <c r="M86" s="848"/>
      <c r="N86" s="312"/>
    </row>
    <row r="87" spans="1:14">
      <c r="B87" s="849" t="s">
        <v>1056</v>
      </c>
      <c r="C87" s="850"/>
      <c r="D87" s="850"/>
      <c r="E87" s="850"/>
      <c r="F87" s="850"/>
      <c r="G87" s="850"/>
      <c r="H87" s="850"/>
      <c r="I87" s="93"/>
      <c r="J87" s="94"/>
      <c r="K87" s="313">
        <v>0.2</v>
      </c>
      <c r="L87" s="851">
        <f>N82*K87</f>
        <v>38203.457907410753</v>
      </c>
      <c r="M87" s="852"/>
      <c r="N87" s="57"/>
    </row>
    <row r="88" spans="1:14">
      <c r="B88" s="95" t="s">
        <v>1057</v>
      </c>
      <c r="C88" s="96"/>
      <c r="D88" s="96"/>
      <c r="E88" s="96"/>
      <c r="F88" s="96"/>
      <c r="G88" s="96"/>
      <c r="H88" s="96"/>
      <c r="I88" s="93"/>
      <c r="J88" s="94"/>
      <c r="K88" s="313">
        <v>0.05</v>
      </c>
      <c r="L88" s="851">
        <f>N82*K88</f>
        <v>9550.8644768526883</v>
      </c>
      <c r="M88" s="852"/>
      <c r="N88" s="57"/>
    </row>
    <row r="89" spans="1:14" ht="15.75" thickBot="1">
      <c r="B89" s="97" t="s">
        <v>1058</v>
      </c>
      <c r="C89" s="98"/>
      <c r="D89" s="98"/>
      <c r="E89" s="98"/>
      <c r="F89" s="98"/>
      <c r="G89" s="98"/>
      <c r="H89" s="98"/>
      <c r="I89" s="99"/>
      <c r="J89" s="100"/>
      <c r="K89" s="314">
        <v>0.05</v>
      </c>
      <c r="L89" s="853">
        <f>N82*K89</f>
        <v>9550.8644768526883</v>
      </c>
      <c r="M89" s="854"/>
      <c r="N89" s="57"/>
    </row>
    <row r="90" spans="1:14" ht="15.75" thickBot="1">
      <c r="B90" s="817" t="s">
        <v>1037</v>
      </c>
      <c r="C90" s="818"/>
      <c r="D90" s="818"/>
      <c r="E90" s="818"/>
      <c r="F90" s="818"/>
      <c r="G90" s="818"/>
      <c r="H90" s="818"/>
      <c r="I90" s="818"/>
      <c r="J90" s="818"/>
      <c r="K90" s="818"/>
      <c r="L90" s="818"/>
      <c r="M90" s="819"/>
      <c r="N90" s="58">
        <f>L87+L88+L89</f>
        <v>57305.186861116126</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248322.47639816988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70" t="s">
        <v>2327</v>
      </c>
      <c r="C123" s="402"/>
      <c r="D123" s="402"/>
      <c r="E123" s="63"/>
      <c r="F123" s="63"/>
      <c r="G123" s="63"/>
      <c r="H123" s="63"/>
      <c r="I123" s="63"/>
      <c r="J123" s="796"/>
      <c r="K123" s="796"/>
      <c r="L123" s="796"/>
      <c r="M123" s="796"/>
      <c r="N123" s="797"/>
    </row>
  </sheetData>
  <mergeCells count="73">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 ref="C3:J3"/>
    <mergeCell ref="K3:K4"/>
    <mergeCell ref="L3:N4"/>
    <mergeCell ref="C4:J4"/>
    <mergeCell ref="K1:K2"/>
    <mergeCell ref="L1:N2"/>
    <mergeCell ref="L35:M35"/>
    <mergeCell ref="L12:N12"/>
    <mergeCell ref="C30:I30"/>
    <mergeCell ref="L30:M30"/>
    <mergeCell ref="D11:E11"/>
    <mergeCell ref="L29:M29"/>
    <mergeCell ref="C31:J31"/>
    <mergeCell ref="C29:I29"/>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1152</v>
      </c>
      <c r="C31" s="87" t="s">
        <v>2173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197512.78430676489</v>
      </c>
      <c r="L36" s="279"/>
      <c r="M36" s="280">
        <v>30</v>
      </c>
      <c r="N36" s="281">
        <f>K36/M36</f>
        <v>6583.7594768921635</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130704.50020865521</v>
      </c>
      <c r="L37" s="279"/>
      <c r="M37" s="280">
        <v>10</v>
      </c>
      <c r="N37" s="281">
        <f t="shared" ref="N37:N43" si="0">K37/M37</f>
        <v>13070.450020865521</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113158.36600908404</v>
      </c>
      <c r="L38" s="279"/>
      <c r="M38" s="280">
        <v>10</v>
      </c>
      <c r="N38" s="281">
        <f t="shared" si="0"/>
        <v>11315.836600908404</v>
      </c>
    </row>
    <row r="39" spans="1:14">
      <c r="A39" t="s">
        <v>284</v>
      </c>
      <c r="B39" s="830" t="str">
        <f>VLOOKUP(A39,EQUIPOS!A9:D154,3,FALSE)</f>
        <v>Planta de asfalto en caliente</v>
      </c>
      <c r="C39" s="831"/>
      <c r="D39" s="831"/>
      <c r="E39" s="831"/>
      <c r="F39" s="831"/>
      <c r="G39" s="831"/>
      <c r="H39" s="832"/>
      <c r="I39" s="276"/>
      <c r="J39" s="277"/>
      <c r="K39" s="278">
        <f>VLOOKUP(A39,EQUIPOS!A9:D166,4,FALSE)</f>
        <v>916686.74999999988</v>
      </c>
      <c r="L39" s="279"/>
      <c r="M39" s="280">
        <v>10</v>
      </c>
      <c r="N39" s="281">
        <f t="shared" si="0"/>
        <v>91668.674999999988</v>
      </c>
    </row>
    <row r="40" spans="1:14">
      <c r="A40" t="s">
        <v>290</v>
      </c>
      <c r="B40" s="830" t="str">
        <f>VLOOKUP(A40,EQUIPOS!A10:D154,3,FALSE)</f>
        <v>Planta trituradora</v>
      </c>
      <c r="C40" s="831"/>
      <c r="D40" s="831"/>
      <c r="E40" s="831"/>
      <c r="F40" s="831"/>
      <c r="G40" s="831"/>
      <c r="H40" s="832"/>
      <c r="I40" s="276"/>
      <c r="J40" s="277"/>
      <c r="K40" s="278">
        <f>VLOOKUP(A40,EQUIPOS!A10:D167,4,FALSE)</f>
        <v>16176.824999999999</v>
      </c>
      <c r="L40" s="279"/>
      <c r="M40" s="280">
        <v>30</v>
      </c>
      <c r="N40" s="281">
        <f t="shared" si="0"/>
        <v>539.22749999999996</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187200</v>
      </c>
      <c r="L41" s="279"/>
      <c r="M41" s="280">
        <v>30</v>
      </c>
      <c r="N41" s="281">
        <f t="shared" si="0"/>
        <v>6240</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291200</v>
      </c>
      <c r="L42" s="279"/>
      <c r="M42" s="280">
        <v>10</v>
      </c>
      <c r="N42" s="281">
        <f t="shared" si="0"/>
        <v>29120</v>
      </c>
    </row>
    <row r="43" spans="1:14">
      <c r="A43" t="s">
        <v>373</v>
      </c>
      <c r="B43" s="830" t="str">
        <f>VLOOKUP(A43,EQUIPOS!A13:D157,3,FALSE)</f>
        <v>Volqueta 6 m3</v>
      </c>
      <c r="C43" s="831"/>
      <c r="D43" s="831"/>
      <c r="E43" s="831"/>
      <c r="F43" s="831"/>
      <c r="G43" s="831"/>
      <c r="H43" s="832"/>
      <c r="I43" s="276"/>
      <c r="J43" s="277"/>
      <c r="K43" s="278">
        <f>VLOOKUP(A43,EQUIPOS!A13:D170,4,FALSE)</f>
        <v>62500</v>
      </c>
      <c r="L43" s="279"/>
      <c r="M43" s="280">
        <v>10</v>
      </c>
      <c r="N43" s="281">
        <f t="shared" si="0"/>
        <v>6250</v>
      </c>
    </row>
    <row r="44" spans="1:14">
      <c r="B44" s="329"/>
      <c r="C44" s="330"/>
      <c r="D44" s="330"/>
      <c r="E44" s="330"/>
      <c r="F44" s="330"/>
      <c r="G44" s="330"/>
      <c r="H44" s="331"/>
      <c r="I44" s="276"/>
      <c r="J44" s="277"/>
      <c r="K44" s="278"/>
      <c r="L44" s="279"/>
      <c r="M44" s="280"/>
      <c r="N44" s="281"/>
    </row>
    <row r="45" spans="1:14">
      <c r="B45" s="329"/>
      <c r="C45" s="330"/>
      <c r="D45" s="330"/>
      <c r="E45" s="330"/>
      <c r="F45" s="330"/>
      <c r="G45" s="330"/>
      <c r="H45" s="331"/>
      <c r="I45" s="276"/>
      <c r="J45" s="277"/>
      <c r="K45" s="278"/>
      <c r="L45" s="279"/>
      <c r="M45" s="280"/>
      <c r="N45" s="281"/>
    </row>
    <row r="46" spans="1:14">
      <c r="B46" s="329"/>
      <c r="C46" s="330"/>
      <c r="D46" s="330"/>
      <c r="E46" s="330"/>
      <c r="F46" s="330"/>
      <c r="G46" s="330"/>
      <c r="H46" s="331"/>
      <c r="I46" s="276"/>
      <c r="J46" s="277"/>
      <c r="K46" s="278"/>
      <c r="L46" s="279"/>
      <c r="M46" s="280"/>
      <c r="N46" s="281"/>
    </row>
    <row r="47" spans="1:14">
      <c r="B47" s="830"/>
      <c r="C47" s="831"/>
      <c r="D47" s="831"/>
      <c r="E47" s="831"/>
      <c r="F47" s="831"/>
      <c r="G47" s="831"/>
      <c r="H47" s="832"/>
      <c r="I47" s="833"/>
      <c r="J47" s="814"/>
      <c r="K47" s="278"/>
      <c r="L47" s="834"/>
      <c r="M47" s="835"/>
      <c r="N47" s="281"/>
    </row>
    <row r="48" spans="1:14">
      <c r="B48" s="830"/>
      <c r="C48" s="831"/>
      <c r="D48" s="831"/>
      <c r="E48" s="836"/>
      <c r="F48" s="831"/>
      <c r="G48" s="831"/>
      <c r="H48" s="832"/>
      <c r="I48" s="42"/>
      <c r="J48" s="43"/>
      <c r="K48" s="283"/>
      <c r="L48" s="285"/>
      <c r="M48" s="286"/>
      <c r="N48" s="287"/>
    </row>
    <row r="49" spans="1:14">
      <c r="B49" s="837" t="s">
        <v>1036</v>
      </c>
      <c r="C49" s="838"/>
      <c r="D49" s="838"/>
      <c r="E49" s="44"/>
      <c r="F49" s="45"/>
      <c r="G49" s="45"/>
      <c r="H49" s="46"/>
      <c r="I49" s="42"/>
      <c r="J49" s="43"/>
      <c r="K49" s="288"/>
      <c r="L49" s="285"/>
      <c r="M49" s="410">
        <v>0.1</v>
      </c>
      <c r="N49" s="353">
        <f>N83*M49</f>
        <v>829.84208459912497</v>
      </c>
    </row>
    <row r="50" spans="1:14" ht="15.75" thickBot="1">
      <c r="B50" s="830"/>
      <c r="C50" s="831"/>
      <c r="D50" s="831"/>
      <c r="E50" s="831"/>
      <c r="F50" s="831"/>
      <c r="G50" s="831"/>
      <c r="H50" s="832"/>
      <c r="I50" s="839"/>
      <c r="J50" s="840"/>
      <c r="K50" s="47"/>
      <c r="L50" s="841"/>
      <c r="M50" s="842"/>
      <c r="N50" s="111"/>
    </row>
    <row r="51" spans="1:14" ht="15.75" thickBot="1">
      <c r="B51" s="817" t="s">
        <v>1037</v>
      </c>
      <c r="C51" s="818"/>
      <c r="D51" s="818"/>
      <c r="E51" s="818"/>
      <c r="F51" s="818"/>
      <c r="G51" s="818"/>
      <c r="H51" s="818"/>
      <c r="I51" s="818"/>
      <c r="J51" s="818"/>
      <c r="K51" s="818"/>
      <c r="L51" s="818"/>
      <c r="M51" s="819"/>
      <c r="N51" s="403">
        <f>SUM(N36:N50)</f>
        <v>165617.79068326519</v>
      </c>
    </row>
    <row r="52" spans="1:14">
      <c r="B52" s="289"/>
      <c r="C52" s="40"/>
      <c r="D52" s="40"/>
      <c r="E52" s="40"/>
      <c r="F52" s="40"/>
      <c r="G52" s="40"/>
      <c r="H52" s="40"/>
      <c r="I52" s="40"/>
      <c r="J52" s="40"/>
      <c r="K52" s="40"/>
      <c r="L52" s="40"/>
      <c r="M52" s="40"/>
      <c r="N52" s="41"/>
    </row>
    <row r="53" spans="1:14">
      <c r="B53" s="70" t="s">
        <v>1038</v>
      </c>
      <c r="C53" s="71"/>
      <c r="D53" s="71"/>
      <c r="E53" s="71"/>
      <c r="F53" s="71"/>
      <c r="G53" s="71"/>
      <c r="H53" s="71"/>
      <c r="I53" s="71"/>
      <c r="J53" s="71"/>
      <c r="K53" s="71"/>
      <c r="L53" s="71"/>
      <c r="M53" s="71"/>
      <c r="N53" s="72"/>
    </row>
    <row r="54" spans="1:14" ht="15.75" thickBot="1">
      <c r="B54" s="73"/>
      <c r="C54" s="68"/>
      <c r="D54" s="68"/>
      <c r="E54" s="68"/>
      <c r="F54" s="68"/>
      <c r="G54" s="68"/>
      <c r="H54" s="68"/>
      <c r="I54" s="68"/>
      <c r="J54" s="67"/>
      <c r="K54" s="67"/>
      <c r="L54" s="67"/>
      <c r="M54" s="67"/>
      <c r="N54" s="69"/>
    </row>
    <row r="55" spans="1:14">
      <c r="B55" s="808" t="s">
        <v>1028</v>
      </c>
      <c r="C55" s="809"/>
      <c r="D55" s="809"/>
      <c r="E55" s="809"/>
      <c r="F55" s="809"/>
      <c r="G55" s="809"/>
      <c r="H55" s="809"/>
      <c r="I55" s="810"/>
      <c r="J55" s="324" t="s">
        <v>1029</v>
      </c>
      <c r="K55" s="91" t="s">
        <v>1030</v>
      </c>
      <c r="L55" s="811" t="s">
        <v>1039</v>
      </c>
      <c r="M55" s="810"/>
      <c r="N55" s="92" t="s">
        <v>1035</v>
      </c>
    </row>
    <row r="56" spans="1:14">
      <c r="A56" t="s">
        <v>843</v>
      </c>
      <c r="B56" s="49" t="str">
        <f>VLOOKUP(A56,MATERIALES!A5:D372,3,FALSE)</f>
        <v>Agregado Petreo para Triturar (Crudo)</v>
      </c>
      <c r="C56" s="290"/>
      <c r="D56" s="290"/>
      <c r="E56" s="290"/>
      <c r="F56" s="290"/>
      <c r="G56" s="290"/>
      <c r="H56" s="290"/>
      <c r="I56" s="277"/>
      <c r="J56" s="233" t="str">
        <f>VLOOKUP(A56,MATERIALES!A10:D646,2,FALSE)</f>
        <v>m3</v>
      </c>
      <c r="K56" s="291">
        <v>1.4</v>
      </c>
      <c r="L56" s="276"/>
      <c r="M56" s="411">
        <f>VLOOKUP(A56,MATERIALES!A5:D394,4,FALSE)</f>
        <v>20000</v>
      </c>
      <c r="N56" s="281">
        <f>K56*M56</f>
        <v>28000</v>
      </c>
    </row>
    <row r="57" spans="1:14">
      <c r="A57" s="114" t="s">
        <v>845</v>
      </c>
      <c r="B57" s="49" t="str">
        <f>VLOOKUP(A57,MATERIALES!A6:D372,3,FALSE)</f>
        <v>Agua</v>
      </c>
      <c r="C57" s="290"/>
      <c r="D57" s="290"/>
      <c r="E57" s="290"/>
      <c r="F57" s="290"/>
      <c r="G57" s="290"/>
      <c r="H57" s="290"/>
      <c r="I57" s="277"/>
      <c r="J57" s="233" t="str">
        <f>VLOOKUP(A57,MATERIALES!A11:D647,2,FALSE)</f>
        <v>lt</v>
      </c>
      <c r="K57" s="291">
        <v>25</v>
      </c>
      <c r="L57" s="276"/>
      <c r="M57" s="411">
        <f>VLOOKUP(A57,MATERIALES!A6:D395,4,FALSE)</f>
        <v>40</v>
      </c>
      <c r="N57" s="281">
        <f>K57*M57</f>
        <v>1000</v>
      </c>
    </row>
    <row r="58" spans="1:14">
      <c r="B58" s="49"/>
      <c r="C58" s="290"/>
      <c r="D58" s="290"/>
      <c r="E58" s="290"/>
      <c r="F58" s="290"/>
      <c r="G58" s="290"/>
      <c r="H58" s="290"/>
      <c r="I58" s="277"/>
      <c r="J58" s="233"/>
      <c r="K58" s="291"/>
      <c r="L58" s="276"/>
      <c r="M58" s="292"/>
      <c r="N58" s="293"/>
    </row>
    <row r="59" spans="1:14">
      <c r="B59" s="49"/>
      <c r="C59" s="290"/>
      <c r="D59" s="290"/>
      <c r="E59" s="290"/>
      <c r="F59" s="290"/>
      <c r="G59" s="290"/>
      <c r="H59" s="290"/>
      <c r="I59" s="277"/>
      <c r="J59" s="233"/>
      <c r="K59" s="291"/>
      <c r="L59" s="276"/>
      <c r="M59" s="292"/>
      <c r="N59" s="293"/>
    </row>
    <row r="60" spans="1:14" ht="15.75" thickBot="1">
      <c r="B60" s="812"/>
      <c r="C60" s="813"/>
      <c r="D60" s="813"/>
      <c r="E60" s="813"/>
      <c r="F60" s="813"/>
      <c r="G60" s="813"/>
      <c r="H60" s="813"/>
      <c r="I60" s="814"/>
      <c r="J60" s="48"/>
      <c r="K60" s="50"/>
      <c r="L60" s="815"/>
      <c r="M60" s="816"/>
      <c r="N60" s="51"/>
    </row>
    <row r="61" spans="1:14" ht="15.75" thickBot="1">
      <c r="B61" s="817" t="s">
        <v>1037</v>
      </c>
      <c r="C61" s="818"/>
      <c r="D61" s="818"/>
      <c r="E61" s="818"/>
      <c r="F61" s="818"/>
      <c r="G61" s="818"/>
      <c r="H61" s="818"/>
      <c r="I61" s="818"/>
      <c r="J61" s="818"/>
      <c r="K61" s="818"/>
      <c r="L61" s="818"/>
      <c r="M61" s="819"/>
      <c r="N61" s="403">
        <f>SUM(N56:N60)</f>
        <v>29000</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2" t="s">
        <v>1041</v>
      </c>
      <c r="C65" s="323"/>
      <c r="D65" s="323"/>
      <c r="E65" s="323"/>
      <c r="F65" s="323"/>
      <c r="G65" s="323"/>
      <c r="H65" s="79" t="s">
        <v>1029</v>
      </c>
      <c r="I65" s="80" t="s">
        <v>1042</v>
      </c>
      <c r="J65" s="81" t="s">
        <v>1043</v>
      </c>
      <c r="K65" s="79" t="s">
        <v>1044</v>
      </c>
      <c r="L65" s="820" t="s">
        <v>1045</v>
      </c>
      <c r="M65" s="793"/>
      <c r="N65" s="82" t="s">
        <v>1035</v>
      </c>
    </row>
    <row r="66" spans="1:15">
      <c r="A66" t="s">
        <v>1353</v>
      </c>
      <c r="B66" s="52" t="str">
        <f>VLOOKUP(A66,TRANSPORTE!A5:D117,3,FALSE)</f>
        <v>Transporte de Material Crudo de Rio</v>
      </c>
      <c r="C66" s="326"/>
      <c r="D66" s="326"/>
      <c r="E66" s="326"/>
      <c r="F66" s="326"/>
      <c r="G66" s="326"/>
      <c r="H66" s="320" t="s">
        <v>1552</v>
      </c>
      <c r="I66" s="288">
        <v>1.4</v>
      </c>
      <c r="J66" s="295">
        <v>1</v>
      </c>
      <c r="K66" s="288">
        <f>I66*J66</f>
        <v>1.4</v>
      </c>
      <c r="L66" s="821">
        <f>VLOOKUP(A66,TRANSPORTE!A5:D117,4,FALSE)</f>
        <v>1200</v>
      </c>
      <c r="M66" s="822"/>
      <c r="N66" s="296">
        <f>K66*L66</f>
        <v>1680</v>
      </c>
    </row>
    <row r="67" spans="1:15">
      <c r="A67" t="s">
        <v>1448</v>
      </c>
      <c r="B67" s="52" t="str">
        <f>VLOOKUP(A67,TRANSPORTE!A6:D117,3,FALSE)</f>
        <v>Transporte de Mezcla densa en Caliente MDC-25</v>
      </c>
      <c r="C67" s="53"/>
      <c r="D67" s="53"/>
      <c r="E67" s="53"/>
      <c r="F67" s="53"/>
      <c r="G67" s="53"/>
      <c r="H67" s="320" t="s">
        <v>1552</v>
      </c>
      <c r="I67" s="288">
        <v>1.25</v>
      </c>
      <c r="J67" s="295">
        <v>1</v>
      </c>
      <c r="K67" s="288">
        <f>I67*J67</f>
        <v>1.25</v>
      </c>
      <c r="L67" s="821">
        <f>VLOOKUP(A67,TRANSPORTE!A6:D117,4,FALSE)</f>
        <v>1200</v>
      </c>
      <c r="M67" s="822"/>
      <c r="N67" s="296">
        <f>K67*L67</f>
        <v>1500</v>
      </c>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75" thickBot="1">
      <c r="B71" s="318"/>
      <c r="C71" s="319"/>
      <c r="D71" s="319"/>
      <c r="E71" s="319"/>
      <c r="F71" s="319"/>
      <c r="G71" s="319"/>
      <c r="H71" s="54"/>
      <c r="I71" s="132"/>
      <c r="J71" s="132"/>
      <c r="K71" s="132"/>
      <c r="L71" s="806"/>
      <c r="M71" s="807"/>
      <c r="N71" s="133"/>
    </row>
    <row r="72" spans="1:15" ht="15.75" thickBot="1">
      <c r="B72" s="823" t="s">
        <v>1037</v>
      </c>
      <c r="C72" s="824"/>
      <c r="D72" s="824"/>
      <c r="E72" s="824"/>
      <c r="F72" s="824"/>
      <c r="G72" s="824"/>
      <c r="H72" s="824"/>
      <c r="I72" s="824"/>
      <c r="J72" s="824"/>
      <c r="K72" s="824"/>
      <c r="L72" s="824"/>
      <c r="M72" s="825"/>
      <c r="N72" s="110">
        <f>N66+N67+N68+N69+N70</f>
        <v>3180</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43" t="s">
        <v>1047</v>
      </c>
      <c r="C76" s="844"/>
      <c r="D76" s="844"/>
      <c r="E76" s="844"/>
      <c r="F76" s="844"/>
      <c r="G76" s="844"/>
      <c r="H76" s="844"/>
      <c r="I76" s="79" t="s">
        <v>1048</v>
      </c>
      <c r="J76" s="81" t="s">
        <v>1494</v>
      </c>
      <c r="K76" s="80" t="s">
        <v>1050</v>
      </c>
      <c r="L76" s="845" t="s">
        <v>1034</v>
      </c>
      <c r="M76" s="846"/>
      <c r="N76" s="104" t="s">
        <v>1035</v>
      </c>
    </row>
    <row r="77" spans="1:15">
      <c r="A77" t="s">
        <v>19</v>
      </c>
      <c r="B77" s="55" t="str">
        <f>VLOOKUP(A77,'MANO DE OBRA'!A8:D68,3,FALSE)</f>
        <v>Obrero (8)</v>
      </c>
      <c r="C77" s="53"/>
      <c r="D77" s="53"/>
      <c r="E77" s="53"/>
      <c r="F77" s="53"/>
      <c r="G77" s="53"/>
      <c r="H77" s="53"/>
      <c r="I77" s="301">
        <f>K77/J77*100</f>
        <v>220831.15764799999</v>
      </c>
      <c r="J77" s="302">
        <v>185</v>
      </c>
      <c r="K77" s="303">
        <f>VLOOKUP(A77,'MANO DE OBRA'!A8:D99,4,FALSE)</f>
        <v>408537.6416488</v>
      </c>
      <c r="L77" s="56"/>
      <c r="M77" s="304">
        <v>80</v>
      </c>
      <c r="N77" s="404">
        <f>K77/M77</f>
        <v>5106.7205206099998</v>
      </c>
      <c r="O77" s="112"/>
    </row>
    <row r="78" spans="1:15">
      <c r="A78"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80</v>
      </c>
      <c r="N78" s="404">
        <f>K78/M78</f>
        <v>1276.6801301524999</v>
      </c>
    </row>
    <row r="79" spans="1:15">
      <c r="A79" t="s">
        <v>54</v>
      </c>
      <c r="B79" s="55" t="str">
        <f>VLOOKUP(A79,'MANO DE OBRA'!A9:D70,3,FALSE)</f>
        <v>Rastrilleros (2)</v>
      </c>
      <c r="C79" s="53"/>
      <c r="D79" s="53"/>
      <c r="E79" s="53"/>
      <c r="F79" s="53"/>
      <c r="G79" s="53"/>
      <c r="H79" s="53"/>
      <c r="I79" s="301">
        <f>K79/J79*100</f>
        <v>82811.68411799999</v>
      </c>
      <c r="J79" s="302">
        <v>185</v>
      </c>
      <c r="K79" s="303">
        <f>VLOOKUP(A79,'MANO DE OBRA'!A9:D101,4,FALSE)</f>
        <v>153201.61561829998</v>
      </c>
      <c r="L79" s="56"/>
      <c r="M79" s="309">
        <v>80</v>
      </c>
      <c r="N79" s="404">
        <f>K79/M79</f>
        <v>1915.0201952287498</v>
      </c>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75" thickBot="1">
      <c r="B82" s="804"/>
      <c r="C82" s="805"/>
      <c r="D82" s="805"/>
      <c r="E82" s="805"/>
      <c r="F82" s="805"/>
      <c r="G82" s="805"/>
      <c r="H82" s="805"/>
      <c r="I82" s="132"/>
      <c r="J82" s="132"/>
      <c r="K82" s="132"/>
      <c r="L82" s="905"/>
      <c r="M82" s="905"/>
      <c r="N82" s="51"/>
    </row>
    <row r="83" spans="1:14" ht="15.75" thickBot="1">
      <c r="B83" s="823" t="s">
        <v>1037</v>
      </c>
      <c r="C83" s="824"/>
      <c r="D83" s="824"/>
      <c r="E83" s="824"/>
      <c r="F83" s="824"/>
      <c r="G83" s="824"/>
      <c r="H83" s="824"/>
      <c r="I83" s="824"/>
      <c r="J83" s="824"/>
      <c r="K83" s="824"/>
      <c r="L83" s="824"/>
      <c r="M83" s="825"/>
      <c r="N83" s="310">
        <f>SUM(N77:N82)</f>
        <v>8298.4208459912497</v>
      </c>
    </row>
    <row r="84" spans="1:14" ht="15.75" thickBot="1">
      <c r="B84" s="39"/>
      <c r="C84" s="40"/>
      <c r="D84" s="40"/>
      <c r="E84" s="40"/>
      <c r="F84" s="40"/>
      <c r="G84" s="40"/>
      <c r="H84" s="40"/>
      <c r="I84" s="40"/>
      <c r="J84" s="40"/>
      <c r="K84" s="40"/>
      <c r="L84" s="40"/>
      <c r="M84" s="40"/>
      <c r="N84" s="41"/>
    </row>
    <row r="85" spans="1:14" ht="15.75" thickBot="1">
      <c r="B85" s="817" t="s">
        <v>1051</v>
      </c>
      <c r="C85" s="818"/>
      <c r="D85" s="818"/>
      <c r="E85" s="818"/>
      <c r="F85" s="818"/>
      <c r="G85" s="818"/>
      <c r="H85" s="818"/>
      <c r="I85" s="818"/>
      <c r="J85" s="818"/>
      <c r="K85" s="818"/>
      <c r="L85" s="818"/>
      <c r="M85" s="819"/>
      <c r="N85" s="105">
        <f>N51+N61+N72+N83</f>
        <v>206096.21152925646</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08" t="s">
        <v>1053</v>
      </c>
      <c r="C89" s="809"/>
      <c r="D89" s="809"/>
      <c r="E89" s="809"/>
      <c r="F89" s="809"/>
      <c r="G89" s="809"/>
      <c r="H89" s="809"/>
      <c r="I89" s="323"/>
      <c r="J89" s="343"/>
      <c r="K89" s="311" t="s">
        <v>1054</v>
      </c>
      <c r="L89" s="847" t="s">
        <v>1055</v>
      </c>
      <c r="M89" s="848"/>
      <c r="N89" s="312"/>
    </row>
    <row r="90" spans="1:14">
      <c r="B90" s="849" t="s">
        <v>1056</v>
      </c>
      <c r="C90" s="850"/>
      <c r="D90" s="850"/>
      <c r="E90" s="850"/>
      <c r="F90" s="850"/>
      <c r="G90" s="850"/>
      <c r="H90" s="850"/>
      <c r="I90" s="93"/>
      <c r="J90" s="94"/>
      <c r="K90" s="313">
        <v>0.2</v>
      </c>
      <c r="L90" s="851">
        <f>N85*K90</f>
        <v>41219.242305851294</v>
      </c>
      <c r="M90" s="852"/>
      <c r="N90" s="57"/>
    </row>
    <row r="91" spans="1:14">
      <c r="B91" s="95" t="s">
        <v>1057</v>
      </c>
      <c r="C91" s="96"/>
      <c r="D91" s="96"/>
      <c r="E91" s="96"/>
      <c r="F91" s="96"/>
      <c r="G91" s="96"/>
      <c r="H91" s="96"/>
      <c r="I91" s="93"/>
      <c r="J91" s="94"/>
      <c r="K91" s="313">
        <v>0.05</v>
      </c>
      <c r="L91" s="851">
        <f>N85*K91</f>
        <v>10304.810576462824</v>
      </c>
      <c r="M91" s="852"/>
      <c r="N91" s="57"/>
    </row>
    <row r="92" spans="1:14" ht="15.75" thickBot="1">
      <c r="B92" s="97" t="s">
        <v>1058</v>
      </c>
      <c r="C92" s="98"/>
      <c r="D92" s="98"/>
      <c r="E92" s="98"/>
      <c r="F92" s="98"/>
      <c r="G92" s="98"/>
      <c r="H92" s="98"/>
      <c r="I92" s="99"/>
      <c r="J92" s="100"/>
      <c r="K92" s="314">
        <v>0.05</v>
      </c>
      <c r="L92" s="853">
        <f>N85*K92</f>
        <v>10304.810576462824</v>
      </c>
      <c r="M92" s="854"/>
      <c r="N92" s="57"/>
    </row>
    <row r="93" spans="1:14" ht="15.75" thickBot="1">
      <c r="B93" s="817" t="s">
        <v>1037</v>
      </c>
      <c r="C93" s="818"/>
      <c r="D93" s="818"/>
      <c r="E93" s="818"/>
      <c r="F93" s="818"/>
      <c r="G93" s="818"/>
      <c r="H93" s="818"/>
      <c r="I93" s="818"/>
      <c r="J93" s="818"/>
      <c r="K93" s="818"/>
      <c r="L93" s="818"/>
      <c r="M93" s="819"/>
      <c r="N93" s="58">
        <f>L90+L91+L92</f>
        <v>61828.863458776948</v>
      </c>
    </row>
    <row r="94" spans="1:14" ht="15.75" thickBot="1">
      <c r="B94" s="39"/>
      <c r="C94" s="40"/>
      <c r="D94" s="40"/>
      <c r="E94" s="40"/>
      <c r="F94" s="40"/>
      <c r="G94" s="40"/>
      <c r="H94" s="40"/>
      <c r="I94" s="40"/>
      <c r="J94" s="40"/>
      <c r="K94" s="40"/>
      <c r="L94" s="40"/>
      <c r="M94" s="40"/>
      <c r="N94" s="41"/>
    </row>
    <row r="95" spans="1:14" ht="15.75" thickBot="1">
      <c r="A95" t="s">
        <v>2122</v>
      </c>
      <c r="B95" s="817" t="s">
        <v>1059</v>
      </c>
      <c r="C95" s="818"/>
      <c r="D95" s="818"/>
      <c r="E95" s="818"/>
      <c r="F95" s="818"/>
      <c r="G95" s="818"/>
      <c r="H95" s="818"/>
      <c r="I95" s="818"/>
      <c r="J95" s="818"/>
      <c r="K95" s="818"/>
      <c r="L95" s="818"/>
      <c r="M95" s="819"/>
      <c r="N95" s="196">
        <f>N85+N93</f>
        <v>267925.07498803339</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7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55" t="s">
        <v>2324</v>
      </c>
      <c r="C112" s="856"/>
      <c r="D112" s="856"/>
      <c r="E112" s="856"/>
      <c r="F112" s="856"/>
      <c r="G112" s="856"/>
      <c r="H112" s="856"/>
      <c r="I112" s="856"/>
      <c r="J112" s="856"/>
      <c r="K112" s="856"/>
      <c r="L112" s="856"/>
      <c r="M112" s="856"/>
      <c r="N112" s="857"/>
    </row>
    <row r="113" spans="2:14" ht="15" customHeight="1">
      <c r="B113" s="855"/>
      <c r="C113" s="856"/>
      <c r="D113" s="856"/>
      <c r="E113" s="856"/>
      <c r="F113" s="856"/>
      <c r="G113" s="856"/>
      <c r="H113" s="856"/>
      <c r="I113" s="856"/>
      <c r="J113" s="856"/>
      <c r="K113" s="856"/>
      <c r="L113" s="856"/>
      <c r="M113" s="856"/>
      <c r="N113" s="857"/>
    </row>
    <row r="114" spans="2:14" ht="30" customHeight="1">
      <c r="B114" s="858" t="s">
        <v>2325</v>
      </c>
      <c r="C114" s="859"/>
      <c r="D114" s="859"/>
      <c r="E114" s="859"/>
      <c r="F114" s="859"/>
      <c r="G114" s="859"/>
      <c r="H114" s="859"/>
      <c r="I114" s="859"/>
      <c r="J114" s="859"/>
      <c r="K114" s="859"/>
      <c r="L114" s="859"/>
      <c r="M114" s="859"/>
      <c r="N114" s="860"/>
    </row>
    <row r="115" spans="2:14">
      <c r="B115" s="858"/>
      <c r="C115" s="859"/>
      <c r="D115" s="859"/>
      <c r="E115" s="859"/>
      <c r="F115" s="859"/>
      <c r="G115" s="859"/>
      <c r="H115" s="859"/>
      <c r="I115" s="859"/>
      <c r="J115" s="859"/>
      <c r="K115" s="859"/>
      <c r="L115" s="859"/>
      <c r="M115" s="859"/>
      <c r="N115" s="860"/>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c r="B125" s="62" t="s">
        <v>2326</v>
      </c>
      <c r="C125" s="61"/>
      <c r="D125" s="61"/>
      <c r="E125" s="18"/>
      <c r="F125" s="18"/>
      <c r="G125" s="18"/>
      <c r="H125" s="18"/>
      <c r="I125" s="18"/>
      <c r="J125" s="794"/>
      <c r="K125" s="794"/>
      <c r="L125" s="794"/>
      <c r="M125" s="794"/>
      <c r="N125" s="795"/>
    </row>
    <row r="126" spans="2:14" ht="15.75" thickBot="1">
      <c r="B126" s="270" t="s">
        <v>2327</v>
      </c>
      <c r="C126" s="402"/>
      <c r="D126" s="402"/>
      <c r="E126" s="63"/>
      <c r="F126" s="63"/>
      <c r="G126" s="63"/>
      <c r="H126" s="63"/>
      <c r="I126" s="63"/>
      <c r="J126" s="796"/>
      <c r="K126" s="796"/>
      <c r="L126" s="796"/>
      <c r="M126" s="796"/>
      <c r="N126"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7:M47"/>
    <mergeCell ref="B48:H48"/>
    <mergeCell ref="B49:D49"/>
    <mergeCell ref="B50:H50"/>
    <mergeCell ref="I50:J50"/>
    <mergeCell ref="L50:M50"/>
    <mergeCell ref="B36:H36"/>
    <mergeCell ref="B37:H37"/>
    <mergeCell ref="B38:H38"/>
    <mergeCell ref="B47:H47"/>
    <mergeCell ref="I47:J47"/>
    <mergeCell ref="B43:H43"/>
    <mergeCell ref="B39:H39"/>
    <mergeCell ref="B40:H40"/>
    <mergeCell ref="B41:H41"/>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83:M83"/>
    <mergeCell ref="B85:M85"/>
    <mergeCell ref="B89:H89"/>
    <mergeCell ref="L89:M89"/>
    <mergeCell ref="B90:H90"/>
    <mergeCell ref="L90:M90"/>
    <mergeCell ref="J125:N126"/>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topLeftCell="A34"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1153</v>
      </c>
      <c r="C31" s="87" t="s">
        <v>2174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197512.78430676489</v>
      </c>
      <c r="L36" s="279"/>
      <c r="M36" s="280">
        <v>30</v>
      </c>
      <c r="N36" s="281">
        <f>K36/M36</f>
        <v>6583.7594768921635</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130704.50020865521</v>
      </c>
      <c r="L37" s="279"/>
      <c r="M37" s="280">
        <v>10</v>
      </c>
      <c r="N37" s="281">
        <f t="shared" ref="N37:N43" si="0">K37/M37</f>
        <v>13070.450020865521</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113158.36600908404</v>
      </c>
      <c r="L38" s="279"/>
      <c r="M38" s="280">
        <v>10</v>
      </c>
      <c r="N38" s="281">
        <f t="shared" si="0"/>
        <v>11315.836600908404</v>
      </c>
    </row>
    <row r="39" spans="1:14">
      <c r="A39" t="s">
        <v>284</v>
      </c>
      <c r="B39" s="830" t="str">
        <f>VLOOKUP(A39,EQUIPOS!A9:D154,3,FALSE)</f>
        <v>Planta de asfalto en caliente</v>
      </c>
      <c r="C39" s="831"/>
      <c r="D39" s="831"/>
      <c r="E39" s="831"/>
      <c r="F39" s="831"/>
      <c r="G39" s="831"/>
      <c r="H39" s="832"/>
      <c r="I39" s="276"/>
      <c r="J39" s="277"/>
      <c r="K39" s="278">
        <f>VLOOKUP(A39,EQUIPOS!A9:D166,4,FALSE)</f>
        <v>916686.74999999988</v>
      </c>
      <c r="L39" s="279"/>
      <c r="M39" s="280">
        <v>10</v>
      </c>
      <c r="N39" s="281">
        <f t="shared" si="0"/>
        <v>91668.674999999988</v>
      </c>
    </row>
    <row r="40" spans="1:14">
      <c r="A40" t="s">
        <v>290</v>
      </c>
      <c r="B40" s="830" t="str">
        <f>VLOOKUP(A40,EQUIPOS!A10:D154,3,FALSE)</f>
        <v>Planta trituradora</v>
      </c>
      <c r="C40" s="831"/>
      <c r="D40" s="831"/>
      <c r="E40" s="831"/>
      <c r="F40" s="831"/>
      <c r="G40" s="831"/>
      <c r="H40" s="832"/>
      <c r="I40" s="276"/>
      <c r="J40" s="277"/>
      <c r="K40" s="278">
        <f>VLOOKUP(A40,EQUIPOS!A10:D167,4,FALSE)</f>
        <v>16176.824999999999</v>
      </c>
      <c r="L40" s="279"/>
      <c r="M40" s="280">
        <v>30</v>
      </c>
      <c r="N40" s="281">
        <f t="shared" si="0"/>
        <v>539.22749999999996</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187200</v>
      </c>
      <c r="L41" s="279"/>
      <c r="M41" s="280">
        <v>30</v>
      </c>
      <c r="N41" s="281">
        <f t="shared" si="0"/>
        <v>6240</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291200</v>
      </c>
      <c r="L42" s="279"/>
      <c r="M42" s="280">
        <v>10</v>
      </c>
      <c r="N42" s="281">
        <f t="shared" si="0"/>
        <v>29120</v>
      </c>
    </row>
    <row r="43" spans="1:14">
      <c r="A43" t="s">
        <v>373</v>
      </c>
      <c r="B43" s="830" t="str">
        <f>VLOOKUP(A43,EQUIPOS!A13:D157,3,FALSE)</f>
        <v>Volqueta 6 m3</v>
      </c>
      <c r="C43" s="831"/>
      <c r="D43" s="831"/>
      <c r="E43" s="831"/>
      <c r="F43" s="831"/>
      <c r="G43" s="831"/>
      <c r="H43" s="832"/>
      <c r="I43" s="276"/>
      <c r="J43" s="277"/>
      <c r="K43" s="278">
        <f>VLOOKUP(A43,EQUIPOS!A13:D170,4,FALSE)</f>
        <v>62500</v>
      </c>
      <c r="L43" s="279"/>
      <c r="M43" s="280">
        <v>10</v>
      </c>
      <c r="N43" s="281">
        <f t="shared" si="0"/>
        <v>6250</v>
      </c>
    </row>
    <row r="44" spans="1:14">
      <c r="B44" s="329"/>
      <c r="C44" s="330"/>
      <c r="D44" s="330"/>
      <c r="E44" s="330"/>
      <c r="F44" s="330"/>
      <c r="G44" s="330"/>
      <c r="H44" s="331"/>
      <c r="I44" s="276"/>
      <c r="J44" s="277"/>
      <c r="K44" s="278"/>
      <c r="L44" s="279"/>
      <c r="M44" s="280"/>
      <c r="N44" s="281"/>
    </row>
    <row r="45" spans="1:14">
      <c r="B45" s="830"/>
      <c r="C45" s="831"/>
      <c r="D45" s="831"/>
      <c r="E45" s="831"/>
      <c r="F45" s="831"/>
      <c r="G45" s="831"/>
      <c r="H45" s="832"/>
      <c r="I45" s="833"/>
      <c r="J45" s="814"/>
      <c r="K45" s="278"/>
      <c r="L45" s="834"/>
      <c r="M45" s="835"/>
      <c r="N45" s="281"/>
    </row>
    <row r="46" spans="1:14">
      <c r="B46" s="830"/>
      <c r="C46" s="831"/>
      <c r="D46" s="831"/>
      <c r="E46" s="836"/>
      <c r="F46" s="831"/>
      <c r="G46" s="831"/>
      <c r="H46" s="832"/>
      <c r="I46" s="42"/>
      <c r="J46" s="43"/>
      <c r="K46" s="283"/>
      <c r="L46" s="285"/>
      <c r="M46" s="286"/>
      <c r="N46" s="287"/>
    </row>
    <row r="47" spans="1:14">
      <c r="B47" s="837" t="s">
        <v>1036</v>
      </c>
      <c r="C47" s="838"/>
      <c r="D47" s="838"/>
      <c r="E47" s="44"/>
      <c r="F47" s="45"/>
      <c r="G47" s="45"/>
      <c r="H47" s="46"/>
      <c r="I47" s="42"/>
      <c r="J47" s="43"/>
      <c r="K47" s="288"/>
      <c r="L47" s="285"/>
      <c r="M47" s="410">
        <v>0.1</v>
      </c>
      <c r="N47" s="353">
        <f>N81*M47</f>
        <v>829.84208459912497</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3">
        <f>SUM(N36:N48)</f>
        <v>165617.79068326519</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4" t="s">
        <v>1029</v>
      </c>
      <c r="K53" s="91" t="s">
        <v>1030</v>
      </c>
      <c r="L53" s="811" t="s">
        <v>1039</v>
      </c>
      <c r="M53" s="810"/>
      <c r="N53" s="92" t="s">
        <v>1035</v>
      </c>
    </row>
    <row r="54" spans="1:14">
      <c r="A54" t="s">
        <v>843</v>
      </c>
      <c r="B54" s="49" t="str">
        <f>VLOOKUP(A54,MATERIALES!A5:D372,3,FALSE)</f>
        <v>Agregado Petreo para Triturar (Crudo)</v>
      </c>
      <c r="C54" s="290"/>
      <c r="D54" s="290"/>
      <c r="E54" s="290"/>
      <c r="F54" s="290"/>
      <c r="G54" s="290"/>
      <c r="H54" s="290"/>
      <c r="I54" s="277"/>
      <c r="J54" s="233" t="str">
        <f>VLOOKUP(A54,MATERIALES!A8:D644,2,FALSE)</f>
        <v>m3</v>
      </c>
      <c r="K54" s="291">
        <v>1.4</v>
      </c>
      <c r="L54" s="276"/>
      <c r="M54" s="411">
        <f>VLOOKUP(A54,MATERIALES!A5:D394,4,FALSE)</f>
        <v>20000</v>
      </c>
      <c r="N54" s="281">
        <f>K54*M54</f>
        <v>28000</v>
      </c>
    </row>
    <row r="55" spans="1:14">
      <c r="A55" s="114" t="s">
        <v>845</v>
      </c>
      <c r="B55" s="49" t="str">
        <f>VLOOKUP(A55,MATERIALES!A6:D372,3,FALSE)</f>
        <v>Agua</v>
      </c>
      <c r="C55" s="290"/>
      <c r="D55" s="290"/>
      <c r="E55" s="290"/>
      <c r="F55" s="290"/>
      <c r="G55" s="290"/>
      <c r="H55" s="290"/>
      <c r="I55" s="277"/>
      <c r="J55" s="233" t="str">
        <f>VLOOKUP(A55,MATERIALES!A9:D645,2,FALSE)</f>
        <v>lt</v>
      </c>
      <c r="K55" s="291">
        <v>25</v>
      </c>
      <c r="L55" s="276"/>
      <c r="M55" s="411">
        <f>VLOOKUP(A55,MATERIALES!A6:D395,4,FALSE)</f>
        <v>40</v>
      </c>
      <c r="N55" s="281">
        <f>K55*M55</f>
        <v>1000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3">
        <f>SUM(N54:N58)</f>
        <v>29000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1">
        <f>VLOOKUP(A64,TRANSPORTE!A5:D117,4,FALSE)</f>
        <v>1200</v>
      </c>
      <c r="M64" s="822"/>
      <c r="N64" s="296">
        <f>K64*L64</f>
        <v>1680</v>
      </c>
    </row>
    <row r="65" spans="1:15">
      <c r="A65" t="s">
        <v>1446</v>
      </c>
      <c r="B65" s="52" t="str">
        <f>VLOOKUP(A65,TRANSPORTE!A6:D117,3,FALSE)</f>
        <v>Transporte de Mezcla Densa en Caliente MDC-19</v>
      </c>
      <c r="C65" s="53"/>
      <c r="D65" s="53"/>
      <c r="E65" s="53"/>
      <c r="F65" s="53"/>
      <c r="G65" s="53"/>
      <c r="H65" s="320" t="s">
        <v>1552</v>
      </c>
      <c r="I65" s="288">
        <v>1.25</v>
      </c>
      <c r="J65" s="295">
        <v>1</v>
      </c>
      <c r="K65" s="288">
        <f>I65*J65</f>
        <v>1.25</v>
      </c>
      <c r="L65" s="821">
        <f>VLOOKUP(A65,TRANSPORTE!A6:D117,4,FALSE)</f>
        <v>1200</v>
      </c>
      <c r="M65" s="822"/>
      <c r="N65" s="296">
        <f>K65*L65</f>
        <v>1500</v>
      </c>
    </row>
    <row r="66" spans="1:15">
      <c r="B66" s="52"/>
      <c r="C66" s="53"/>
      <c r="D66" s="53"/>
      <c r="E66" s="53"/>
      <c r="F66" s="53"/>
      <c r="G66" s="53"/>
      <c r="H66" s="297"/>
      <c r="I66" s="288"/>
      <c r="J66" s="288"/>
      <c r="K66" s="288"/>
      <c r="L66" s="821"/>
      <c r="M66" s="822"/>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3180</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8298.4208459912497</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206096.21152925646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41219.242305851294</v>
      </c>
      <c r="M88" s="852"/>
      <c r="N88" s="57"/>
    </row>
    <row r="89" spans="1:14">
      <c r="B89" s="95" t="s">
        <v>1057</v>
      </c>
      <c r="C89" s="96"/>
      <c r="D89" s="96"/>
      <c r="E89" s="96"/>
      <c r="F89" s="96"/>
      <c r="G89" s="96"/>
      <c r="H89" s="96"/>
      <c r="I89" s="93"/>
      <c r="J89" s="94"/>
      <c r="K89" s="313">
        <v>0.05</v>
      </c>
      <c r="L89" s="851">
        <f>N83*K89</f>
        <v>10304.810576462824</v>
      </c>
      <c r="M89" s="852"/>
      <c r="N89" s="57"/>
    </row>
    <row r="90" spans="1:14" ht="15.75" thickBot="1">
      <c r="B90" s="97" t="s">
        <v>1058</v>
      </c>
      <c r="C90" s="98"/>
      <c r="D90" s="98"/>
      <c r="E90" s="98"/>
      <c r="F90" s="98"/>
      <c r="G90" s="98"/>
      <c r="H90" s="98"/>
      <c r="I90" s="99"/>
      <c r="J90" s="100"/>
      <c r="K90" s="314">
        <v>0.05</v>
      </c>
      <c r="L90" s="853">
        <f>N83*K90</f>
        <v>10304.810576462824</v>
      </c>
      <c r="M90" s="854"/>
      <c r="N90" s="57"/>
    </row>
    <row r="91" spans="1:14" ht="15.75" thickBot="1">
      <c r="B91" s="817" t="s">
        <v>1037</v>
      </c>
      <c r="C91" s="818"/>
      <c r="D91" s="818"/>
      <c r="E91" s="818"/>
      <c r="F91" s="818"/>
      <c r="G91" s="818"/>
      <c r="H91" s="818"/>
      <c r="I91" s="818"/>
      <c r="J91" s="818"/>
      <c r="K91" s="818"/>
      <c r="L91" s="818"/>
      <c r="M91" s="819"/>
      <c r="N91" s="58">
        <f>L88+L89+L90</f>
        <v>61828.863458776948</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267925.07498803339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70" t="s">
        <v>2327</v>
      </c>
      <c r="C124" s="402"/>
      <c r="D124" s="402"/>
      <c r="E124" s="63"/>
      <c r="F124" s="63"/>
      <c r="G124" s="63"/>
      <c r="H124" s="63"/>
      <c r="I124" s="63"/>
      <c r="J124" s="796"/>
      <c r="K124" s="796"/>
      <c r="L124" s="796"/>
      <c r="M124" s="796"/>
      <c r="N124" s="797"/>
    </row>
  </sheetData>
  <mergeCells count="73">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topLeftCell="A25"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1154</v>
      </c>
      <c r="C31" s="87" t="s">
        <v>2175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197512.78430676489</v>
      </c>
      <c r="L36" s="279"/>
      <c r="M36" s="280">
        <v>30</v>
      </c>
      <c r="N36" s="281">
        <f>K36/M36</f>
        <v>6583.7594768921635</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130704.50020865521</v>
      </c>
      <c r="L37" s="279"/>
      <c r="M37" s="280">
        <v>10</v>
      </c>
      <c r="N37" s="281">
        <f t="shared" ref="N37:N43" si="0">K37/M37</f>
        <v>13070.450020865521</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113158.36600908404</v>
      </c>
      <c r="L38" s="279"/>
      <c r="M38" s="280">
        <v>10</v>
      </c>
      <c r="N38" s="281">
        <f t="shared" si="0"/>
        <v>11315.836600908404</v>
      </c>
    </row>
    <row r="39" spans="1:14">
      <c r="A39" t="s">
        <v>284</v>
      </c>
      <c r="B39" s="830" t="str">
        <f>VLOOKUP(A39,EQUIPOS!A9:D154,3,FALSE)</f>
        <v>Planta de asfalto en caliente</v>
      </c>
      <c r="C39" s="831"/>
      <c r="D39" s="831"/>
      <c r="E39" s="831"/>
      <c r="F39" s="831"/>
      <c r="G39" s="831"/>
      <c r="H39" s="832"/>
      <c r="I39" s="276"/>
      <c r="J39" s="277"/>
      <c r="K39" s="278">
        <f>VLOOKUP(A39,EQUIPOS!A9:D166,4,FALSE)</f>
        <v>916686.74999999988</v>
      </c>
      <c r="L39" s="279"/>
      <c r="M39" s="280">
        <v>10</v>
      </c>
      <c r="N39" s="281">
        <f t="shared" si="0"/>
        <v>91668.674999999988</v>
      </c>
    </row>
    <row r="40" spans="1:14">
      <c r="A40" t="s">
        <v>290</v>
      </c>
      <c r="B40" s="830" t="str">
        <f>VLOOKUP(A40,EQUIPOS!A10:D154,3,FALSE)</f>
        <v>Planta trituradora</v>
      </c>
      <c r="C40" s="831"/>
      <c r="D40" s="831"/>
      <c r="E40" s="831"/>
      <c r="F40" s="831"/>
      <c r="G40" s="831"/>
      <c r="H40" s="832"/>
      <c r="I40" s="276"/>
      <c r="J40" s="277"/>
      <c r="K40" s="278">
        <f>VLOOKUP(A40,EQUIPOS!A10:D167,4,FALSE)</f>
        <v>16176.824999999999</v>
      </c>
      <c r="L40" s="279"/>
      <c r="M40" s="280">
        <v>30</v>
      </c>
      <c r="N40" s="281">
        <f t="shared" si="0"/>
        <v>539.22749999999996</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187200</v>
      </c>
      <c r="L41" s="279"/>
      <c r="M41" s="280">
        <v>30</v>
      </c>
      <c r="N41" s="281">
        <f t="shared" si="0"/>
        <v>6240</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291200</v>
      </c>
      <c r="L42" s="279"/>
      <c r="M42" s="280">
        <v>10</v>
      </c>
      <c r="N42" s="281">
        <f t="shared" si="0"/>
        <v>29120</v>
      </c>
    </row>
    <row r="43" spans="1:14">
      <c r="A43" t="s">
        <v>373</v>
      </c>
      <c r="B43" s="830" t="str">
        <f>VLOOKUP(A43,EQUIPOS!A13:D157,3,FALSE)</f>
        <v>Volqueta 6 m3</v>
      </c>
      <c r="C43" s="831"/>
      <c r="D43" s="831"/>
      <c r="E43" s="831"/>
      <c r="F43" s="831"/>
      <c r="G43" s="831"/>
      <c r="H43" s="832"/>
      <c r="I43" s="276"/>
      <c r="J43" s="277"/>
      <c r="K43" s="278">
        <f>VLOOKUP(A43,EQUIPOS!A13:D170,4,FALSE)</f>
        <v>62500</v>
      </c>
      <c r="L43" s="279"/>
      <c r="M43" s="280">
        <v>10</v>
      </c>
      <c r="N43" s="281">
        <f t="shared" si="0"/>
        <v>6250</v>
      </c>
    </row>
    <row r="44" spans="1:14">
      <c r="B44" s="329"/>
      <c r="C44" s="330"/>
      <c r="D44" s="330"/>
      <c r="E44" s="330"/>
      <c r="F44" s="330"/>
      <c r="G44" s="330"/>
      <c r="H44" s="331"/>
      <c r="I44" s="276"/>
      <c r="J44" s="277"/>
      <c r="K44" s="278"/>
      <c r="L44" s="279"/>
      <c r="M44" s="280"/>
      <c r="N44" s="281"/>
    </row>
    <row r="45" spans="1:14">
      <c r="B45" s="830"/>
      <c r="C45" s="831"/>
      <c r="D45" s="831"/>
      <c r="E45" s="831"/>
      <c r="F45" s="831"/>
      <c r="G45" s="831"/>
      <c r="H45" s="832"/>
      <c r="I45" s="833"/>
      <c r="J45" s="814"/>
      <c r="K45" s="278"/>
      <c r="L45" s="834"/>
      <c r="M45" s="835"/>
      <c r="N45" s="281"/>
    </row>
    <row r="46" spans="1:14">
      <c r="B46" s="830"/>
      <c r="C46" s="831"/>
      <c r="D46" s="831"/>
      <c r="E46" s="836"/>
      <c r="F46" s="831"/>
      <c r="G46" s="831"/>
      <c r="H46" s="832"/>
      <c r="I46" s="42"/>
      <c r="J46" s="43"/>
      <c r="K46" s="283"/>
      <c r="L46" s="285"/>
      <c r="M46" s="286"/>
      <c r="N46" s="287"/>
    </row>
    <row r="47" spans="1:14">
      <c r="B47" s="837" t="s">
        <v>1036</v>
      </c>
      <c r="C47" s="838"/>
      <c r="D47" s="838"/>
      <c r="E47" s="44"/>
      <c r="F47" s="45"/>
      <c r="G47" s="45"/>
      <c r="H47" s="46"/>
      <c r="I47" s="42"/>
      <c r="J47" s="43"/>
      <c r="K47" s="288"/>
      <c r="L47" s="285"/>
      <c r="M47" s="410">
        <v>0.1</v>
      </c>
      <c r="N47" s="353">
        <f>N81*M47</f>
        <v>829.84208459912497</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3">
        <f>SUM(N36:N48)</f>
        <v>165617.79068326519</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4" t="s">
        <v>1029</v>
      </c>
      <c r="K53" s="91" t="s">
        <v>1030</v>
      </c>
      <c r="L53" s="811" t="s">
        <v>1039</v>
      </c>
      <c r="M53" s="810"/>
      <c r="N53" s="92" t="s">
        <v>1035</v>
      </c>
    </row>
    <row r="54" spans="1:14">
      <c r="A54" t="s">
        <v>843</v>
      </c>
      <c r="B54" s="49" t="str">
        <f>VLOOKUP(A54,MATERIALES!A5:D372,3,FALSE)</f>
        <v>Agregado Petreo para Triturar (Crudo)</v>
      </c>
      <c r="C54" s="290"/>
      <c r="D54" s="290"/>
      <c r="E54" s="290"/>
      <c r="F54" s="290"/>
      <c r="G54" s="290"/>
      <c r="H54" s="290"/>
      <c r="I54" s="277"/>
      <c r="J54" s="233" t="str">
        <f>VLOOKUP(A54,MATERIALES!A8:D644,2,FALSE)</f>
        <v>m3</v>
      </c>
      <c r="K54" s="291">
        <v>1.4</v>
      </c>
      <c r="L54" s="276"/>
      <c r="M54" s="411">
        <f>VLOOKUP(A54,MATERIALES!A5:D394,4,FALSE)</f>
        <v>20000</v>
      </c>
      <c r="N54" s="281">
        <f>K54*M54</f>
        <v>28000</v>
      </c>
    </row>
    <row r="55" spans="1:14">
      <c r="A55" s="114" t="s">
        <v>845</v>
      </c>
      <c r="B55" s="49" t="str">
        <f>VLOOKUP(A55,MATERIALES!A6:D372,3,FALSE)</f>
        <v>Agua</v>
      </c>
      <c r="C55" s="290"/>
      <c r="D55" s="290"/>
      <c r="E55" s="290"/>
      <c r="F55" s="290"/>
      <c r="G55" s="290"/>
      <c r="H55" s="290"/>
      <c r="I55" s="277"/>
      <c r="J55" s="233" t="str">
        <f>VLOOKUP(A55,MATERIALES!A9:D645,2,FALSE)</f>
        <v>lt</v>
      </c>
      <c r="K55" s="291">
        <v>25</v>
      </c>
      <c r="L55" s="276"/>
      <c r="M55" s="411">
        <f>VLOOKUP(A55,MATERIALES!A6:D395,4,FALSE)</f>
        <v>40</v>
      </c>
      <c r="N55" s="281">
        <f>K55*M55</f>
        <v>1000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3">
        <f>SUM(N54:N58)</f>
        <v>29000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1">
        <f>VLOOKUP(A64,TRANSPORTE!A5:D117,4,FALSE)</f>
        <v>1200</v>
      </c>
      <c r="M64" s="822"/>
      <c r="N64" s="296">
        <f>K64*L64</f>
        <v>1680</v>
      </c>
    </row>
    <row r="65" spans="1:15">
      <c r="A65" t="s">
        <v>1460</v>
      </c>
      <c r="B65" s="52" t="str">
        <f>VLOOKUP(A65,TRANSPORTE!A6:D117,3,FALSE)</f>
        <v>Transporte de Mezcla Densa en Caliente MDC-10</v>
      </c>
      <c r="C65" s="53"/>
      <c r="D65" s="53"/>
      <c r="E65" s="53"/>
      <c r="F65" s="53"/>
      <c r="G65" s="53"/>
      <c r="H65" s="320" t="s">
        <v>1552</v>
      </c>
      <c r="I65" s="288">
        <v>1.25</v>
      </c>
      <c r="J65" s="295">
        <v>1</v>
      </c>
      <c r="K65" s="288">
        <f>I65*J65</f>
        <v>1.25</v>
      </c>
      <c r="L65" s="821">
        <f>VLOOKUP(A65,TRANSPORTE!A6:D117,4,FALSE)</f>
        <v>1200</v>
      </c>
      <c r="M65" s="822"/>
      <c r="N65" s="296">
        <f>K65*L65</f>
        <v>1500</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3180</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80</v>
      </c>
      <c r="N77" s="404">
        <f>K77/M77</f>
        <v>1915.0201952287498</v>
      </c>
    </row>
    <row r="78" spans="1:15">
      <c r="B78" s="55"/>
      <c r="C78" s="53"/>
      <c r="D78" s="53"/>
      <c r="E78" s="53"/>
      <c r="F78" s="53"/>
      <c r="G78" s="53"/>
      <c r="H78" s="53"/>
      <c r="I78" s="288"/>
      <c r="J78" s="306"/>
      <c r="K78" s="307"/>
      <c r="L78" s="327"/>
      <c r="M78" s="309"/>
      <c r="N78" s="404"/>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8298.4208459912497</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206096.21152925646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41219.242305851294</v>
      </c>
      <c r="M88" s="852"/>
      <c r="N88" s="57"/>
    </row>
    <row r="89" spans="1:14">
      <c r="B89" s="95" t="s">
        <v>1057</v>
      </c>
      <c r="C89" s="96"/>
      <c r="D89" s="96"/>
      <c r="E89" s="96"/>
      <c r="F89" s="96"/>
      <c r="G89" s="96"/>
      <c r="H89" s="96"/>
      <c r="I89" s="93"/>
      <c r="J89" s="94"/>
      <c r="K89" s="313">
        <v>0.05</v>
      </c>
      <c r="L89" s="851">
        <f>N83*K89</f>
        <v>10304.810576462824</v>
      </c>
      <c r="M89" s="852"/>
      <c r="N89" s="57"/>
    </row>
    <row r="90" spans="1:14" ht="15.75" thickBot="1">
      <c r="B90" s="97" t="s">
        <v>1058</v>
      </c>
      <c r="C90" s="98"/>
      <c r="D90" s="98"/>
      <c r="E90" s="98"/>
      <c r="F90" s="98"/>
      <c r="G90" s="98"/>
      <c r="H90" s="98"/>
      <c r="I90" s="99"/>
      <c r="J90" s="100"/>
      <c r="K90" s="314">
        <v>0.05</v>
      </c>
      <c r="L90" s="853">
        <f>N83*K90</f>
        <v>10304.810576462824</v>
      </c>
      <c r="M90" s="854"/>
      <c r="N90" s="57"/>
    </row>
    <row r="91" spans="1:14" ht="15.75" thickBot="1">
      <c r="B91" s="817" t="s">
        <v>1037</v>
      </c>
      <c r="C91" s="818"/>
      <c r="D91" s="818"/>
      <c r="E91" s="818"/>
      <c r="F91" s="818"/>
      <c r="G91" s="818"/>
      <c r="H91" s="818"/>
      <c r="I91" s="818"/>
      <c r="J91" s="818"/>
      <c r="K91" s="818"/>
      <c r="L91" s="818"/>
      <c r="M91" s="819"/>
      <c r="N91" s="58">
        <f>L88+L89+L90</f>
        <v>61828.863458776948</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267925.07498803339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70" t="s">
        <v>2327</v>
      </c>
      <c r="C124" s="402"/>
      <c r="D124" s="402"/>
      <c r="E124" s="63"/>
      <c r="F124" s="63"/>
      <c r="G124" s="63"/>
      <c r="H124" s="63"/>
      <c r="I124" s="63"/>
      <c r="J124" s="796"/>
      <c r="K124" s="796"/>
      <c r="L124" s="796"/>
      <c r="M124" s="796"/>
      <c r="N124"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 customHeight="1" thickBot="1">
      <c r="A31" t="s">
        <v>1929</v>
      </c>
      <c r="B31" s="86" t="s">
        <v>1155</v>
      </c>
      <c r="C31" s="87" t="s">
        <v>2176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197512.78430676489</v>
      </c>
      <c r="L36" s="279"/>
      <c r="M36" s="280">
        <v>30</v>
      </c>
      <c r="N36" s="281">
        <f>K36/M36</f>
        <v>6583.7594768921635</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130704.50020865521</v>
      </c>
      <c r="L37" s="279"/>
      <c r="M37" s="280">
        <v>10</v>
      </c>
      <c r="N37" s="281">
        <f t="shared" ref="N37:N43" si="0">K37/M37</f>
        <v>13070.450020865521</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113158.36600908404</v>
      </c>
      <c r="L38" s="279"/>
      <c r="M38" s="280">
        <v>10</v>
      </c>
      <c r="N38" s="281">
        <f t="shared" si="0"/>
        <v>11315.836600908404</v>
      </c>
    </row>
    <row r="39" spans="1:14">
      <c r="A39" t="s">
        <v>284</v>
      </c>
      <c r="B39" s="830" t="str">
        <f>VLOOKUP(A39,EQUIPOS!A9:D154,3,FALSE)</f>
        <v>Planta de asfalto en caliente</v>
      </c>
      <c r="C39" s="831"/>
      <c r="D39" s="831"/>
      <c r="E39" s="831"/>
      <c r="F39" s="831"/>
      <c r="G39" s="831"/>
      <c r="H39" s="832"/>
      <c r="I39" s="276"/>
      <c r="J39" s="277"/>
      <c r="K39" s="278">
        <f>VLOOKUP(A39,EQUIPOS!A9:D166,4,FALSE)</f>
        <v>916686.74999999988</v>
      </c>
      <c r="L39" s="279"/>
      <c r="M39" s="280">
        <v>10</v>
      </c>
      <c r="N39" s="281">
        <f t="shared" si="0"/>
        <v>91668.674999999988</v>
      </c>
    </row>
    <row r="40" spans="1:14">
      <c r="A40" t="s">
        <v>290</v>
      </c>
      <c r="B40" s="830" t="str">
        <f>VLOOKUP(A40,EQUIPOS!A10:D154,3,FALSE)</f>
        <v>Planta trituradora</v>
      </c>
      <c r="C40" s="831"/>
      <c r="D40" s="831"/>
      <c r="E40" s="831"/>
      <c r="F40" s="831"/>
      <c r="G40" s="831"/>
      <c r="H40" s="832"/>
      <c r="I40" s="276"/>
      <c r="J40" s="277"/>
      <c r="K40" s="278">
        <f>VLOOKUP(A40,EQUIPOS!A10:D167,4,FALSE)</f>
        <v>16176.824999999999</v>
      </c>
      <c r="L40" s="279"/>
      <c r="M40" s="280">
        <v>30</v>
      </c>
      <c r="N40" s="281">
        <f t="shared" si="0"/>
        <v>539.22749999999996</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187200</v>
      </c>
      <c r="L41" s="279"/>
      <c r="M41" s="280">
        <v>30</v>
      </c>
      <c r="N41" s="281">
        <f t="shared" si="0"/>
        <v>6240</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291200</v>
      </c>
      <c r="L42" s="279"/>
      <c r="M42" s="280">
        <v>10</v>
      </c>
      <c r="N42" s="281">
        <f t="shared" si="0"/>
        <v>29120</v>
      </c>
    </row>
    <row r="43" spans="1:14">
      <c r="A43" t="s">
        <v>373</v>
      </c>
      <c r="B43" s="830" t="str">
        <f>VLOOKUP(A43,EQUIPOS!A13:D157,3,FALSE)</f>
        <v>Volqueta 6 m3</v>
      </c>
      <c r="C43" s="831"/>
      <c r="D43" s="831"/>
      <c r="E43" s="831"/>
      <c r="F43" s="831"/>
      <c r="G43" s="831"/>
      <c r="H43" s="832"/>
      <c r="I43" s="276"/>
      <c r="J43" s="277"/>
      <c r="K43" s="278">
        <f>VLOOKUP(A43,EQUIPOS!A13:D170,4,FALSE)</f>
        <v>62500</v>
      </c>
      <c r="L43" s="279"/>
      <c r="M43" s="280">
        <v>10</v>
      </c>
      <c r="N43" s="281">
        <f t="shared" si="0"/>
        <v>6250</v>
      </c>
    </row>
    <row r="44" spans="1:14" ht="15" customHeight="1">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0.1</v>
      </c>
      <c r="N46" s="353">
        <f>N80*M46</f>
        <v>829.84208459912497</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165617.79068326519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t="s">
        <v>843</v>
      </c>
      <c r="B53" s="49" t="str">
        <f>VLOOKUP(A53,MATERIALES!A5:D372,3,FALSE)</f>
        <v>Agregado Petreo para Triturar (Crudo)</v>
      </c>
      <c r="C53" s="290"/>
      <c r="D53" s="290"/>
      <c r="E53" s="290"/>
      <c r="F53" s="290"/>
      <c r="G53" s="290"/>
      <c r="H53" s="290"/>
      <c r="I53" s="277"/>
      <c r="J53" s="233" t="str">
        <f>VLOOKUP(A53,MATERIALES!A7:D643,2,FALSE)</f>
        <v>m3</v>
      </c>
      <c r="K53" s="291">
        <v>1.4</v>
      </c>
      <c r="L53" s="276"/>
      <c r="M53" s="411">
        <f>VLOOKUP(A53,MATERIALES!A5:D394,4,FALSE)</f>
        <v>20000</v>
      </c>
      <c r="N53" s="281">
        <f>K53*M53</f>
        <v>28000</v>
      </c>
    </row>
    <row r="54" spans="1:14">
      <c r="A54" s="114" t="s">
        <v>845</v>
      </c>
      <c r="B54" s="49" t="str">
        <f>VLOOKUP(A54,MATERIALES!A6:D372,3,FALSE)</f>
        <v>Agua</v>
      </c>
      <c r="C54" s="290"/>
      <c r="D54" s="290"/>
      <c r="E54" s="290"/>
      <c r="F54" s="290"/>
      <c r="G54" s="290"/>
      <c r="H54" s="290"/>
      <c r="I54" s="277"/>
      <c r="J54" s="233" t="str">
        <f>VLOOKUP(A54,MATERIALES!A8:D644,2,FALSE)</f>
        <v>lt</v>
      </c>
      <c r="K54" s="291">
        <v>25</v>
      </c>
      <c r="L54" s="276"/>
      <c r="M54" s="411">
        <f>VLOOKUP(A54,MATERIALES!A6:D395,4,FALSE)</f>
        <v>40</v>
      </c>
      <c r="N54" s="281">
        <f>K54*M54</f>
        <v>1000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3">
        <f>SUM(N53:N57)</f>
        <v>29000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1">
        <f>VLOOKUP(A63,TRANSPORTE!A5:D117,4,FALSE)</f>
        <v>1200</v>
      </c>
      <c r="M63" s="822"/>
      <c r="N63" s="296">
        <f>K63*L63</f>
        <v>1680</v>
      </c>
    </row>
    <row r="64" spans="1:14">
      <c r="A64" t="s">
        <v>1448</v>
      </c>
      <c r="B64" s="52" t="str">
        <f>VLOOKUP(A64,TRANSPORTE!A6:D117,3,FALSE)</f>
        <v>Transporte de Mezcla densa en Caliente MDC-25</v>
      </c>
      <c r="C64" s="53"/>
      <c r="D64" s="53"/>
      <c r="E64" s="53"/>
      <c r="F64" s="53"/>
      <c r="G64" s="53"/>
      <c r="H64" s="320" t="s">
        <v>1552</v>
      </c>
      <c r="I64" s="288">
        <v>1.25</v>
      </c>
      <c r="J64" s="295">
        <v>1</v>
      </c>
      <c r="K64" s="288">
        <f>I64*J64</f>
        <v>1.25</v>
      </c>
      <c r="L64" s="821">
        <f>VLOOKUP(A64,TRANSPORTE!A6:D117,4,FALSE)</f>
        <v>1200</v>
      </c>
      <c r="M64" s="822"/>
      <c r="N64" s="296">
        <f>K64*L64</f>
        <v>1500</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3180</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10">
        <f>SUM(N74:N79)</f>
        <v>8298.4208459912497</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206096.21152925646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3"/>
      <c r="J86" s="343"/>
      <c r="K86" s="311" t="s">
        <v>1054</v>
      </c>
      <c r="L86" s="847" t="s">
        <v>1055</v>
      </c>
      <c r="M86" s="848"/>
      <c r="N86" s="312"/>
    </row>
    <row r="87" spans="1:14">
      <c r="B87" s="849" t="s">
        <v>1056</v>
      </c>
      <c r="C87" s="850"/>
      <c r="D87" s="850"/>
      <c r="E87" s="850"/>
      <c r="F87" s="850"/>
      <c r="G87" s="850"/>
      <c r="H87" s="850"/>
      <c r="I87" s="93"/>
      <c r="J87" s="94"/>
      <c r="K87" s="313">
        <v>0.2</v>
      </c>
      <c r="L87" s="851">
        <f>N82*K87</f>
        <v>41219.242305851294</v>
      </c>
      <c r="M87" s="852"/>
      <c r="N87" s="57"/>
    </row>
    <row r="88" spans="1:14">
      <c r="B88" s="95" t="s">
        <v>1057</v>
      </c>
      <c r="C88" s="96"/>
      <c r="D88" s="96"/>
      <c r="E88" s="96"/>
      <c r="F88" s="96"/>
      <c r="G88" s="96"/>
      <c r="H88" s="96"/>
      <c r="I88" s="93"/>
      <c r="J88" s="94"/>
      <c r="K88" s="313">
        <v>0.05</v>
      </c>
      <c r="L88" s="851">
        <f>N82*K88</f>
        <v>10304.810576462824</v>
      </c>
      <c r="M88" s="852"/>
      <c r="N88" s="57"/>
    </row>
    <row r="89" spans="1:14" ht="15.75" thickBot="1">
      <c r="B89" s="97" t="s">
        <v>1058</v>
      </c>
      <c r="C89" s="98"/>
      <c r="D89" s="98"/>
      <c r="E89" s="98"/>
      <c r="F89" s="98"/>
      <c r="G89" s="98"/>
      <c r="H89" s="98"/>
      <c r="I89" s="99"/>
      <c r="J89" s="100"/>
      <c r="K89" s="314">
        <v>0.05</v>
      </c>
      <c r="L89" s="853">
        <f>N82*K89</f>
        <v>10304.810576462824</v>
      </c>
      <c r="M89" s="854"/>
      <c r="N89" s="57"/>
    </row>
    <row r="90" spans="1:14" ht="15.75" thickBot="1">
      <c r="B90" s="817" t="s">
        <v>1037</v>
      </c>
      <c r="C90" s="818"/>
      <c r="D90" s="818"/>
      <c r="E90" s="818"/>
      <c r="F90" s="818"/>
      <c r="G90" s="818"/>
      <c r="H90" s="818"/>
      <c r="I90" s="818"/>
      <c r="J90" s="818"/>
      <c r="K90" s="818"/>
      <c r="L90" s="818"/>
      <c r="M90" s="819"/>
      <c r="N90" s="58">
        <f>L87+L88+L89</f>
        <v>61828.863458776948</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267925.07498803339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70" t="s">
        <v>2327</v>
      </c>
      <c r="C123" s="402"/>
      <c r="D123" s="402"/>
      <c r="E123" s="63"/>
      <c r="F123" s="63"/>
      <c r="G123" s="63"/>
      <c r="H123" s="63"/>
      <c r="I123" s="63"/>
      <c r="J123" s="796"/>
      <c r="K123" s="796"/>
      <c r="L123" s="796"/>
      <c r="M123" s="796"/>
      <c r="N123" s="797"/>
    </row>
  </sheetData>
  <mergeCells count="72">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 ref="C4:J4"/>
    <mergeCell ref="L35:M35"/>
    <mergeCell ref="L12:N12"/>
    <mergeCell ref="C30:I30"/>
    <mergeCell ref="L30:M30"/>
    <mergeCell ref="D11:E11"/>
    <mergeCell ref="C5:J5"/>
    <mergeCell ref="K5:K6"/>
    <mergeCell ref="L5:L6"/>
    <mergeCell ref="M5:M6"/>
    <mergeCell ref="N5:N6"/>
    <mergeCell ref="C6:J6"/>
    <mergeCell ref="C29:I29"/>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1156</v>
      </c>
      <c r="C31" s="87" t="s">
        <v>2177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197512.78430676489</v>
      </c>
      <c r="L36" s="279"/>
      <c r="M36" s="280">
        <v>30</v>
      </c>
      <c r="N36" s="281">
        <f>K36/M36</f>
        <v>6583.7594768921635</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130704.50020865521</v>
      </c>
      <c r="L37" s="279"/>
      <c r="M37" s="280">
        <v>10</v>
      </c>
      <c r="N37" s="281">
        <f t="shared" ref="N37:N43" si="0">K37/M37</f>
        <v>13070.450020865521</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113158.36600908404</v>
      </c>
      <c r="L38" s="279"/>
      <c r="M38" s="280">
        <v>10</v>
      </c>
      <c r="N38" s="281">
        <f t="shared" si="0"/>
        <v>11315.836600908404</v>
      </c>
    </row>
    <row r="39" spans="1:14">
      <c r="A39" t="s">
        <v>284</v>
      </c>
      <c r="B39" s="830" t="str">
        <f>VLOOKUP(A39,EQUIPOS!A9:D154,3,FALSE)</f>
        <v>Planta de asfalto en caliente</v>
      </c>
      <c r="C39" s="831"/>
      <c r="D39" s="831"/>
      <c r="E39" s="831"/>
      <c r="F39" s="831"/>
      <c r="G39" s="831"/>
      <c r="H39" s="832"/>
      <c r="I39" s="276"/>
      <c r="J39" s="277"/>
      <c r="K39" s="278">
        <f>VLOOKUP(A39,EQUIPOS!A9:D166,4,FALSE)</f>
        <v>916686.74999999988</v>
      </c>
      <c r="L39" s="279"/>
      <c r="M39" s="280">
        <v>10</v>
      </c>
      <c r="N39" s="281">
        <f t="shared" si="0"/>
        <v>91668.674999999988</v>
      </c>
    </row>
    <row r="40" spans="1:14">
      <c r="A40" t="s">
        <v>290</v>
      </c>
      <c r="B40" s="830" t="str">
        <f>VLOOKUP(A40,EQUIPOS!A10:D154,3,FALSE)</f>
        <v>Planta trituradora</v>
      </c>
      <c r="C40" s="831"/>
      <c r="D40" s="831"/>
      <c r="E40" s="831"/>
      <c r="F40" s="831"/>
      <c r="G40" s="831"/>
      <c r="H40" s="832"/>
      <c r="I40" s="276"/>
      <c r="J40" s="277"/>
      <c r="K40" s="278">
        <f>VLOOKUP(A40,EQUIPOS!A10:D167,4,FALSE)</f>
        <v>16176.824999999999</v>
      </c>
      <c r="L40" s="279"/>
      <c r="M40" s="280">
        <v>30</v>
      </c>
      <c r="N40" s="281">
        <f t="shared" si="0"/>
        <v>539.22749999999996</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187200</v>
      </c>
      <c r="L41" s="279"/>
      <c r="M41" s="280">
        <v>30</v>
      </c>
      <c r="N41" s="281">
        <f t="shared" si="0"/>
        <v>6240</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291200</v>
      </c>
      <c r="L42" s="279"/>
      <c r="M42" s="280">
        <v>10</v>
      </c>
      <c r="N42" s="281">
        <f t="shared" si="0"/>
        <v>29120</v>
      </c>
    </row>
    <row r="43" spans="1:14">
      <c r="A43" t="s">
        <v>373</v>
      </c>
      <c r="B43" s="830" t="str">
        <f>VLOOKUP(A43,EQUIPOS!A13:D157,3,FALSE)</f>
        <v>Volqueta 6 m3</v>
      </c>
      <c r="C43" s="831"/>
      <c r="D43" s="831"/>
      <c r="E43" s="831"/>
      <c r="F43" s="831"/>
      <c r="G43" s="831"/>
      <c r="H43" s="832"/>
      <c r="I43" s="276"/>
      <c r="J43" s="277"/>
      <c r="K43" s="278">
        <f>VLOOKUP(A43,EQUIPOS!A13:D170,4,FALSE)</f>
        <v>62500</v>
      </c>
      <c r="L43" s="279"/>
      <c r="M43" s="280">
        <v>10</v>
      </c>
      <c r="N43" s="281">
        <f t="shared" si="0"/>
        <v>6250</v>
      </c>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0.1</v>
      </c>
      <c r="N46" s="353">
        <f>N80*M46</f>
        <v>829.84208459912497</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165617.79068326519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t="s">
        <v>843</v>
      </c>
      <c r="B53" s="49" t="str">
        <f>VLOOKUP(A53,MATERIALES!A5:D372,3,FALSE)</f>
        <v>Agregado Petreo para Triturar (Crudo)</v>
      </c>
      <c r="C53" s="290"/>
      <c r="D53" s="290"/>
      <c r="E53" s="290"/>
      <c r="F53" s="290"/>
      <c r="G53" s="290"/>
      <c r="H53" s="290"/>
      <c r="I53" s="277"/>
      <c r="J53" s="233" t="str">
        <f>VLOOKUP(A53,MATERIALES!A7:D643,2,FALSE)</f>
        <v>m3</v>
      </c>
      <c r="K53" s="291">
        <v>1.4</v>
      </c>
      <c r="L53" s="276"/>
      <c r="M53" s="411">
        <f>VLOOKUP(A53,MATERIALES!A5:D394,4,FALSE)</f>
        <v>20000</v>
      </c>
      <c r="N53" s="281">
        <f>K53*M53</f>
        <v>28000</v>
      </c>
    </row>
    <row r="54" spans="1:14">
      <c r="A54" s="114" t="s">
        <v>845</v>
      </c>
      <c r="B54" s="49" t="str">
        <f>VLOOKUP(A54,MATERIALES!A6:D372,3,FALSE)</f>
        <v>Agua</v>
      </c>
      <c r="C54" s="290"/>
      <c r="D54" s="290"/>
      <c r="E54" s="290"/>
      <c r="F54" s="290"/>
      <c r="G54" s="290"/>
      <c r="H54" s="290"/>
      <c r="I54" s="277"/>
      <c r="J54" s="233" t="str">
        <f>VLOOKUP(A54,MATERIALES!A8:D644,2,FALSE)</f>
        <v>lt</v>
      </c>
      <c r="K54" s="291">
        <v>25</v>
      </c>
      <c r="L54" s="276"/>
      <c r="M54" s="411">
        <f>VLOOKUP(A54,MATERIALES!A6:D395,4,FALSE)</f>
        <v>40</v>
      </c>
      <c r="N54" s="281">
        <f>K54*M54</f>
        <v>1000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3">
        <f>SUM(N53:N57)</f>
        <v>29000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1">
        <f>VLOOKUP(A63,TRANSPORTE!A5:D117,4,FALSE)</f>
        <v>1200</v>
      </c>
      <c r="M63" s="822"/>
      <c r="N63" s="296">
        <f>K63*L63</f>
        <v>1680</v>
      </c>
    </row>
    <row r="64" spans="1:14">
      <c r="A64" t="s">
        <v>1423</v>
      </c>
      <c r="B64" s="52" t="str">
        <f>VLOOKUP(A64,TRANSPORTE!A6:D117,3,FALSE)</f>
        <v>Transporte de Mezcla Semi- Densa en Caliente MSC-19</v>
      </c>
      <c r="C64" s="53"/>
      <c r="D64" s="53"/>
      <c r="E64" s="53"/>
      <c r="F64" s="53"/>
      <c r="G64" s="53"/>
      <c r="H64" s="320" t="s">
        <v>1552</v>
      </c>
      <c r="I64" s="288">
        <v>1.25</v>
      </c>
      <c r="J64" s="295">
        <v>1</v>
      </c>
      <c r="K64" s="288">
        <f>I64*J64</f>
        <v>1.25</v>
      </c>
      <c r="L64" s="821">
        <f>VLOOKUP(A64,TRANSPORTE!A6:D117,4,FALSE)</f>
        <v>1200</v>
      </c>
      <c r="M64" s="822"/>
      <c r="N64" s="296">
        <f>K64*L64</f>
        <v>1500</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318"/>
      <c r="C68" s="319"/>
      <c r="D68" s="457"/>
      <c r="E68" s="457"/>
      <c r="F68" s="457"/>
      <c r="G68" s="457"/>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3180</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10">
        <f>SUM(N74:N79)</f>
        <v>8298.4208459912497</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206096.21152925646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3"/>
      <c r="J86" s="343"/>
      <c r="K86" s="311" t="s">
        <v>1054</v>
      </c>
      <c r="L86" s="847" t="s">
        <v>1055</v>
      </c>
      <c r="M86" s="848"/>
      <c r="N86" s="312"/>
    </row>
    <row r="87" spans="1:14">
      <c r="B87" s="849" t="s">
        <v>1056</v>
      </c>
      <c r="C87" s="850"/>
      <c r="D87" s="850"/>
      <c r="E87" s="850"/>
      <c r="F87" s="850"/>
      <c r="G87" s="850"/>
      <c r="H87" s="850"/>
      <c r="I87" s="93"/>
      <c r="J87" s="94"/>
      <c r="K87" s="313">
        <v>0.2</v>
      </c>
      <c r="L87" s="851">
        <f>N82*K87</f>
        <v>41219.242305851294</v>
      </c>
      <c r="M87" s="852"/>
      <c r="N87" s="57"/>
    </row>
    <row r="88" spans="1:14">
      <c r="B88" s="95" t="s">
        <v>1057</v>
      </c>
      <c r="C88" s="96"/>
      <c r="D88" s="96"/>
      <c r="E88" s="96"/>
      <c r="F88" s="96"/>
      <c r="G88" s="96"/>
      <c r="H88" s="96"/>
      <c r="I88" s="93"/>
      <c r="J88" s="94"/>
      <c r="K88" s="313">
        <v>0.05</v>
      </c>
      <c r="L88" s="851">
        <f>N82*K88</f>
        <v>10304.810576462824</v>
      </c>
      <c r="M88" s="852"/>
      <c r="N88" s="57"/>
    </row>
    <row r="89" spans="1:14" ht="15.75" thickBot="1">
      <c r="B89" s="97" t="s">
        <v>1058</v>
      </c>
      <c r="C89" s="98"/>
      <c r="D89" s="98"/>
      <c r="E89" s="98"/>
      <c r="F89" s="98"/>
      <c r="G89" s="98"/>
      <c r="H89" s="98"/>
      <c r="I89" s="99"/>
      <c r="J89" s="100"/>
      <c r="K89" s="314">
        <v>0.05</v>
      </c>
      <c r="L89" s="853">
        <f>N82*K89</f>
        <v>10304.810576462824</v>
      </c>
      <c r="M89" s="854"/>
      <c r="N89" s="57"/>
    </row>
    <row r="90" spans="1:14" ht="15.75" thickBot="1">
      <c r="B90" s="817" t="s">
        <v>1037</v>
      </c>
      <c r="C90" s="818"/>
      <c r="D90" s="818"/>
      <c r="E90" s="818"/>
      <c r="F90" s="818"/>
      <c r="G90" s="818"/>
      <c r="H90" s="818"/>
      <c r="I90" s="818"/>
      <c r="J90" s="818"/>
      <c r="K90" s="818"/>
      <c r="L90" s="818"/>
      <c r="M90" s="819"/>
      <c r="N90" s="58">
        <f>L87+L88+L89</f>
        <v>61828.863458776948</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267925.07498803339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70" t="s">
        <v>2327</v>
      </c>
      <c r="C123" s="402"/>
      <c r="D123" s="402"/>
      <c r="E123" s="63"/>
      <c r="F123" s="63"/>
      <c r="G123" s="63"/>
      <c r="H123" s="63"/>
      <c r="I123" s="63"/>
      <c r="J123" s="796"/>
      <c r="K123" s="796"/>
      <c r="L123" s="796"/>
      <c r="M123" s="796"/>
      <c r="N123"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5.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1157</v>
      </c>
      <c r="C31" s="87" t="s">
        <v>1665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197512.78430676489</v>
      </c>
      <c r="L36" s="279"/>
      <c r="M36" s="280">
        <v>30</v>
      </c>
      <c r="N36" s="281">
        <f>K36/M36</f>
        <v>6583.7594768921635</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130704.50020865521</v>
      </c>
      <c r="L37" s="279"/>
      <c r="M37" s="280">
        <v>10</v>
      </c>
      <c r="N37" s="281">
        <f t="shared" ref="N37:N43" si="0">K37/M37</f>
        <v>13070.450020865521</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113158.36600908404</v>
      </c>
      <c r="L38" s="279"/>
      <c r="M38" s="280">
        <v>10</v>
      </c>
      <c r="N38" s="281">
        <f t="shared" si="0"/>
        <v>11315.836600908404</v>
      </c>
    </row>
    <row r="39" spans="1:14">
      <c r="A39" t="s">
        <v>284</v>
      </c>
      <c r="B39" s="830" t="str">
        <f>VLOOKUP(A39,EQUIPOS!A9:D154,3,FALSE)</f>
        <v>Planta de asfalto en caliente</v>
      </c>
      <c r="C39" s="831"/>
      <c r="D39" s="831"/>
      <c r="E39" s="831"/>
      <c r="F39" s="831"/>
      <c r="G39" s="831"/>
      <c r="H39" s="832"/>
      <c r="I39" s="276"/>
      <c r="J39" s="277"/>
      <c r="K39" s="278">
        <f>VLOOKUP(A39,EQUIPOS!A9:D166,4,FALSE)</f>
        <v>916686.74999999988</v>
      </c>
      <c r="L39" s="279"/>
      <c r="M39" s="280">
        <v>10</v>
      </c>
      <c r="N39" s="281">
        <f t="shared" si="0"/>
        <v>91668.674999999988</v>
      </c>
    </row>
    <row r="40" spans="1:14">
      <c r="A40" t="s">
        <v>290</v>
      </c>
      <c r="B40" s="830" t="str">
        <f>VLOOKUP(A40,EQUIPOS!A10:D154,3,FALSE)</f>
        <v>Planta trituradora</v>
      </c>
      <c r="C40" s="831"/>
      <c r="D40" s="831"/>
      <c r="E40" s="831"/>
      <c r="F40" s="831"/>
      <c r="G40" s="831"/>
      <c r="H40" s="832"/>
      <c r="I40" s="276"/>
      <c r="J40" s="277"/>
      <c r="K40" s="278">
        <f>VLOOKUP(A40,EQUIPOS!A10:D167,4,FALSE)</f>
        <v>16176.824999999999</v>
      </c>
      <c r="L40" s="279"/>
      <c r="M40" s="280">
        <v>30</v>
      </c>
      <c r="N40" s="281">
        <f t="shared" si="0"/>
        <v>539.22749999999996</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187200</v>
      </c>
      <c r="L41" s="279"/>
      <c r="M41" s="280">
        <v>30</v>
      </c>
      <c r="N41" s="281">
        <f t="shared" si="0"/>
        <v>6240</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291200</v>
      </c>
      <c r="L42" s="279"/>
      <c r="M42" s="280">
        <v>10</v>
      </c>
      <c r="N42" s="281">
        <f t="shared" si="0"/>
        <v>29120</v>
      </c>
    </row>
    <row r="43" spans="1:14">
      <c r="A43" t="s">
        <v>373</v>
      </c>
      <c r="B43" s="830" t="str">
        <f>VLOOKUP(A43,EQUIPOS!A13:D157,3,FALSE)</f>
        <v>Volqueta 6 m3</v>
      </c>
      <c r="C43" s="831"/>
      <c r="D43" s="831"/>
      <c r="E43" s="831"/>
      <c r="F43" s="831"/>
      <c r="G43" s="831"/>
      <c r="H43" s="832"/>
      <c r="I43" s="276"/>
      <c r="J43" s="277"/>
      <c r="K43" s="278">
        <f>VLOOKUP(A43,EQUIPOS!A13:D170,4,FALSE)</f>
        <v>62500</v>
      </c>
      <c r="L43" s="279"/>
      <c r="M43" s="280">
        <v>10</v>
      </c>
      <c r="N43" s="281">
        <f t="shared" si="0"/>
        <v>6250</v>
      </c>
    </row>
    <row r="44" spans="1:14">
      <c r="B44" s="329"/>
      <c r="C44" s="330"/>
      <c r="D44" s="330"/>
      <c r="E44" s="330"/>
      <c r="F44" s="330"/>
      <c r="G44" s="330"/>
      <c r="H44" s="331"/>
      <c r="I44" s="276"/>
      <c r="J44" s="277"/>
      <c r="K44" s="278"/>
      <c r="L44" s="279"/>
      <c r="M44" s="280"/>
      <c r="N44" s="281"/>
    </row>
    <row r="45" spans="1:14">
      <c r="B45" s="830"/>
      <c r="C45" s="831"/>
      <c r="D45" s="831"/>
      <c r="E45" s="831"/>
      <c r="F45" s="831"/>
      <c r="G45" s="831"/>
      <c r="H45" s="832"/>
      <c r="I45" s="833"/>
      <c r="J45" s="814"/>
      <c r="K45" s="278"/>
      <c r="L45" s="834"/>
      <c r="M45" s="835"/>
      <c r="N45" s="281"/>
    </row>
    <row r="46" spans="1:14">
      <c r="B46" s="830"/>
      <c r="C46" s="831"/>
      <c r="D46" s="831"/>
      <c r="E46" s="836"/>
      <c r="F46" s="831"/>
      <c r="G46" s="831"/>
      <c r="H46" s="832"/>
      <c r="I46" s="42"/>
      <c r="J46" s="43"/>
      <c r="K46" s="283"/>
      <c r="L46" s="285"/>
      <c r="M46" s="286"/>
      <c r="N46" s="287"/>
    </row>
    <row r="47" spans="1:14">
      <c r="B47" s="837" t="s">
        <v>1036</v>
      </c>
      <c r="C47" s="838"/>
      <c r="D47" s="838"/>
      <c r="E47" s="44"/>
      <c r="F47" s="45"/>
      <c r="G47" s="45"/>
      <c r="H47" s="46"/>
      <c r="I47" s="42"/>
      <c r="J47" s="43"/>
      <c r="K47" s="288"/>
      <c r="L47" s="285"/>
      <c r="M47" s="410">
        <v>0.1</v>
      </c>
      <c r="N47" s="353">
        <f>N81*M47</f>
        <v>829.84208459912497</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3">
        <f>SUM(N36:N48)</f>
        <v>165617.79068326519</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4" t="s">
        <v>1029</v>
      </c>
      <c r="K53" s="91" t="s">
        <v>1030</v>
      </c>
      <c r="L53" s="811" t="s">
        <v>1039</v>
      </c>
      <c r="M53" s="810"/>
      <c r="N53" s="92" t="s">
        <v>1035</v>
      </c>
    </row>
    <row r="54" spans="1:14">
      <c r="A54" t="s">
        <v>843</v>
      </c>
      <c r="B54" s="49" t="str">
        <f>VLOOKUP(A54,MATERIALES!A5:D372,3,FALSE)</f>
        <v>Agregado Petreo para Triturar (Crudo)</v>
      </c>
      <c r="C54" s="290"/>
      <c r="D54" s="290"/>
      <c r="E54" s="290"/>
      <c r="F54" s="290"/>
      <c r="G54" s="290"/>
      <c r="H54" s="290"/>
      <c r="I54" s="277"/>
      <c r="J54" s="233" t="str">
        <f>VLOOKUP(A54,MATERIALES!A8:D644,2,FALSE)</f>
        <v>m3</v>
      </c>
      <c r="K54" s="291">
        <v>1.4</v>
      </c>
      <c r="L54" s="276"/>
      <c r="M54" s="411">
        <f>VLOOKUP(A54,MATERIALES!A5:D394,4,FALSE)</f>
        <v>20000</v>
      </c>
      <c r="N54" s="281">
        <f>K54*M54</f>
        <v>28000</v>
      </c>
    </row>
    <row r="55" spans="1:14">
      <c r="A55" s="114" t="s">
        <v>845</v>
      </c>
      <c r="B55" s="49" t="str">
        <f>VLOOKUP(A55,MATERIALES!A6:D372,3,FALSE)</f>
        <v>Agua</v>
      </c>
      <c r="C55" s="290"/>
      <c r="D55" s="290"/>
      <c r="E55" s="290"/>
      <c r="F55" s="290"/>
      <c r="G55" s="290"/>
      <c r="H55" s="290"/>
      <c r="I55" s="277"/>
      <c r="J55" s="233" t="str">
        <f>VLOOKUP(A55,MATERIALES!A9:D645,2,FALSE)</f>
        <v>lt</v>
      </c>
      <c r="K55" s="291">
        <v>25</v>
      </c>
      <c r="L55" s="276"/>
      <c r="M55" s="411">
        <f>VLOOKUP(A55,MATERIALES!A6:D395,4,FALSE)</f>
        <v>40</v>
      </c>
      <c r="N55" s="281">
        <f>K55*M55</f>
        <v>1000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3">
        <f>SUM(N54:N58)</f>
        <v>29000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1">
        <f>VLOOKUP(A64,TRANSPORTE!A5:D117,4,FALSE)</f>
        <v>1200</v>
      </c>
      <c r="M64" s="822"/>
      <c r="N64" s="296">
        <f>K64*L64</f>
        <v>1680</v>
      </c>
    </row>
    <row r="65" spans="1:15">
      <c r="A65" t="s">
        <v>1459</v>
      </c>
      <c r="B65" s="52" t="str">
        <f>VLOOKUP(A65,TRANSPORTE!A6:D117,3,FALSE)</f>
        <v>Transporte de mezcla gruesa en Caliente MGC</v>
      </c>
      <c r="C65" s="53"/>
      <c r="D65" s="53"/>
      <c r="E65" s="53"/>
      <c r="F65" s="53"/>
      <c r="G65" s="53"/>
      <c r="H65" s="320" t="s">
        <v>1552</v>
      </c>
      <c r="I65" s="288">
        <v>1.25</v>
      </c>
      <c r="J65" s="295">
        <v>1</v>
      </c>
      <c r="K65" s="288">
        <f>I65*J65</f>
        <v>1.25</v>
      </c>
      <c r="L65" s="821">
        <f>VLOOKUP(A65,TRANSPORTE!A6:D117,4,FALSE)</f>
        <v>1200</v>
      </c>
      <c r="M65" s="822"/>
      <c r="N65" s="296">
        <f>K65*L65</f>
        <v>1500</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3180</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8298.4208459912497</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206096.21152925646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41219.242305851294</v>
      </c>
      <c r="M88" s="852"/>
      <c r="N88" s="57"/>
    </row>
    <row r="89" spans="1:14">
      <c r="B89" s="95" t="s">
        <v>1057</v>
      </c>
      <c r="C89" s="96"/>
      <c r="D89" s="96"/>
      <c r="E89" s="96"/>
      <c r="F89" s="96"/>
      <c r="G89" s="96"/>
      <c r="H89" s="96"/>
      <c r="I89" s="93"/>
      <c r="J89" s="94"/>
      <c r="K89" s="313">
        <v>0.05</v>
      </c>
      <c r="L89" s="851">
        <f>N83*K89</f>
        <v>10304.810576462824</v>
      </c>
      <c r="M89" s="852"/>
      <c r="N89" s="57"/>
    </row>
    <row r="90" spans="1:14" ht="15.75" thickBot="1">
      <c r="B90" s="97" t="s">
        <v>1058</v>
      </c>
      <c r="C90" s="98"/>
      <c r="D90" s="98"/>
      <c r="E90" s="98"/>
      <c r="F90" s="98"/>
      <c r="G90" s="98"/>
      <c r="H90" s="98"/>
      <c r="I90" s="99"/>
      <c r="J90" s="100"/>
      <c r="K90" s="314">
        <v>0.05</v>
      </c>
      <c r="L90" s="853">
        <f>N83*K90</f>
        <v>10304.810576462824</v>
      </c>
      <c r="M90" s="854"/>
      <c r="N90" s="57"/>
    </row>
    <row r="91" spans="1:14" ht="15.75" thickBot="1">
      <c r="B91" s="817" t="s">
        <v>1037</v>
      </c>
      <c r="C91" s="818"/>
      <c r="D91" s="818"/>
      <c r="E91" s="818"/>
      <c r="F91" s="818"/>
      <c r="G91" s="818"/>
      <c r="H91" s="818"/>
      <c r="I91" s="818"/>
      <c r="J91" s="818"/>
      <c r="K91" s="818"/>
      <c r="L91" s="818"/>
      <c r="M91" s="819"/>
      <c r="N91" s="58">
        <f>L88+L89+L90</f>
        <v>61828.863458776948</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267925.07498803339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70" t="s">
        <v>2327</v>
      </c>
      <c r="C124" s="402"/>
      <c r="D124" s="402"/>
      <c r="E124" s="63"/>
      <c r="F124" s="63"/>
      <c r="G124" s="63"/>
      <c r="H124" s="63"/>
      <c r="I124" s="63"/>
      <c r="J124" s="796"/>
      <c r="K124" s="796"/>
      <c r="L124" s="796"/>
      <c r="M124" s="796"/>
      <c r="N124"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topLeftCell="A19"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1158</v>
      </c>
      <c r="C31" s="87" t="s">
        <v>1666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197512.78430676489</v>
      </c>
      <c r="L36" s="279"/>
      <c r="M36" s="280">
        <v>30</v>
      </c>
      <c r="N36" s="281">
        <f>K36/M36</f>
        <v>6583.7594768921635</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130704.50020865521</v>
      </c>
      <c r="L37" s="279"/>
      <c r="M37" s="280">
        <v>10</v>
      </c>
      <c r="N37" s="281">
        <f t="shared" ref="N37:N43" si="0">K37/M37</f>
        <v>13070.450020865521</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113158.36600908404</v>
      </c>
      <c r="L38" s="279"/>
      <c r="M38" s="280">
        <v>10</v>
      </c>
      <c r="N38" s="281">
        <f t="shared" si="0"/>
        <v>11315.836600908404</v>
      </c>
    </row>
    <row r="39" spans="1:14">
      <c r="A39" t="s">
        <v>284</v>
      </c>
      <c r="B39" s="830" t="str">
        <f>VLOOKUP(A39,EQUIPOS!A9:D154,3,FALSE)</f>
        <v>Planta de asfalto en caliente</v>
      </c>
      <c r="C39" s="831"/>
      <c r="D39" s="831"/>
      <c r="E39" s="831"/>
      <c r="F39" s="831"/>
      <c r="G39" s="831"/>
      <c r="H39" s="832"/>
      <c r="I39" s="276"/>
      <c r="J39" s="277"/>
      <c r="K39" s="278">
        <f>VLOOKUP(A39,EQUIPOS!A9:D166,4,FALSE)</f>
        <v>916686.74999999988</v>
      </c>
      <c r="L39" s="279"/>
      <c r="M39" s="280">
        <v>10</v>
      </c>
      <c r="N39" s="281">
        <f t="shared" si="0"/>
        <v>91668.674999999988</v>
      </c>
    </row>
    <row r="40" spans="1:14">
      <c r="A40" t="s">
        <v>290</v>
      </c>
      <c r="B40" s="830" t="str">
        <f>VLOOKUP(A40,EQUIPOS!A10:D154,3,FALSE)</f>
        <v>Planta trituradora</v>
      </c>
      <c r="C40" s="831"/>
      <c r="D40" s="831"/>
      <c r="E40" s="831"/>
      <c r="F40" s="831"/>
      <c r="G40" s="831"/>
      <c r="H40" s="832"/>
      <c r="I40" s="276"/>
      <c r="J40" s="277"/>
      <c r="K40" s="278">
        <f>VLOOKUP(A40,EQUIPOS!A10:D167,4,FALSE)</f>
        <v>16176.824999999999</v>
      </c>
      <c r="L40" s="279"/>
      <c r="M40" s="280">
        <v>30</v>
      </c>
      <c r="N40" s="281">
        <f t="shared" si="0"/>
        <v>539.22749999999996</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187200</v>
      </c>
      <c r="L41" s="279"/>
      <c r="M41" s="280">
        <v>30</v>
      </c>
      <c r="N41" s="281">
        <f t="shared" si="0"/>
        <v>6240</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291200</v>
      </c>
      <c r="L42" s="279"/>
      <c r="M42" s="280">
        <v>10</v>
      </c>
      <c r="N42" s="281">
        <f t="shared" si="0"/>
        <v>29120</v>
      </c>
    </row>
    <row r="43" spans="1:14">
      <c r="A43" t="s">
        <v>373</v>
      </c>
      <c r="B43" s="830" t="str">
        <f>VLOOKUP(A43,EQUIPOS!A13:D157,3,FALSE)</f>
        <v>Volqueta 6 m3</v>
      </c>
      <c r="C43" s="831"/>
      <c r="D43" s="831"/>
      <c r="E43" s="831"/>
      <c r="F43" s="831"/>
      <c r="G43" s="831"/>
      <c r="H43" s="832"/>
      <c r="I43" s="276"/>
      <c r="J43" s="277"/>
      <c r="K43" s="278">
        <f>VLOOKUP(A43,EQUIPOS!A13:D170,4,FALSE)</f>
        <v>62500</v>
      </c>
      <c r="L43" s="279"/>
      <c r="M43" s="280">
        <v>10</v>
      </c>
      <c r="N43" s="281">
        <f t="shared" si="0"/>
        <v>6250</v>
      </c>
    </row>
    <row r="44" spans="1:14">
      <c r="B44" s="329"/>
      <c r="C44" s="330"/>
      <c r="D44" s="330"/>
      <c r="E44" s="330"/>
      <c r="F44" s="330"/>
      <c r="G44" s="330"/>
      <c r="H44" s="331"/>
      <c r="I44" s="276"/>
      <c r="J44" s="277"/>
      <c r="K44" s="278"/>
      <c r="L44" s="279"/>
      <c r="M44" s="280"/>
      <c r="N44" s="281"/>
    </row>
    <row r="45" spans="1:14">
      <c r="B45" s="830"/>
      <c r="C45" s="831"/>
      <c r="D45" s="831"/>
      <c r="E45" s="831"/>
      <c r="F45" s="831"/>
      <c r="G45" s="831"/>
      <c r="H45" s="832"/>
      <c r="I45" s="833"/>
      <c r="J45" s="814"/>
      <c r="K45" s="278"/>
      <c r="L45" s="834"/>
      <c r="M45" s="835"/>
      <c r="N45" s="281"/>
    </row>
    <row r="46" spans="1:14">
      <c r="B46" s="830"/>
      <c r="C46" s="831"/>
      <c r="D46" s="831"/>
      <c r="E46" s="836"/>
      <c r="F46" s="831"/>
      <c r="G46" s="831"/>
      <c r="H46" s="832"/>
      <c r="I46" s="42"/>
      <c r="J46" s="43"/>
      <c r="K46" s="283"/>
      <c r="L46" s="285"/>
      <c r="M46" s="286"/>
      <c r="N46" s="287"/>
    </row>
    <row r="47" spans="1:14">
      <c r="B47" s="837" t="s">
        <v>1036</v>
      </c>
      <c r="C47" s="838"/>
      <c r="D47" s="838"/>
      <c r="E47" s="44"/>
      <c r="F47" s="45"/>
      <c r="G47" s="45"/>
      <c r="H47" s="46"/>
      <c r="I47" s="42"/>
      <c r="J47" s="43"/>
      <c r="K47" s="288"/>
      <c r="L47" s="285"/>
      <c r="M47" s="410">
        <v>0.1</v>
      </c>
      <c r="N47" s="353">
        <f>N81*M47</f>
        <v>829.84208459912497</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3">
        <f>SUM(N36:N48)</f>
        <v>165617.79068326519</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4" t="s">
        <v>1029</v>
      </c>
      <c r="K53" s="91" t="s">
        <v>1030</v>
      </c>
      <c r="L53" s="811" t="s">
        <v>1039</v>
      </c>
      <c r="M53" s="810"/>
      <c r="N53" s="92" t="s">
        <v>1035</v>
      </c>
    </row>
    <row r="54" spans="1:14">
      <c r="A54" t="s">
        <v>843</v>
      </c>
      <c r="B54" s="49" t="str">
        <f>VLOOKUP(A54,MATERIALES!A5:D372,3,FALSE)</f>
        <v>Agregado Petreo para Triturar (Crudo)</v>
      </c>
      <c r="C54" s="290"/>
      <c r="D54" s="290"/>
      <c r="E54" s="290"/>
      <c r="F54" s="290"/>
      <c r="G54" s="290"/>
      <c r="H54" s="290"/>
      <c r="I54" s="277"/>
      <c r="J54" s="233" t="str">
        <f>VLOOKUP(A54,MATERIALES!A8:D644,2,FALSE)</f>
        <v>m3</v>
      </c>
      <c r="K54" s="291">
        <v>1.4</v>
      </c>
      <c r="L54" s="276"/>
      <c r="M54" s="411">
        <f>VLOOKUP(A54,MATERIALES!A5:D394,4,FALSE)</f>
        <v>20000</v>
      </c>
      <c r="N54" s="281">
        <f>K54*M54</f>
        <v>28000</v>
      </c>
    </row>
    <row r="55" spans="1:14">
      <c r="A55" s="114" t="s">
        <v>845</v>
      </c>
      <c r="B55" s="49" t="str">
        <f>VLOOKUP(A55,MATERIALES!A6:D372,3,FALSE)</f>
        <v>Agua</v>
      </c>
      <c r="C55" s="290"/>
      <c r="D55" s="290"/>
      <c r="E55" s="290"/>
      <c r="F55" s="290"/>
      <c r="G55" s="290"/>
      <c r="H55" s="290"/>
      <c r="I55" s="277"/>
      <c r="J55" s="233" t="str">
        <f>VLOOKUP(A55,MATERIALES!A9:D645,2,FALSE)</f>
        <v>lt</v>
      </c>
      <c r="K55" s="291">
        <v>25</v>
      </c>
      <c r="L55" s="276"/>
      <c r="M55" s="411">
        <f>VLOOKUP(A55,MATERIALES!A6:D395,4,FALSE)</f>
        <v>40</v>
      </c>
      <c r="N55" s="281">
        <f>K55*M55</f>
        <v>1000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3">
        <f>SUM(N54:N58)</f>
        <v>29000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1">
        <f>VLOOKUP(A64,TRANSPORTE!A5:D117,4,FALSE)</f>
        <v>1200</v>
      </c>
      <c r="M64" s="822"/>
      <c r="N64" s="296">
        <f>K64*L64</f>
        <v>1680</v>
      </c>
    </row>
    <row r="65" spans="1:15">
      <c r="A65" t="s">
        <v>1459</v>
      </c>
      <c r="B65" s="52" t="str">
        <f>VLOOKUP(A65,TRANSPORTE!A6:D117,3,FALSE)</f>
        <v>Transporte de mezcla gruesa en Caliente MGC</v>
      </c>
      <c r="C65" s="53"/>
      <c r="D65" s="53"/>
      <c r="E65" s="53"/>
      <c r="F65" s="53"/>
      <c r="G65" s="53"/>
      <c r="H65" s="320" t="s">
        <v>1552</v>
      </c>
      <c r="I65" s="288">
        <v>1.25</v>
      </c>
      <c r="J65" s="295">
        <v>1</v>
      </c>
      <c r="K65" s="288">
        <f>I65*J65</f>
        <v>1.25</v>
      </c>
      <c r="L65" s="821">
        <f>VLOOKUP(A65,TRANSPORTE!A6:D117,4,FALSE)</f>
        <v>1200</v>
      </c>
      <c r="M65" s="822"/>
      <c r="N65" s="296">
        <f>K65*L65</f>
        <v>1500</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3180</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8298.4208459912497</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206096.21152925646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41219.242305851294</v>
      </c>
      <c r="M88" s="852"/>
      <c r="N88" s="57"/>
    </row>
    <row r="89" spans="1:14">
      <c r="B89" s="95" t="s">
        <v>1057</v>
      </c>
      <c r="C89" s="96"/>
      <c r="D89" s="96"/>
      <c r="E89" s="96"/>
      <c r="F89" s="96"/>
      <c r="G89" s="96"/>
      <c r="H89" s="96"/>
      <c r="I89" s="93"/>
      <c r="J89" s="94"/>
      <c r="K89" s="313">
        <v>0.05</v>
      </c>
      <c r="L89" s="851">
        <f>N83*K89</f>
        <v>10304.810576462824</v>
      </c>
      <c r="M89" s="852"/>
      <c r="N89" s="57"/>
    </row>
    <row r="90" spans="1:14" ht="15.75" thickBot="1">
      <c r="B90" s="97" t="s">
        <v>1058</v>
      </c>
      <c r="C90" s="98"/>
      <c r="D90" s="98"/>
      <c r="E90" s="98"/>
      <c r="F90" s="98"/>
      <c r="G90" s="98"/>
      <c r="H90" s="98"/>
      <c r="I90" s="99"/>
      <c r="J90" s="100"/>
      <c r="K90" s="314">
        <v>0.05</v>
      </c>
      <c r="L90" s="853">
        <f>N83*K90</f>
        <v>10304.810576462824</v>
      </c>
      <c r="M90" s="854"/>
      <c r="N90" s="57"/>
    </row>
    <row r="91" spans="1:14" ht="15.75" thickBot="1">
      <c r="B91" s="817" t="s">
        <v>1037</v>
      </c>
      <c r="C91" s="818"/>
      <c r="D91" s="818"/>
      <c r="E91" s="818"/>
      <c r="F91" s="818"/>
      <c r="G91" s="818"/>
      <c r="H91" s="818"/>
      <c r="I91" s="818"/>
      <c r="J91" s="818"/>
      <c r="K91" s="818"/>
      <c r="L91" s="818"/>
      <c r="M91" s="819"/>
      <c r="N91" s="58">
        <f>L88+L89+L90</f>
        <v>61828.863458776948</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267925.07498803339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70" t="s">
        <v>2327</v>
      </c>
      <c r="C124" s="402"/>
      <c r="D124" s="402"/>
      <c r="E124" s="63"/>
      <c r="F124" s="63"/>
      <c r="G124" s="63"/>
      <c r="H124" s="63"/>
      <c r="I124" s="63"/>
      <c r="J124" s="796"/>
      <c r="K124" s="796"/>
      <c r="L124" s="796"/>
      <c r="M124" s="796"/>
      <c r="N124"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1159</v>
      </c>
      <c r="C31" s="87" t="s">
        <v>1667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197512.78430676489</v>
      </c>
      <c r="L36" s="279"/>
      <c r="M36" s="280">
        <v>30</v>
      </c>
      <c r="N36" s="281">
        <f>K36/M36</f>
        <v>6583.7594768921635</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130704.50020865521</v>
      </c>
      <c r="L37" s="279"/>
      <c r="M37" s="280">
        <v>10</v>
      </c>
      <c r="N37" s="281">
        <f t="shared" ref="N37:N43" si="0">K37/M37</f>
        <v>13070.450020865521</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113158.36600908404</v>
      </c>
      <c r="L38" s="279"/>
      <c r="M38" s="280">
        <v>10</v>
      </c>
      <c r="N38" s="281">
        <f t="shared" si="0"/>
        <v>11315.836600908404</v>
      </c>
    </row>
    <row r="39" spans="1:14">
      <c r="A39" t="s">
        <v>284</v>
      </c>
      <c r="B39" s="830" t="str">
        <f>VLOOKUP(A39,EQUIPOS!A9:D154,3,FALSE)</f>
        <v>Planta de asfalto en caliente</v>
      </c>
      <c r="C39" s="831"/>
      <c r="D39" s="831"/>
      <c r="E39" s="831"/>
      <c r="F39" s="831"/>
      <c r="G39" s="831"/>
      <c r="H39" s="832"/>
      <c r="I39" s="276"/>
      <c r="J39" s="277"/>
      <c r="K39" s="278">
        <f>VLOOKUP(A39,EQUIPOS!A9:D166,4,FALSE)</f>
        <v>916686.74999999988</v>
      </c>
      <c r="L39" s="279"/>
      <c r="M39" s="280">
        <v>10</v>
      </c>
      <c r="N39" s="281">
        <f t="shared" si="0"/>
        <v>91668.674999999988</v>
      </c>
    </row>
    <row r="40" spans="1:14">
      <c r="A40" t="s">
        <v>290</v>
      </c>
      <c r="B40" s="830" t="str">
        <f>VLOOKUP(A40,EQUIPOS!A10:D154,3,FALSE)</f>
        <v>Planta trituradora</v>
      </c>
      <c r="C40" s="831"/>
      <c r="D40" s="831"/>
      <c r="E40" s="831"/>
      <c r="F40" s="831"/>
      <c r="G40" s="831"/>
      <c r="H40" s="832"/>
      <c r="I40" s="276"/>
      <c r="J40" s="277"/>
      <c r="K40" s="278">
        <f>VLOOKUP(A40,EQUIPOS!A10:D167,4,FALSE)</f>
        <v>16176.824999999999</v>
      </c>
      <c r="L40" s="279"/>
      <c r="M40" s="280">
        <v>30</v>
      </c>
      <c r="N40" s="281">
        <f t="shared" si="0"/>
        <v>539.22749999999996</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187200</v>
      </c>
      <c r="L41" s="279"/>
      <c r="M41" s="280">
        <v>30</v>
      </c>
      <c r="N41" s="281">
        <f t="shared" si="0"/>
        <v>6240</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291200</v>
      </c>
      <c r="L42" s="279"/>
      <c r="M42" s="280">
        <v>10</v>
      </c>
      <c r="N42" s="281">
        <f t="shared" si="0"/>
        <v>29120</v>
      </c>
    </row>
    <row r="43" spans="1:14">
      <c r="A43" t="s">
        <v>373</v>
      </c>
      <c r="B43" s="830" t="str">
        <f>VLOOKUP(A43,EQUIPOS!A13:D157,3,FALSE)</f>
        <v>Volqueta 6 m3</v>
      </c>
      <c r="C43" s="831"/>
      <c r="D43" s="831"/>
      <c r="E43" s="831"/>
      <c r="F43" s="831"/>
      <c r="G43" s="831"/>
      <c r="H43" s="832"/>
      <c r="I43" s="276"/>
      <c r="J43" s="277"/>
      <c r="K43" s="278">
        <f>VLOOKUP(A43,EQUIPOS!A13:D170,4,FALSE)</f>
        <v>62500</v>
      </c>
      <c r="L43" s="279"/>
      <c r="M43" s="280">
        <v>10</v>
      </c>
      <c r="N43" s="281">
        <f t="shared" si="0"/>
        <v>6250</v>
      </c>
    </row>
    <row r="44" spans="1:14">
      <c r="B44" s="329"/>
      <c r="C44" s="330"/>
      <c r="D44" s="330"/>
      <c r="E44" s="330"/>
      <c r="F44" s="330"/>
      <c r="G44" s="330"/>
      <c r="H44" s="331"/>
      <c r="I44" s="276"/>
      <c r="J44" s="277"/>
      <c r="K44" s="278"/>
      <c r="L44" s="279"/>
      <c r="M44" s="280"/>
      <c r="N44" s="281"/>
    </row>
    <row r="45" spans="1:14">
      <c r="B45" s="830"/>
      <c r="C45" s="831"/>
      <c r="D45" s="831"/>
      <c r="E45" s="831"/>
      <c r="F45" s="831"/>
      <c r="G45" s="831"/>
      <c r="H45" s="832"/>
      <c r="I45" s="833"/>
      <c r="J45" s="814"/>
      <c r="K45" s="278"/>
      <c r="L45" s="834"/>
      <c r="M45" s="835"/>
      <c r="N45" s="281"/>
    </row>
    <row r="46" spans="1:14">
      <c r="B46" s="830"/>
      <c r="C46" s="831"/>
      <c r="D46" s="831"/>
      <c r="E46" s="836"/>
      <c r="F46" s="831"/>
      <c r="G46" s="831"/>
      <c r="H46" s="832"/>
      <c r="I46" s="42"/>
      <c r="J46" s="43"/>
      <c r="K46" s="283"/>
      <c r="L46" s="285"/>
      <c r="M46" s="286"/>
      <c r="N46" s="287"/>
    </row>
    <row r="47" spans="1:14">
      <c r="B47" s="837" t="s">
        <v>1036</v>
      </c>
      <c r="C47" s="838"/>
      <c r="D47" s="838"/>
      <c r="E47" s="44"/>
      <c r="F47" s="45"/>
      <c r="G47" s="45"/>
      <c r="H47" s="46"/>
      <c r="I47" s="42"/>
      <c r="J47" s="43"/>
      <c r="K47" s="288"/>
      <c r="L47" s="285"/>
      <c r="M47" s="410">
        <v>0.1</v>
      </c>
      <c r="N47" s="353">
        <f>N81*M47</f>
        <v>829.84208459912497</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3">
        <f>SUM(N36:N48)</f>
        <v>165617.79068326519</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4" t="s">
        <v>1029</v>
      </c>
      <c r="K53" s="91" t="s">
        <v>1030</v>
      </c>
      <c r="L53" s="811" t="s">
        <v>1039</v>
      </c>
      <c r="M53" s="810"/>
      <c r="N53" s="92" t="s">
        <v>1035</v>
      </c>
    </row>
    <row r="54" spans="1:14">
      <c r="A54" t="s">
        <v>843</v>
      </c>
      <c r="B54" s="49" t="str">
        <f>VLOOKUP(A54,MATERIALES!A5:D372,3,FALSE)</f>
        <v>Agregado Petreo para Triturar (Crudo)</v>
      </c>
      <c r="C54" s="290"/>
      <c r="D54" s="290"/>
      <c r="E54" s="290"/>
      <c r="F54" s="290"/>
      <c r="G54" s="290"/>
      <c r="H54" s="290"/>
      <c r="I54" s="277"/>
      <c r="J54" s="233" t="str">
        <f>VLOOKUP(A54,MATERIALES!A8:D644,2,FALSE)</f>
        <v>m3</v>
      </c>
      <c r="K54" s="291">
        <v>1.4</v>
      </c>
      <c r="L54" s="276"/>
      <c r="M54" s="411">
        <f>VLOOKUP(A54,MATERIALES!A5:D394,4,FALSE)</f>
        <v>20000</v>
      </c>
      <c r="N54" s="281">
        <f>K54*M54</f>
        <v>28000</v>
      </c>
    </row>
    <row r="55" spans="1:14">
      <c r="A55" s="114" t="s">
        <v>845</v>
      </c>
      <c r="B55" s="49" t="str">
        <f>VLOOKUP(A55,MATERIALES!A6:D372,3,FALSE)</f>
        <v>Agua</v>
      </c>
      <c r="C55" s="290"/>
      <c r="D55" s="290"/>
      <c r="E55" s="290"/>
      <c r="F55" s="290"/>
      <c r="G55" s="290"/>
      <c r="H55" s="290"/>
      <c r="I55" s="277"/>
      <c r="J55" s="233" t="str">
        <f>VLOOKUP(A55,MATERIALES!A9:D645,2,FALSE)</f>
        <v>lt</v>
      </c>
      <c r="K55" s="291">
        <v>25</v>
      </c>
      <c r="L55" s="276"/>
      <c r="M55" s="411">
        <f>VLOOKUP(A55,MATERIALES!A6:D395,4,FALSE)</f>
        <v>40</v>
      </c>
      <c r="N55" s="281">
        <f>K55*M55</f>
        <v>1000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3">
        <f>SUM(N54:N58)</f>
        <v>29000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1">
        <f>VLOOKUP(A64,TRANSPORTE!A5:D117,4,FALSE)</f>
        <v>1200</v>
      </c>
      <c r="M64" s="822"/>
      <c r="N64" s="296">
        <f>K64*L64</f>
        <v>1680</v>
      </c>
    </row>
    <row r="65" spans="1:15">
      <c r="A65" t="s">
        <v>1377</v>
      </c>
      <c r="B65" s="52" t="str">
        <f>VLOOKUP(A65,TRANSPORTE!A6:D117,3,FALSE)</f>
        <v>Transporte de mezcla</v>
      </c>
      <c r="C65" s="53"/>
      <c r="D65" s="53"/>
      <c r="E65" s="53"/>
      <c r="F65" s="53"/>
      <c r="G65" s="53"/>
      <c r="H65" s="320" t="s">
        <v>1552</v>
      </c>
      <c r="I65" s="288">
        <v>1.25</v>
      </c>
      <c r="J65" s="295">
        <v>1</v>
      </c>
      <c r="K65" s="288">
        <f>I65*J65</f>
        <v>1.25</v>
      </c>
      <c r="L65" s="821">
        <f>VLOOKUP(A65,TRANSPORTE!A6:D117,4,FALSE)</f>
        <v>1200</v>
      </c>
      <c r="M65" s="822"/>
      <c r="N65" s="296">
        <f>K65*L65</f>
        <v>1500</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3180</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8298.4208459912497</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206096.21152925646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41219.242305851294</v>
      </c>
      <c r="M88" s="852"/>
      <c r="N88" s="57"/>
    </row>
    <row r="89" spans="1:14">
      <c r="B89" s="95" t="s">
        <v>1057</v>
      </c>
      <c r="C89" s="96"/>
      <c r="D89" s="96"/>
      <c r="E89" s="96"/>
      <c r="F89" s="96"/>
      <c r="G89" s="96"/>
      <c r="H89" s="96"/>
      <c r="I89" s="93"/>
      <c r="J89" s="94"/>
      <c r="K89" s="313">
        <v>0.05</v>
      </c>
      <c r="L89" s="851">
        <f>N83*K89</f>
        <v>10304.810576462824</v>
      </c>
      <c r="M89" s="852"/>
      <c r="N89" s="57"/>
    </row>
    <row r="90" spans="1:14" ht="15.75" thickBot="1">
      <c r="B90" s="97" t="s">
        <v>1058</v>
      </c>
      <c r="C90" s="98"/>
      <c r="D90" s="98"/>
      <c r="E90" s="98"/>
      <c r="F90" s="98"/>
      <c r="G90" s="98"/>
      <c r="H90" s="98"/>
      <c r="I90" s="99"/>
      <c r="J90" s="100"/>
      <c r="K90" s="314">
        <v>0.05</v>
      </c>
      <c r="L90" s="853">
        <f>N83*K90</f>
        <v>10304.810576462824</v>
      </c>
      <c r="M90" s="854"/>
      <c r="N90" s="57"/>
    </row>
    <row r="91" spans="1:14" ht="15.75" thickBot="1">
      <c r="B91" s="817" t="s">
        <v>1037</v>
      </c>
      <c r="C91" s="818"/>
      <c r="D91" s="818"/>
      <c r="E91" s="818"/>
      <c r="F91" s="818"/>
      <c r="G91" s="818"/>
      <c r="H91" s="818"/>
      <c r="I91" s="818"/>
      <c r="J91" s="818"/>
      <c r="K91" s="818"/>
      <c r="L91" s="818"/>
      <c r="M91" s="819"/>
      <c r="N91" s="58">
        <f>L88+L89+L90</f>
        <v>61828.863458776948</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267925.07498803339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70" t="s">
        <v>2327</v>
      </c>
      <c r="C124" s="402"/>
      <c r="D124" s="402"/>
      <c r="E124" s="63"/>
      <c r="F124" s="63"/>
      <c r="G124" s="63"/>
      <c r="H124" s="63"/>
      <c r="I124" s="63"/>
      <c r="J124" s="796"/>
      <c r="K124" s="796"/>
      <c r="L124" s="796"/>
      <c r="M124" s="796"/>
      <c r="N124"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topLeftCell="A34"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1668</v>
      </c>
      <c r="C31" s="87" t="s">
        <v>1669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197512.78430676489</v>
      </c>
      <c r="L36" s="279"/>
      <c r="M36" s="280">
        <v>30</v>
      </c>
      <c r="N36" s="281">
        <f>K36/M36</f>
        <v>6583.7594768921635</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130704.50020865521</v>
      </c>
      <c r="L37" s="279"/>
      <c r="M37" s="280">
        <v>8</v>
      </c>
      <c r="N37" s="281">
        <f t="shared" ref="N37:N43" si="0">K37/M37</f>
        <v>16338.062526081902</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113158.36600908404</v>
      </c>
      <c r="L38" s="279"/>
      <c r="M38" s="280">
        <v>8</v>
      </c>
      <c r="N38" s="281">
        <f t="shared" si="0"/>
        <v>14144.795751135505</v>
      </c>
    </row>
    <row r="39" spans="1:14">
      <c r="A39" t="s">
        <v>284</v>
      </c>
      <c r="B39" s="830" t="str">
        <f>VLOOKUP(A39,EQUIPOS!A9:D154,3,FALSE)</f>
        <v>Planta de asfalto en caliente</v>
      </c>
      <c r="C39" s="831"/>
      <c r="D39" s="831"/>
      <c r="E39" s="831"/>
      <c r="F39" s="831"/>
      <c r="G39" s="831"/>
      <c r="H39" s="832"/>
      <c r="I39" s="276"/>
      <c r="J39" s="277"/>
      <c r="K39" s="278">
        <f>VLOOKUP(A39,EQUIPOS!A9:D166,4,FALSE)</f>
        <v>916686.74999999988</v>
      </c>
      <c r="L39" s="279"/>
      <c r="M39" s="280">
        <v>8</v>
      </c>
      <c r="N39" s="281">
        <f t="shared" si="0"/>
        <v>114585.84374999999</v>
      </c>
    </row>
    <row r="40" spans="1:14">
      <c r="A40" t="s">
        <v>290</v>
      </c>
      <c r="B40" s="830" t="str">
        <f>VLOOKUP(A40,EQUIPOS!A10:D154,3,FALSE)</f>
        <v>Planta trituradora</v>
      </c>
      <c r="C40" s="831"/>
      <c r="D40" s="831"/>
      <c r="E40" s="831"/>
      <c r="F40" s="831"/>
      <c r="G40" s="831"/>
      <c r="H40" s="832"/>
      <c r="I40" s="276"/>
      <c r="J40" s="277"/>
      <c r="K40" s="278">
        <f>VLOOKUP(A40,EQUIPOS!A10:D167,4,FALSE)</f>
        <v>16176.824999999999</v>
      </c>
      <c r="L40" s="279"/>
      <c r="M40" s="280">
        <v>30</v>
      </c>
      <c r="N40" s="281">
        <f t="shared" si="0"/>
        <v>539.22749999999996</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187200</v>
      </c>
      <c r="L41" s="279"/>
      <c r="M41" s="280">
        <v>30</v>
      </c>
      <c r="N41" s="281">
        <f t="shared" si="0"/>
        <v>6240</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291200</v>
      </c>
      <c r="L42" s="279"/>
      <c r="M42" s="280">
        <v>8</v>
      </c>
      <c r="N42" s="281">
        <f t="shared" si="0"/>
        <v>36400</v>
      </c>
    </row>
    <row r="43" spans="1:14">
      <c r="A43" t="s">
        <v>373</v>
      </c>
      <c r="B43" s="830" t="str">
        <f>VLOOKUP(A43,EQUIPOS!A13:D157,3,FALSE)</f>
        <v>Volqueta 6 m3</v>
      </c>
      <c r="C43" s="831"/>
      <c r="D43" s="831"/>
      <c r="E43" s="831"/>
      <c r="F43" s="831"/>
      <c r="G43" s="831"/>
      <c r="H43" s="832"/>
      <c r="I43" s="276"/>
      <c r="J43" s="277"/>
      <c r="K43" s="278">
        <f>VLOOKUP(A43,EQUIPOS!A13:D170,4,FALSE)</f>
        <v>62500</v>
      </c>
      <c r="L43" s="279"/>
      <c r="M43" s="280">
        <v>8</v>
      </c>
      <c r="N43" s="281">
        <f t="shared" si="0"/>
        <v>7812.5</v>
      </c>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0.1</v>
      </c>
      <c r="N46" s="353">
        <f>N80*M46</f>
        <v>922.04676066569448</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203566.23576477525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t="s">
        <v>843</v>
      </c>
      <c r="B53" s="49" t="str">
        <f>VLOOKUP(A53,MATERIALES!A5:D372,3,FALSE)</f>
        <v>Agregado Petreo para Triturar (Crudo)</v>
      </c>
      <c r="C53" s="290"/>
      <c r="D53" s="290"/>
      <c r="E53" s="290"/>
      <c r="F53" s="290"/>
      <c r="G53" s="290"/>
      <c r="H53" s="290"/>
      <c r="I53" s="277"/>
      <c r="J53" s="233" t="str">
        <f>VLOOKUP(A53,MATERIALES!A7:D643,2,FALSE)</f>
        <v>m3</v>
      </c>
      <c r="K53" s="291">
        <v>1.4</v>
      </c>
      <c r="L53" s="276"/>
      <c r="M53" s="411">
        <f>VLOOKUP(A53,MATERIALES!A5:D394,4,FALSE)</f>
        <v>20000</v>
      </c>
      <c r="N53" s="281">
        <f>K53*M53</f>
        <v>28000</v>
      </c>
    </row>
    <row r="54" spans="1:14">
      <c r="A54" s="114" t="s">
        <v>845</v>
      </c>
      <c r="B54" s="49" t="str">
        <f>VLOOKUP(A54,MATERIALES!A6:D372,3,FALSE)</f>
        <v>Agua</v>
      </c>
      <c r="C54" s="290"/>
      <c r="D54" s="290"/>
      <c r="E54" s="290"/>
      <c r="F54" s="290"/>
      <c r="G54" s="290"/>
      <c r="H54" s="290"/>
      <c r="I54" s="277"/>
      <c r="J54" s="233" t="str">
        <f>VLOOKUP(A54,MATERIALES!A8:D644,2,FALSE)</f>
        <v>lt</v>
      </c>
      <c r="K54" s="291">
        <v>25</v>
      </c>
      <c r="L54" s="276"/>
      <c r="M54" s="411">
        <f>VLOOKUP(A54,MATERIALES!A6:D395,4,FALSE)</f>
        <v>40</v>
      </c>
      <c r="N54" s="281">
        <f>K54*M54</f>
        <v>1000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3">
        <f>SUM(N53:N57)</f>
        <v>29000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1">
        <f>VLOOKUP(A63,TRANSPORTE!A5:D117,4,FALSE)</f>
        <v>1200</v>
      </c>
      <c r="M63" s="822"/>
      <c r="N63" s="296">
        <f>K63*L63</f>
        <v>1680</v>
      </c>
    </row>
    <row r="64" spans="1:14">
      <c r="A64" t="s">
        <v>1448</v>
      </c>
      <c r="B64" s="52" t="str">
        <f>VLOOKUP(A64,TRANSPORTE!A6:D117,3,FALSE)</f>
        <v>Transporte de Mezcla densa en Caliente MDC-25</v>
      </c>
      <c r="C64" s="53"/>
      <c r="D64" s="53"/>
      <c r="E64" s="53"/>
      <c r="F64" s="53"/>
      <c r="G64" s="53"/>
      <c r="H64" s="320" t="s">
        <v>1552</v>
      </c>
      <c r="I64" s="288">
        <v>1.25</v>
      </c>
      <c r="J64" s="295">
        <v>1</v>
      </c>
      <c r="K64" s="288">
        <f>I64*J64</f>
        <v>1.25</v>
      </c>
      <c r="L64" s="821">
        <f>VLOOKUP(A64,TRANSPORTE!A6:D117,4,FALSE)</f>
        <v>1200</v>
      </c>
      <c r="M64" s="822"/>
      <c r="N64" s="296">
        <f>K64*L64</f>
        <v>1500</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3180</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10">
        <f>SUM(N74:N79)</f>
        <v>9220.4676066569446</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244966.7033714322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3"/>
      <c r="J86" s="343"/>
      <c r="K86" s="311" t="s">
        <v>1054</v>
      </c>
      <c r="L86" s="847" t="s">
        <v>1055</v>
      </c>
      <c r="M86" s="848"/>
      <c r="N86" s="312"/>
    </row>
    <row r="87" spans="1:14">
      <c r="B87" s="849" t="s">
        <v>1056</v>
      </c>
      <c r="C87" s="850"/>
      <c r="D87" s="850"/>
      <c r="E87" s="850"/>
      <c r="F87" s="850"/>
      <c r="G87" s="850"/>
      <c r="H87" s="850"/>
      <c r="I87" s="93"/>
      <c r="J87" s="94"/>
      <c r="K87" s="313">
        <v>0.2</v>
      </c>
      <c r="L87" s="851">
        <f>N82*K87</f>
        <v>48993.340674286446</v>
      </c>
      <c r="M87" s="852"/>
      <c r="N87" s="57"/>
    </row>
    <row r="88" spans="1:14">
      <c r="B88" s="95" t="s">
        <v>1057</v>
      </c>
      <c r="C88" s="96"/>
      <c r="D88" s="96"/>
      <c r="E88" s="96"/>
      <c r="F88" s="96"/>
      <c r="G88" s="96"/>
      <c r="H88" s="96"/>
      <c r="I88" s="93"/>
      <c r="J88" s="94"/>
      <c r="K88" s="313">
        <v>0.05</v>
      </c>
      <c r="L88" s="851">
        <f>N82*K88</f>
        <v>12248.335168571612</v>
      </c>
      <c r="M88" s="852"/>
      <c r="N88" s="57"/>
    </row>
    <row r="89" spans="1:14" ht="15.75" thickBot="1">
      <c r="B89" s="97" t="s">
        <v>1058</v>
      </c>
      <c r="C89" s="98"/>
      <c r="D89" s="98"/>
      <c r="E89" s="98"/>
      <c r="F89" s="98"/>
      <c r="G89" s="98"/>
      <c r="H89" s="98"/>
      <c r="I89" s="99"/>
      <c r="J89" s="100"/>
      <c r="K89" s="314">
        <v>0.05</v>
      </c>
      <c r="L89" s="853">
        <f>N82*K89</f>
        <v>12248.335168571612</v>
      </c>
      <c r="M89" s="854"/>
      <c r="N89" s="57"/>
    </row>
    <row r="90" spans="1:14" ht="15.75" thickBot="1">
      <c r="B90" s="817" t="s">
        <v>1037</v>
      </c>
      <c r="C90" s="818"/>
      <c r="D90" s="818"/>
      <c r="E90" s="818"/>
      <c r="F90" s="818"/>
      <c r="G90" s="818"/>
      <c r="H90" s="818"/>
      <c r="I90" s="818"/>
      <c r="J90" s="818"/>
      <c r="K90" s="818"/>
      <c r="L90" s="818"/>
      <c r="M90" s="819"/>
      <c r="N90" s="58">
        <f>L87+L88+L89</f>
        <v>73490.011011429669</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318456.71438286186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70" t="s">
        <v>2327</v>
      </c>
      <c r="C123" s="402"/>
      <c r="D123" s="402"/>
      <c r="E123" s="63"/>
      <c r="F123" s="63"/>
      <c r="G123" s="63"/>
      <c r="H123" s="63"/>
      <c r="I123" s="63"/>
      <c r="J123" s="796"/>
      <c r="K123" s="796"/>
      <c r="L123" s="796"/>
      <c r="M123" s="796"/>
      <c r="N123"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1670</v>
      </c>
      <c r="C31" s="87" t="s">
        <v>1671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197512.78430676489</v>
      </c>
      <c r="L36" s="279"/>
      <c r="M36" s="280">
        <v>30</v>
      </c>
      <c r="N36" s="281">
        <f>K36/M36</f>
        <v>6583.7594768921635</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130704.50020865521</v>
      </c>
      <c r="L37" s="279"/>
      <c r="M37" s="280">
        <v>8</v>
      </c>
      <c r="N37" s="281">
        <f t="shared" ref="N37:N43" si="0">K37/M37</f>
        <v>16338.062526081902</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113158.36600908404</v>
      </c>
      <c r="L38" s="279"/>
      <c r="M38" s="280">
        <v>8</v>
      </c>
      <c r="N38" s="281">
        <f t="shared" si="0"/>
        <v>14144.795751135505</v>
      </c>
    </row>
    <row r="39" spans="1:14">
      <c r="A39" t="s">
        <v>284</v>
      </c>
      <c r="B39" s="830" t="str">
        <f>VLOOKUP(A39,EQUIPOS!A9:D154,3,FALSE)</f>
        <v>Planta de asfalto en caliente</v>
      </c>
      <c r="C39" s="831"/>
      <c r="D39" s="831"/>
      <c r="E39" s="831"/>
      <c r="F39" s="831"/>
      <c r="G39" s="831"/>
      <c r="H39" s="832"/>
      <c r="I39" s="276"/>
      <c r="J39" s="277"/>
      <c r="K39" s="278">
        <f>VLOOKUP(A39,EQUIPOS!A9:D166,4,FALSE)</f>
        <v>916686.74999999988</v>
      </c>
      <c r="L39" s="279"/>
      <c r="M39" s="280">
        <v>8</v>
      </c>
      <c r="N39" s="281">
        <f t="shared" si="0"/>
        <v>114585.84374999999</v>
      </c>
    </row>
    <row r="40" spans="1:14">
      <c r="A40" t="s">
        <v>290</v>
      </c>
      <c r="B40" s="830" t="str">
        <f>VLOOKUP(A40,EQUIPOS!A10:D154,3,FALSE)</f>
        <v>Planta trituradora</v>
      </c>
      <c r="C40" s="831"/>
      <c r="D40" s="831"/>
      <c r="E40" s="831"/>
      <c r="F40" s="831"/>
      <c r="G40" s="831"/>
      <c r="H40" s="832"/>
      <c r="I40" s="276"/>
      <c r="J40" s="277"/>
      <c r="K40" s="278">
        <f>VLOOKUP(A40,EQUIPOS!A10:D167,4,FALSE)</f>
        <v>16176.824999999999</v>
      </c>
      <c r="L40" s="279"/>
      <c r="M40" s="280">
        <v>30</v>
      </c>
      <c r="N40" s="281">
        <f t="shared" si="0"/>
        <v>539.22749999999996</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187200</v>
      </c>
      <c r="L41" s="279"/>
      <c r="M41" s="280">
        <v>30</v>
      </c>
      <c r="N41" s="281">
        <f t="shared" si="0"/>
        <v>6240</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291200</v>
      </c>
      <c r="L42" s="279"/>
      <c r="M42" s="280">
        <v>8</v>
      </c>
      <c r="N42" s="281">
        <f t="shared" si="0"/>
        <v>36400</v>
      </c>
    </row>
    <row r="43" spans="1:14">
      <c r="A43" t="s">
        <v>373</v>
      </c>
      <c r="B43" s="830" t="str">
        <f>VLOOKUP(A43,EQUIPOS!A13:D157,3,FALSE)</f>
        <v>Volqueta 6 m3</v>
      </c>
      <c r="C43" s="831"/>
      <c r="D43" s="831"/>
      <c r="E43" s="831"/>
      <c r="F43" s="831"/>
      <c r="G43" s="831"/>
      <c r="H43" s="832"/>
      <c r="I43" s="276"/>
      <c r="J43" s="277"/>
      <c r="K43" s="278">
        <f>VLOOKUP(A43,EQUIPOS!A13:D170,4,FALSE)</f>
        <v>62500</v>
      </c>
      <c r="L43" s="279"/>
      <c r="M43" s="280">
        <v>8</v>
      </c>
      <c r="N43" s="281">
        <f t="shared" si="0"/>
        <v>7812.5</v>
      </c>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0.1</v>
      </c>
      <c r="N46" s="353">
        <f>N80*M46</f>
        <v>922.04676066569448</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203566.23576477525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t="s">
        <v>843</v>
      </c>
      <c r="B53" s="49" t="str">
        <f>VLOOKUP(A53,MATERIALES!A5:D372,3,FALSE)</f>
        <v>Agregado Petreo para Triturar (Crudo)</v>
      </c>
      <c r="C53" s="290"/>
      <c r="D53" s="290"/>
      <c r="E53" s="290"/>
      <c r="F53" s="290"/>
      <c r="G53" s="290"/>
      <c r="H53" s="290"/>
      <c r="I53" s="277"/>
      <c r="J53" s="233" t="str">
        <f>VLOOKUP(A53,MATERIALES!A7:D643,2,FALSE)</f>
        <v>m3</v>
      </c>
      <c r="K53" s="291">
        <v>1.4</v>
      </c>
      <c r="L53" s="276"/>
      <c r="M53" s="411">
        <f>VLOOKUP(A53,MATERIALES!A5:D394,4,FALSE)</f>
        <v>20000</v>
      </c>
      <c r="N53" s="281">
        <f>K53*M53</f>
        <v>28000</v>
      </c>
    </row>
    <row r="54" spans="1:14">
      <c r="A54" s="114" t="s">
        <v>845</v>
      </c>
      <c r="B54" s="49" t="str">
        <f>VLOOKUP(A54,MATERIALES!A6:D372,3,FALSE)</f>
        <v>Agua</v>
      </c>
      <c r="C54" s="290"/>
      <c r="D54" s="290"/>
      <c r="E54" s="290"/>
      <c r="F54" s="290"/>
      <c r="G54" s="290"/>
      <c r="H54" s="290"/>
      <c r="I54" s="277"/>
      <c r="J54" s="233" t="str">
        <f>VLOOKUP(A54,MATERIALES!A8:D644,2,FALSE)</f>
        <v>lt</v>
      </c>
      <c r="K54" s="291">
        <v>25</v>
      </c>
      <c r="L54" s="276"/>
      <c r="M54" s="411">
        <f>VLOOKUP(A54,MATERIALES!A6:D395,4,FALSE)</f>
        <v>40</v>
      </c>
      <c r="N54" s="281">
        <f>K54*M54</f>
        <v>1000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3">
        <f>SUM(N53:N57)</f>
        <v>29000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1">
        <f>VLOOKUP(A63,TRANSPORTE!A5:D117,4,FALSE)</f>
        <v>1200</v>
      </c>
      <c r="M63" s="822"/>
      <c r="N63" s="296">
        <f>K63*L63</f>
        <v>1680</v>
      </c>
    </row>
    <row r="64" spans="1:14">
      <c r="A64" t="s">
        <v>1459</v>
      </c>
      <c r="B64" s="52" t="str">
        <f>VLOOKUP(A64,TRANSPORTE!A6:D117,3,FALSE)</f>
        <v>Transporte de mezcla gruesa en Caliente MGC</v>
      </c>
      <c r="C64" s="53"/>
      <c r="D64" s="53"/>
      <c r="E64" s="53"/>
      <c r="F64" s="53"/>
      <c r="G64" s="53"/>
      <c r="H64" s="320" t="s">
        <v>1552</v>
      </c>
      <c r="I64" s="288">
        <v>1.25</v>
      </c>
      <c r="J64" s="295">
        <v>1</v>
      </c>
      <c r="K64" s="288">
        <f>I64*J64</f>
        <v>1.25</v>
      </c>
      <c r="L64" s="821">
        <f>VLOOKUP(A64,TRANSPORTE!A6:D117,4,FALSE)</f>
        <v>1200</v>
      </c>
      <c r="M64" s="822"/>
      <c r="N64" s="296">
        <f>K64*L64</f>
        <v>1500</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318"/>
      <c r="C68" s="319"/>
      <c r="D68" s="457"/>
      <c r="E68" s="457"/>
      <c r="F68" s="457"/>
      <c r="G68" s="457"/>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3180</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4"/>
      <c r="C79" s="805"/>
      <c r="D79" s="805"/>
      <c r="E79" s="805"/>
      <c r="F79" s="805"/>
      <c r="G79" s="805"/>
      <c r="H79" s="805"/>
      <c r="I79" s="132"/>
      <c r="J79" s="132"/>
      <c r="K79" s="132"/>
      <c r="L79" s="905"/>
      <c r="M79" s="905"/>
      <c r="N79" s="133"/>
    </row>
    <row r="80" spans="1:15" ht="15.75" thickBot="1">
      <c r="B80" s="823" t="s">
        <v>1037</v>
      </c>
      <c r="C80" s="824"/>
      <c r="D80" s="824"/>
      <c r="E80" s="824"/>
      <c r="F80" s="824"/>
      <c r="G80" s="824"/>
      <c r="H80" s="824"/>
      <c r="I80" s="824"/>
      <c r="J80" s="824"/>
      <c r="K80" s="824"/>
      <c r="L80" s="824"/>
      <c r="M80" s="825"/>
      <c r="N80" s="469">
        <f>SUM(N74:N79)</f>
        <v>9220.4676066569446</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244966.7033714322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3"/>
      <c r="J86" s="343"/>
      <c r="K86" s="311" t="s">
        <v>1054</v>
      </c>
      <c r="L86" s="847" t="s">
        <v>1055</v>
      </c>
      <c r="M86" s="848"/>
      <c r="N86" s="312"/>
    </row>
    <row r="87" spans="1:14">
      <c r="B87" s="849" t="s">
        <v>1056</v>
      </c>
      <c r="C87" s="850"/>
      <c r="D87" s="850"/>
      <c r="E87" s="850"/>
      <c r="F87" s="850"/>
      <c r="G87" s="850"/>
      <c r="H87" s="850"/>
      <c r="I87" s="93"/>
      <c r="J87" s="94"/>
      <c r="K87" s="313">
        <v>0.2</v>
      </c>
      <c r="L87" s="851">
        <f>N82*K87</f>
        <v>48993.340674286446</v>
      </c>
      <c r="M87" s="852"/>
      <c r="N87" s="57"/>
    </row>
    <row r="88" spans="1:14">
      <c r="B88" s="95" t="s">
        <v>1057</v>
      </c>
      <c r="C88" s="96"/>
      <c r="D88" s="96"/>
      <c r="E88" s="96"/>
      <c r="F88" s="96"/>
      <c r="G88" s="96"/>
      <c r="H88" s="96"/>
      <c r="I88" s="93"/>
      <c r="J88" s="94"/>
      <c r="K88" s="313">
        <v>0.05</v>
      </c>
      <c r="L88" s="851">
        <f>N82*K88</f>
        <v>12248.335168571612</v>
      </c>
      <c r="M88" s="852"/>
      <c r="N88" s="57"/>
    </row>
    <row r="89" spans="1:14" ht="15.75" thickBot="1">
      <c r="B89" s="97" t="s">
        <v>1058</v>
      </c>
      <c r="C89" s="98"/>
      <c r="D89" s="98"/>
      <c r="E89" s="98"/>
      <c r="F89" s="98"/>
      <c r="G89" s="98"/>
      <c r="H89" s="98"/>
      <c r="I89" s="99"/>
      <c r="J89" s="100"/>
      <c r="K89" s="314">
        <v>0.05</v>
      </c>
      <c r="L89" s="853">
        <f>N82*K89</f>
        <v>12248.335168571612</v>
      </c>
      <c r="M89" s="854"/>
      <c r="N89" s="57"/>
    </row>
    <row r="90" spans="1:14" ht="15.75" thickBot="1">
      <c r="B90" s="817" t="s">
        <v>1037</v>
      </c>
      <c r="C90" s="818"/>
      <c r="D90" s="818"/>
      <c r="E90" s="818"/>
      <c r="F90" s="818"/>
      <c r="G90" s="818"/>
      <c r="H90" s="818"/>
      <c r="I90" s="818"/>
      <c r="J90" s="818"/>
      <c r="K90" s="818"/>
      <c r="L90" s="818"/>
      <c r="M90" s="819"/>
      <c r="N90" s="58">
        <f>L87+L88+L89</f>
        <v>73490.011011429669</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318456.71438286186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70" t="s">
        <v>2327</v>
      </c>
      <c r="C123" s="402"/>
      <c r="D123" s="402"/>
      <c r="E123" s="63"/>
      <c r="F123" s="63"/>
      <c r="G123" s="63"/>
      <c r="H123" s="63"/>
      <c r="I123" s="63"/>
      <c r="J123" s="796"/>
      <c r="K123" s="796"/>
      <c r="L123" s="796"/>
      <c r="M123" s="796"/>
      <c r="N123"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topLeftCell="A31"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1672</v>
      </c>
      <c r="C31" s="87" t="s">
        <v>1673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197512.78430676489</v>
      </c>
      <c r="L36" s="279"/>
      <c r="M36" s="280">
        <v>30</v>
      </c>
      <c r="N36" s="281">
        <f>K36/M36</f>
        <v>6583.7594768921635</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130704.50020865521</v>
      </c>
      <c r="L37" s="279"/>
      <c r="M37" s="280">
        <v>8</v>
      </c>
      <c r="N37" s="281">
        <f t="shared" ref="N37:N43" si="0">K37/M37</f>
        <v>16338.062526081902</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113158.36600908404</v>
      </c>
      <c r="L38" s="279"/>
      <c r="M38" s="280">
        <v>8</v>
      </c>
      <c r="N38" s="281">
        <f t="shared" si="0"/>
        <v>14144.795751135505</v>
      </c>
    </row>
    <row r="39" spans="1:14">
      <c r="A39" t="s">
        <v>284</v>
      </c>
      <c r="B39" s="830" t="str">
        <f>VLOOKUP(A39,EQUIPOS!A9:D154,3,FALSE)</f>
        <v>Planta de asfalto en caliente</v>
      </c>
      <c r="C39" s="831"/>
      <c r="D39" s="831"/>
      <c r="E39" s="831"/>
      <c r="F39" s="831"/>
      <c r="G39" s="831"/>
      <c r="H39" s="832"/>
      <c r="I39" s="276"/>
      <c r="J39" s="277"/>
      <c r="K39" s="278">
        <f>VLOOKUP(A39,EQUIPOS!A9:D166,4,FALSE)</f>
        <v>916686.74999999988</v>
      </c>
      <c r="L39" s="279"/>
      <c r="M39" s="280">
        <v>8</v>
      </c>
      <c r="N39" s="281">
        <f t="shared" si="0"/>
        <v>114585.84374999999</v>
      </c>
    </row>
    <row r="40" spans="1:14">
      <c r="A40" t="s">
        <v>290</v>
      </c>
      <c r="B40" s="830" t="str">
        <f>VLOOKUP(A40,EQUIPOS!A10:D154,3,FALSE)</f>
        <v>Planta trituradora</v>
      </c>
      <c r="C40" s="831"/>
      <c r="D40" s="831"/>
      <c r="E40" s="831"/>
      <c r="F40" s="831"/>
      <c r="G40" s="831"/>
      <c r="H40" s="832"/>
      <c r="I40" s="276"/>
      <c r="J40" s="277"/>
      <c r="K40" s="278">
        <f>VLOOKUP(A40,EQUIPOS!A10:D167,4,FALSE)</f>
        <v>16176.824999999999</v>
      </c>
      <c r="L40" s="279"/>
      <c r="M40" s="280">
        <v>30</v>
      </c>
      <c r="N40" s="281">
        <f t="shared" si="0"/>
        <v>539.22749999999996</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187200</v>
      </c>
      <c r="L41" s="279"/>
      <c r="M41" s="280">
        <v>30</v>
      </c>
      <c r="N41" s="281">
        <f t="shared" si="0"/>
        <v>6240</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291200</v>
      </c>
      <c r="L42" s="279"/>
      <c r="M42" s="280">
        <v>8</v>
      </c>
      <c r="N42" s="281">
        <f t="shared" si="0"/>
        <v>36400</v>
      </c>
    </row>
    <row r="43" spans="1:14">
      <c r="A43" t="s">
        <v>373</v>
      </c>
      <c r="B43" s="830" t="str">
        <f>VLOOKUP(A43,EQUIPOS!A13:D157,3,FALSE)</f>
        <v>Volqueta 6 m3</v>
      </c>
      <c r="C43" s="831"/>
      <c r="D43" s="831"/>
      <c r="E43" s="831"/>
      <c r="F43" s="831"/>
      <c r="G43" s="831"/>
      <c r="H43" s="832"/>
      <c r="I43" s="276"/>
      <c r="J43" s="277"/>
      <c r="K43" s="278">
        <f>VLOOKUP(A43,EQUIPOS!A13:D170,4,FALSE)</f>
        <v>62500</v>
      </c>
      <c r="L43" s="279"/>
      <c r="M43" s="280">
        <v>8</v>
      </c>
      <c r="N43" s="281">
        <f t="shared" si="0"/>
        <v>7812.5</v>
      </c>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0.1</v>
      </c>
      <c r="N46" s="353">
        <f>N80*M46</f>
        <v>922.04676066569448</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203566.23576477525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t="s">
        <v>843</v>
      </c>
      <c r="B53" s="49" t="str">
        <f>VLOOKUP(A53,MATERIALES!A5:D372,3,FALSE)</f>
        <v>Agregado Petreo para Triturar (Crudo)</v>
      </c>
      <c r="C53" s="290"/>
      <c r="D53" s="290"/>
      <c r="E53" s="290"/>
      <c r="F53" s="290"/>
      <c r="G53" s="290"/>
      <c r="H53" s="290"/>
      <c r="I53" s="277"/>
      <c r="J53" s="233" t="str">
        <f>VLOOKUP(A53,MATERIALES!A7:D643,2,FALSE)</f>
        <v>m3</v>
      </c>
      <c r="K53" s="291">
        <v>1.4</v>
      </c>
      <c r="L53" s="276"/>
      <c r="M53" s="411">
        <f>VLOOKUP(A53,MATERIALES!A5:D394,4,FALSE)</f>
        <v>20000</v>
      </c>
      <c r="N53" s="281">
        <f>K53*M53</f>
        <v>28000</v>
      </c>
    </row>
    <row r="54" spans="1:14">
      <c r="A54" s="114" t="s">
        <v>845</v>
      </c>
      <c r="B54" s="49" t="str">
        <f>VLOOKUP(A54,MATERIALES!A6:D372,3,FALSE)</f>
        <v>Agua</v>
      </c>
      <c r="C54" s="290"/>
      <c r="D54" s="290"/>
      <c r="E54" s="290"/>
      <c r="F54" s="290"/>
      <c r="G54" s="290"/>
      <c r="H54" s="290"/>
      <c r="I54" s="277"/>
      <c r="J54" s="233" t="str">
        <f>VLOOKUP(A54,MATERIALES!A8:D644,2,FALSE)</f>
        <v>lt</v>
      </c>
      <c r="K54" s="291">
        <v>25</v>
      </c>
      <c r="L54" s="276"/>
      <c r="M54" s="411">
        <f>VLOOKUP(A54,MATERIALES!A6:D395,4,FALSE)</f>
        <v>40</v>
      </c>
      <c r="N54" s="281">
        <f>K54*M54</f>
        <v>1000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3">
        <f>SUM(N53:N57)</f>
        <v>29000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1">
        <f>VLOOKUP(A63,TRANSPORTE!A5:D117,4,FALSE)</f>
        <v>1200</v>
      </c>
      <c r="M63" s="822"/>
      <c r="N63" s="296">
        <f>K63*L63</f>
        <v>1680</v>
      </c>
    </row>
    <row r="64" spans="1:14">
      <c r="A64" t="s">
        <v>1459</v>
      </c>
      <c r="B64" s="52" t="str">
        <f>VLOOKUP(A64,TRANSPORTE!A6:D117,3,FALSE)</f>
        <v>Transporte de mezcla gruesa en Caliente MGC</v>
      </c>
      <c r="C64" s="53"/>
      <c r="D64" s="53"/>
      <c r="E64" s="53"/>
      <c r="F64" s="53"/>
      <c r="G64" s="53"/>
      <c r="H64" s="320" t="s">
        <v>1552</v>
      </c>
      <c r="I64" s="288">
        <v>1.25</v>
      </c>
      <c r="J64" s="295">
        <v>1</v>
      </c>
      <c r="K64" s="288">
        <f>I64*J64</f>
        <v>1.25</v>
      </c>
      <c r="L64" s="821">
        <f>VLOOKUP(A64,TRANSPORTE!A6:D117,4,FALSE)</f>
        <v>1200</v>
      </c>
      <c r="M64" s="822"/>
      <c r="N64" s="296">
        <f>K64*L64</f>
        <v>1500</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3180</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10">
        <f>SUM(N74:N79)</f>
        <v>9220.4676066569446</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244966.7033714322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3"/>
      <c r="J86" s="343"/>
      <c r="K86" s="311" t="s">
        <v>1054</v>
      </c>
      <c r="L86" s="847" t="s">
        <v>1055</v>
      </c>
      <c r="M86" s="848"/>
      <c r="N86" s="312"/>
    </row>
    <row r="87" spans="1:14">
      <c r="B87" s="849" t="s">
        <v>1056</v>
      </c>
      <c r="C87" s="850"/>
      <c r="D87" s="850"/>
      <c r="E87" s="850"/>
      <c r="F87" s="850"/>
      <c r="G87" s="850"/>
      <c r="H87" s="850"/>
      <c r="I87" s="93"/>
      <c r="J87" s="94"/>
      <c r="K87" s="313">
        <v>0.2</v>
      </c>
      <c r="L87" s="851">
        <f>N82*K87</f>
        <v>48993.340674286446</v>
      </c>
      <c r="M87" s="852"/>
      <c r="N87" s="57"/>
    </row>
    <row r="88" spans="1:14">
      <c r="B88" s="95" t="s">
        <v>1057</v>
      </c>
      <c r="C88" s="96"/>
      <c r="D88" s="96"/>
      <c r="E88" s="96"/>
      <c r="F88" s="96"/>
      <c r="G88" s="96"/>
      <c r="H88" s="96"/>
      <c r="I88" s="93"/>
      <c r="J88" s="94"/>
      <c r="K88" s="313">
        <v>0.05</v>
      </c>
      <c r="L88" s="851">
        <f>N82*K88</f>
        <v>12248.335168571612</v>
      </c>
      <c r="M88" s="852"/>
      <c r="N88" s="57"/>
    </row>
    <row r="89" spans="1:14" ht="15.75" thickBot="1">
      <c r="B89" s="97" t="s">
        <v>1058</v>
      </c>
      <c r="C89" s="98"/>
      <c r="D89" s="98"/>
      <c r="E89" s="98"/>
      <c r="F89" s="98"/>
      <c r="G89" s="98"/>
      <c r="H89" s="98"/>
      <c r="I89" s="99"/>
      <c r="J89" s="100"/>
      <c r="K89" s="314">
        <v>0.05</v>
      </c>
      <c r="L89" s="853">
        <f>N82*K89</f>
        <v>12248.335168571612</v>
      </c>
      <c r="M89" s="854"/>
      <c r="N89" s="57"/>
    </row>
    <row r="90" spans="1:14" ht="15.75" thickBot="1">
      <c r="B90" s="817" t="s">
        <v>1037</v>
      </c>
      <c r="C90" s="818"/>
      <c r="D90" s="818"/>
      <c r="E90" s="818"/>
      <c r="F90" s="818"/>
      <c r="G90" s="818"/>
      <c r="H90" s="818"/>
      <c r="I90" s="818"/>
      <c r="J90" s="818"/>
      <c r="K90" s="818"/>
      <c r="L90" s="818"/>
      <c r="M90" s="819"/>
      <c r="N90" s="58">
        <f>L87+L88+L89</f>
        <v>73490.011011429669</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318456.71438286186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70" t="s">
        <v>2327</v>
      </c>
      <c r="C123" s="402"/>
      <c r="D123" s="402"/>
      <c r="E123" s="63"/>
      <c r="F123" s="63"/>
      <c r="G123" s="63"/>
      <c r="H123" s="63"/>
      <c r="I123" s="63"/>
      <c r="J123" s="796"/>
      <c r="K123" s="796"/>
      <c r="L123" s="796"/>
      <c r="M123" s="796"/>
      <c r="N123"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1160</v>
      </c>
      <c r="C31" s="87" t="s">
        <v>2138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197512.78430676489</v>
      </c>
      <c r="L36" s="279"/>
      <c r="M36" s="280">
        <v>30</v>
      </c>
      <c r="N36" s="281">
        <f>K36/M36</f>
        <v>6583.7594768921635</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130704.50020865521</v>
      </c>
      <c r="L37" s="279"/>
      <c r="M37" s="280">
        <v>10</v>
      </c>
      <c r="N37" s="281">
        <f t="shared" ref="N37:N43" si="0">K37/M37</f>
        <v>13070.450020865521</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113158.36600908404</v>
      </c>
      <c r="L38" s="279"/>
      <c r="M38" s="280">
        <v>10</v>
      </c>
      <c r="N38" s="281">
        <f t="shared" si="0"/>
        <v>11315.836600908404</v>
      </c>
    </row>
    <row r="39" spans="1:14">
      <c r="A39" t="s">
        <v>284</v>
      </c>
      <c r="B39" s="830" t="str">
        <f>VLOOKUP(A39,EQUIPOS!A9:D154,3,FALSE)</f>
        <v>Planta de asfalto en caliente</v>
      </c>
      <c r="C39" s="831"/>
      <c r="D39" s="831"/>
      <c r="E39" s="831"/>
      <c r="F39" s="831"/>
      <c r="G39" s="831"/>
      <c r="H39" s="832"/>
      <c r="I39" s="276"/>
      <c r="J39" s="277"/>
      <c r="K39" s="278">
        <f>VLOOKUP(A39,EQUIPOS!A9:D166,4,FALSE)</f>
        <v>916686.74999999988</v>
      </c>
      <c r="L39" s="279"/>
      <c r="M39" s="280">
        <v>10</v>
      </c>
      <c r="N39" s="281">
        <f t="shared" si="0"/>
        <v>91668.674999999988</v>
      </c>
    </row>
    <row r="40" spans="1:14">
      <c r="A40" t="s">
        <v>290</v>
      </c>
      <c r="B40" s="830" t="str">
        <f>VLOOKUP(A40,EQUIPOS!A10:D154,3,FALSE)</f>
        <v>Planta trituradora</v>
      </c>
      <c r="C40" s="831"/>
      <c r="D40" s="831"/>
      <c r="E40" s="831"/>
      <c r="F40" s="831"/>
      <c r="G40" s="831"/>
      <c r="H40" s="832"/>
      <c r="I40" s="276"/>
      <c r="J40" s="277"/>
      <c r="K40" s="278">
        <f>VLOOKUP(A40,EQUIPOS!A10:D167,4,FALSE)</f>
        <v>16176.824999999999</v>
      </c>
      <c r="L40" s="279"/>
      <c r="M40" s="280">
        <v>30</v>
      </c>
      <c r="N40" s="281">
        <f t="shared" si="0"/>
        <v>539.22749999999996</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187200</v>
      </c>
      <c r="L41" s="279"/>
      <c r="M41" s="280">
        <v>30</v>
      </c>
      <c r="N41" s="281">
        <f t="shared" si="0"/>
        <v>6240</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291200</v>
      </c>
      <c r="L42" s="279"/>
      <c r="M42" s="280">
        <v>10</v>
      </c>
      <c r="N42" s="281">
        <f t="shared" si="0"/>
        <v>29120</v>
      </c>
    </row>
    <row r="43" spans="1:14">
      <c r="A43" t="s">
        <v>373</v>
      </c>
      <c r="B43" s="830" t="str">
        <f>VLOOKUP(A43,EQUIPOS!A13:D157,3,FALSE)</f>
        <v>Volqueta 6 m3</v>
      </c>
      <c r="C43" s="831"/>
      <c r="D43" s="831"/>
      <c r="E43" s="831"/>
      <c r="F43" s="831"/>
      <c r="G43" s="831"/>
      <c r="H43" s="832"/>
      <c r="I43" s="276"/>
      <c r="J43" s="277"/>
      <c r="K43" s="278">
        <f>VLOOKUP(A43,EQUIPOS!A13:D170,4,FALSE)</f>
        <v>62500</v>
      </c>
      <c r="L43" s="279"/>
      <c r="M43" s="280">
        <v>10</v>
      </c>
      <c r="N43" s="281">
        <f t="shared" si="0"/>
        <v>6250</v>
      </c>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0.1</v>
      </c>
      <c r="N46" s="353">
        <f>N80*M46</f>
        <v>829.84208459912497</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165617.79068326519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t="s">
        <v>843</v>
      </c>
      <c r="B53" s="49" t="str">
        <f>VLOOKUP(A53,MATERIALES!A5:D372,3,FALSE)</f>
        <v>Agregado Petreo para Triturar (Crudo)</v>
      </c>
      <c r="C53" s="290"/>
      <c r="D53" s="290"/>
      <c r="E53" s="290"/>
      <c r="F53" s="290"/>
      <c r="G53" s="290"/>
      <c r="H53" s="290"/>
      <c r="I53" s="277"/>
      <c r="J53" s="233" t="str">
        <f>VLOOKUP(A53,MATERIALES!A7:D643,2,FALSE)</f>
        <v>m3</v>
      </c>
      <c r="K53" s="291">
        <v>1.4</v>
      </c>
      <c r="L53" s="276"/>
      <c r="M53" s="411">
        <f>VLOOKUP(A53,MATERIALES!A5:D394,4,FALSE)</f>
        <v>20000</v>
      </c>
      <c r="N53" s="281">
        <f>K53*M53</f>
        <v>28000</v>
      </c>
    </row>
    <row r="54" spans="1:14">
      <c r="A54" s="114" t="s">
        <v>845</v>
      </c>
      <c r="B54" s="49" t="str">
        <f>VLOOKUP(A54,MATERIALES!A6:D372,3,FALSE)</f>
        <v>Agua</v>
      </c>
      <c r="C54" s="290"/>
      <c r="D54" s="290"/>
      <c r="E54" s="290"/>
      <c r="F54" s="290"/>
      <c r="G54" s="290"/>
      <c r="H54" s="290"/>
      <c r="I54" s="277"/>
      <c r="J54" s="233" t="str">
        <f>VLOOKUP(A54,MATERIALES!A8:D644,2,FALSE)</f>
        <v>lt</v>
      </c>
      <c r="K54" s="291">
        <v>25</v>
      </c>
      <c r="L54" s="276"/>
      <c r="M54" s="411">
        <f>VLOOKUP(A54,MATERIALES!A6:D395,4,FALSE)</f>
        <v>40</v>
      </c>
      <c r="N54" s="281">
        <f>K54*M54</f>
        <v>1000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3">
        <f>SUM(N53:N57)</f>
        <v>29000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1">
        <f>VLOOKUP(A63,TRANSPORTE!A5:D117,4,FALSE)</f>
        <v>1200</v>
      </c>
      <c r="M63" s="822"/>
      <c r="N63" s="296">
        <f>K63*L63</f>
        <v>1680</v>
      </c>
    </row>
    <row r="64" spans="1:14">
      <c r="A64" t="s">
        <v>1462</v>
      </c>
      <c r="B64" s="52" t="str">
        <f>VLOOKUP(A64,TRANSPORTE!A6:D117,3,FALSE)</f>
        <v>Transporte de mezcla abierta en caliente MAC-75</v>
      </c>
      <c r="C64" s="53"/>
      <c r="D64" s="53"/>
      <c r="E64" s="53"/>
      <c r="F64" s="53"/>
      <c r="G64" s="53"/>
      <c r="H64" s="320" t="s">
        <v>1552</v>
      </c>
      <c r="I64" s="288">
        <v>1.25</v>
      </c>
      <c r="J64" s="295">
        <v>1</v>
      </c>
      <c r="K64" s="288">
        <f>I64*J64</f>
        <v>1.25</v>
      </c>
      <c r="L64" s="821">
        <f>VLOOKUP(A64,TRANSPORTE!A6:D117,4,FALSE)</f>
        <v>1200</v>
      </c>
      <c r="M64" s="822"/>
      <c r="N64" s="296">
        <f>K64*L64</f>
        <v>1500</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3180</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10">
        <f>SUM(N74:N79)</f>
        <v>8298.4208459912497</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206096.21152925646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3"/>
      <c r="J86" s="343"/>
      <c r="K86" s="311" t="s">
        <v>1054</v>
      </c>
      <c r="L86" s="847" t="s">
        <v>1055</v>
      </c>
      <c r="M86" s="848"/>
      <c r="N86" s="312"/>
    </row>
    <row r="87" spans="1:14">
      <c r="B87" s="849" t="s">
        <v>1056</v>
      </c>
      <c r="C87" s="850"/>
      <c r="D87" s="850"/>
      <c r="E87" s="850"/>
      <c r="F87" s="850"/>
      <c r="G87" s="850"/>
      <c r="H87" s="850"/>
      <c r="I87" s="93"/>
      <c r="J87" s="94"/>
      <c r="K87" s="313">
        <v>0.2</v>
      </c>
      <c r="L87" s="851">
        <f>N82*K87</f>
        <v>41219.242305851294</v>
      </c>
      <c r="M87" s="852"/>
      <c r="N87" s="57"/>
    </row>
    <row r="88" spans="1:14">
      <c r="B88" s="95" t="s">
        <v>1057</v>
      </c>
      <c r="C88" s="96"/>
      <c r="D88" s="96"/>
      <c r="E88" s="96"/>
      <c r="F88" s="96"/>
      <c r="G88" s="96"/>
      <c r="H88" s="96"/>
      <c r="I88" s="93"/>
      <c r="J88" s="94"/>
      <c r="K88" s="313">
        <v>0.05</v>
      </c>
      <c r="L88" s="851">
        <f>N82*K88</f>
        <v>10304.810576462824</v>
      </c>
      <c r="M88" s="852"/>
      <c r="N88" s="57"/>
    </row>
    <row r="89" spans="1:14" ht="15.75" thickBot="1">
      <c r="B89" s="97" t="s">
        <v>1058</v>
      </c>
      <c r="C89" s="98"/>
      <c r="D89" s="98"/>
      <c r="E89" s="98"/>
      <c r="F89" s="98"/>
      <c r="G89" s="98"/>
      <c r="H89" s="98"/>
      <c r="I89" s="99"/>
      <c r="J89" s="100"/>
      <c r="K89" s="314">
        <v>0.05</v>
      </c>
      <c r="L89" s="853">
        <f>N82*K89</f>
        <v>10304.810576462824</v>
      </c>
      <c r="M89" s="854"/>
      <c r="N89" s="57"/>
    </row>
    <row r="90" spans="1:14" ht="15.75" thickBot="1">
      <c r="B90" s="817" t="s">
        <v>1037</v>
      </c>
      <c r="C90" s="818"/>
      <c r="D90" s="818"/>
      <c r="E90" s="818"/>
      <c r="F90" s="818"/>
      <c r="G90" s="818"/>
      <c r="H90" s="818"/>
      <c r="I90" s="818"/>
      <c r="J90" s="818"/>
      <c r="K90" s="818"/>
      <c r="L90" s="818"/>
      <c r="M90" s="819"/>
      <c r="N90" s="58">
        <f>L87+L88+L89</f>
        <v>61828.863458776948</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267925.07498803339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70" t="s">
        <v>2327</v>
      </c>
      <c r="C123" s="402"/>
      <c r="D123" s="402"/>
      <c r="E123" s="63"/>
      <c r="F123" s="63"/>
      <c r="G123" s="63"/>
      <c r="H123" s="63"/>
      <c r="I123" s="63"/>
      <c r="J123" s="796"/>
      <c r="K123" s="796"/>
      <c r="L123" s="796"/>
      <c r="M123" s="796"/>
      <c r="N123"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1161</v>
      </c>
      <c r="C31" s="87" t="s">
        <v>1674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197512.78430676489</v>
      </c>
      <c r="L36" s="279"/>
      <c r="M36" s="280">
        <v>30</v>
      </c>
      <c r="N36" s="281">
        <f>K36/M36</f>
        <v>6583.7594768921635</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130704.50020865521</v>
      </c>
      <c r="L37" s="279"/>
      <c r="M37" s="280">
        <v>10</v>
      </c>
      <c r="N37" s="281">
        <f t="shared" ref="N37:N43" si="0">K37/M37</f>
        <v>13070.450020865521</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113158.36600908404</v>
      </c>
      <c r="L38" s="279"/>
      <c r="M38" s="280">
        <v>10</v>
      </c>
      <c r="N38" s="281">
        <f t="shared" si="0"/>
        <v>11315.836600908404</v>
      </c>
    </row>
    <row r="39" spans="1:14">
      <c r="A39" t="s">
        <v>284</v>
      </c>
      <c r="B39" s="830" t="str">
        <f>VLOOKUP(A39,EQUIPOS!A9:D154,3,FALSE)</f>
        <v>Planta de asfalto en caliente</v>
      </c>
      <c r="C39" s="831"/>
      <c r="D39" s="831"/>
      <c r="E39" s="831"/>
      <c r="F39" s="831"/>
      <c r="G39" s="831"/>
      <c r="H39" s="832"/>
      <c r="I39" s="276"/>
      <c r="J39" s="277"/>
      <c r="K39" s="278">
        <f>VLOOKUP(A39,EQUIPOS!A9:D166,4,FALSE)</f>
        <v>916686.74999999988</v>
      </c>
      <c r="L39" s="279"/>
      <c r="M39" s="280">
        <v>10</v>
      </c>
      <c r="N39" s="281">
        <f t="shared" si="0"/>
        <v>91668.674999999988</v>
      </c>
    </row>
    <row r="40" spans="1:14">
      <c r="A40" t="s">
        <v>290</v>
      </c>
      <c r="B40" s="830" t="str">
        <f>VLOOKUP(A40,EQUIPOS!A10:D154,3,FALSE)</f>
        <v>Planta trituradora</v>
      </c>
      <c r="C40" s="831"/>
      <c r="D40" s="831"/>
      <c r="E40" s="831"/>
      <c r="F40" s="831"/>
      <c r="G40" s="831"/>
      <c r="H40" s="832"/>
      <c r="I40" s="276"/>
      <c r="J40" s="277"/>
      <c r="K40" s="278">
        <f>VLOOKUP(A40,EQUIPOS!A10:D167,4,FALSE)</f>
        <v>16176.824999999999</v>
      </c>
      <c r="L40" s="279"/>
      <c r="M40" s="280">
        <v>30</v>
      </c>
      <c r="N40" s="281">
        <f t="shared" si="0"/>
        <v>539.22749999999996</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187200</v>
      </c>
      <c r="L41" s="279"/>
      <c r="M41" s="280">
        <v>30</v>
      </c>
      <c r="N41" s="281">
        <f t="shared" si="0"/>
        <v>6240</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291200</v>
      </c>
      <c r="L42" s="279"/>
      <c r="M42" s="280">
        <v>10</v>
      </c>
      <c r="N42" s="281">
        <f t="shared" si="0"/>
        <v>29120</v>
      </c>
    </row>
    <row r="43" spans="1:14">
      <c r="A43" t="s">
        <v>373</v>
      </c>
      <c r="B43" s="830" t="str">
        <f>VLOOKUP(A43,EQUIPOS!A13:D157,3,FALSE)</f>
        <v>Volqueta 6 m3</v>
      </c>
      <c r="C43" s="831"/>
      <c r="D43" s="831"/>
      <c r="E43" s="831"/>
      <c r="F43" s="831"/>
      <c r="G43" s="831"/>
      <c r="H43" s="832"/>
      <c r="I43" s="276"/>
      <c r="J43" s="277"/>
      <c r="K43" s="278">
        <f>VLOOKUP(A43,EQUIPOS!A13:D170,4,FALSE)</f>
        <v>62500</v>
      </c>
      <c r="L43" s="279"/>
      <c r="M43" s="280">
        <v>10</v>
      </c>
      <c r="N43" s="281">
        <f t="shared" si="0"/>
        <v>6250</v>
      </c>
    </row>
    <row r="44" spans="1:14">
      <c r="B44" s="329"/>
      <c r="C44" s="330"/>
      <c r="D44" s="330"/>
      <c r="E44" s="330"/>
      <c r="F44" s="330"/>
      <c r="G44" s="330"/>
      <c r="H44" s="331"/>
      <c r="I44" s="276"/>
      <c r="J44" s="277"/>
      <c r="K44" s="278"/>
      <c r="L44" s="279"/>
      <c r="M44" s="280"/>
      <c r="N44" s="281"/>
    </row>
    <row r="45" spans="1:14">
      <c r="B45" s="830"/>
      <c r="C45" s="831"/>
      <c r="D45" s="831"/>
      <c r="E45" s="831"/>
      <c r="F45" s="831"/>
      <c r="G45" s="831"/>
      <c r="H45" s="832"/>
      <c r="I45" s="833"/>
      <c r="J45" s="814"/>
      <c r="K45" s="278"/>
      <c r="L45" s="834"/>
      <c r="M45" s="835"/>
      <c r="N45" s="281"/>
    </row>
    <row r="46" spans="1:14">
      <c r="B46" s="830"/>
      <c r="C46" s="831"/>
      <c r="D46" s="831"/>
      <c r="E46" s="836"/>
      <c r="F46" s="831"/>
      <c r="G46" s="831"/>
      <c r="H46" s="832"/>
      <c r="I46" s="42"/>
      <c r="J46" s="43"/>
      <c r="K46" s="283"/>
      <c r="L46" s="285"/>
      <c r="M46" s="286"/>
      <c r="N46" s="287"/>
    </row>
    <row r="47" spans="1:14">
      <c r="B47" s="837" t="s">
        <v>1036</v>
      </c>
      <c r="C47" s="838"/>
      <c r="D47" s="838"/>
      <c r="E47" s="44"/>
      <c r="F47" s="45"/>
      <c r="G47" s="45"/>
      <c r="H47" s="46"/>
      <c r="I47" s="42"/>
      <c r="J47" s="43"/>
      <c r="K47" s="288"/>
      <c r="L47" s="285"/>
      <c r="M47" s="410">
        <v>0.1</v>
      </c>
      <c r="N47" s="353">
        <f>N81*M47</f>
        <v>829.84208459912497</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3">
        <f>SUM(N36:N48)</f>
        <v>165617.79068326519</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4" t="s">
        <v>1029</v>
      </c>
      <c r="K53" s="91" t="s">
        <v>1030</v>
      </c>
      <c r="L53" s="811" t="s">
        <v>1039</v>
      </c>
      <c r="M53" s="810"/>
      <c r="N53" s="92" t="s">
        <v>1035</v>
      </c>
    </row>
    <row r="54" spans="1:14">
      <c r="A54" t="s">
        <v>843</v>
      </c>
      <c r="B54" s="49" t="str">
        <f>VLOOKUP(A54,MATERIALES!A5:D372,3,FALSE)</f>
        <v>Agregado Petreo para Triturar (Crudo)</v>
      </c>
      <c r="C54" s="290"/>
      <c r="D54" s="290"/>
      <c r="E54" s="290"/>
      <c r="F54" s="290"/>
      <c r="G54" s="290"/>
      <c r="H54" s="290"/>
      <c r="I54" s="277"/>
      <c r="J54" s="233" t="str">
        <f>VLOOKUP(A54,MATERIALES!A8:D644,2,FALSE)</f>
        <v>m3</v>
      </c>
      <c r="K54" s="291">
        <v>1.4</v>
      </c>
      <c r="L54" s="276"/>
      <c r="M54" s="411">
        <f>VLOOKUP(A54,MATERIALES!A5:D394,4,FALSE)</f>
        <v>20000</v>
      </c>
      <c r="N54" s="281">
        <f>K54*M54</f>
        <v>28000</v>
      </c>
    </row>
    <row r="55" spans="1:14">
      <c r="A55" s="114" t="s">
        <v>845</v>
      </c>
      <c r="B55" s="49" t="str">
        <f>VLOOKUP(A55,MATERIALES!A6:D372,3,FALSE)</f>
        <v>Agua</v>
      </c>
      <c r="C55" s="290"/>
      <c r="D55" s="290"/>
      <c r="E55" s="290"/>
      <c r="F55" s="290"/>
      <c r="G55" s="290"/>
      <c r="H55" s="290"/>
      <c r="I55" s="277"/>
      <c r="J55" s="233" t="str">
        <f>VLOOKUP(A55,MATERIALES!A9:D645,2,FALSE)</f>
        <v>lt</v>
      </c>
      <c r="K55" s="291">
        <v>25</v>
      </c>
      <c r="L55" s="276"/>
      <c r="M55" s="411">
        <f>VLOOKUP(A55,MATERIALES!A6:D395,4,FALSE)</f>
        <v>40</v>
      </c>
      <c r="N55" s="281">
        <f>K55*M55</f>
        <v>1000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3">
        <f>SUM(N54:N58)</f>
        <v>29000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1">
        <f>VLOOKUP(A64,TRANSPORTE!A5:D117,4,FALSE)</f>
        <v>1200</v>
      </c>
      <c r="M64" s="822"/>
      <c r="N64" s="296">
        <f>K64*L64</f>
        <v>1680</v>
      </c>
    </row>
    <row r="65" spans="1:15">
      <c r="A65" t="s">
        <v>1463</v>
      </c>
      <c r="B65" s="52" t="str">
        <f>VLOOKUP(A65,TRANSPORTE!A6:D117,3,FALSE)</f>
        <v>Transporte de mezcla abierta en caliente MAC-63</v>
      </c>
      <c r="C65" s="53"/>
      <c r="D65" s="53"/>
      <c r="E65" s="53"/>
      <c r="F65" s="53"/>
      <c r="G65" s="53"/>
      <c r="H65" s="320" t="s">
        <v>1552</v>
      </c>
      <c r="I65" s="288">
        <v>1.25</v>
      </c>
      <c r="J65" s="295">
        <v>1</v>
      </c>
      <c r="K65" s="288">
        <f>I65*J65</f>
        <v>1.25</v>
      </c>
      <c r="L65" s="821">
        <f>VLOOKUP(A65,TRANSPORTE!A6:D117,4,FALSE)</f>
        <v>1200</v>
      </c>
      <c r="M65" s="822"/>
      <c r="N65" s="296">
        <f>K65*L65</f>
        <v>1500</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318"/>
      <c r="C69" s="319"/>
      <c r="D69" s="319"/>
      <c r="E69" s="319"/>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3180</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133"/>
    </row>
    <row r="81" spans="1:14" ht="15.75" thickBot="1">
      <c r="B81" s="823" t="s">
        <v>1037</v>
      </c>
      <c r="C81" s="824"/>
      <c r="D81" s="824"/>
      <c r="E81" s="824"/>
      <c r="F81" s="824"/>
      <c r="G81" s="824"/>
      <c r="H81" s="824"/>
      <c r="I81" s="824"/>
      <c r="J81" s="824"/>
      <c r="K81" s="824"/>
      <c r="L81" s="824"/>
      <c r="M81" s="825"/>
      <c r="N81" s="469">
        <f>SUM(N75:N80)</f>
        <v>8298.4208459912497</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206096.21152925646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41219.242305851294</v>
      </c>
      <c r="M88" s="852"/>
      <c r="N88" s="57"/>
    </row>
    <row r="89" spans="1:14">
      <c r="B89" s="95" t="s">
        <v>1057</v>
      </c>
      <c r="C89" s="96"/>
      <c r="D89" s="96"/>
      <c r="E89" s="96"/>
      <c r="F89" s="96"/>
      <c r="G89" s="96"/>
      <c r="H89" s="96"/>
      <c r="I89" s="93"/>
      <c r="J89" s="94"/>
      <c r="K89" s="313">
        <v>0.05</v>
      </c>
      <c r="L89" s="851">
        <f>N83*K89</f>
        <v>10304.810576462824</v>
      </c>
      <c r="M89" s="852"/>
      <c r="N89" s="57"/>
    </row>
    <row r="90" spans="1:14" ht="15.75" thickBot="1">
      <c r="B90" s="97" t="s">
        <v>1058</v>
      </c>
      <c r="C90" s="98"/>
      <c r="D90" s="98"/>
      <c r="E90" s="98"/>
      <c r="F90" s="98"/>
      <c r="G90" s="98"/>
      <c r="H90" s="98"/>
      <c r="I90" s="99"/>
      <c r="J90" s="100"/>
      <c r="K90" s="314">
        <v>0.05</v>
      </c>
      <c r="L90" s="853">
        <f>N83*K90</f>
        <v>10304.810576462824</v>
      </c>
      <c r="M90" s="854"/>
      <c r="N90" s="57"/>
    </row>
    <row r="91" spans="1:14" ht="15.75" thickBot="1">
      <c r="B91" s="817" t="s">
        <v>1037</v>
      </c>
      <c r="C91" s="818"/>
      <c r="D91" s="818"/>
      <c r="E91" s="818"/>
      <c r="F91" s="818"/>
      <c r="G91" s="818"/>
      <c r="H91" s="818"/>
      <c r="I91" s="818"/>
      <c r="J91" s="818"/>
      <c r="K91" s="818"/>
      <c r="L91" s="818"/>
      <c r="M91" s="819"/>
      <c r="N91" s="58">
        <f>L88+L89+L90</f>
        <v>61828.863458776948</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267925.07498803339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70" t="s">
        <v>2327</v>
      </c>
      <c r="C124" s="402"/>
      <c r="D124" s="402"/>
      <c r="E124" s="63"/>
      <c r="F124" s="63"/>
      <c r="G124" s="63"/>
      <c r="H124" s="63"/>
      <c r="I124" s="63"/>
      <c r="J124" s="796"/>
      <c r="K124" s="796"/>
      <c r="L124" s="796"/>
      <c r="M124" s="796"/>
      <c r="N124"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topLeftCell="A28"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1162</v>
      </c>
      <c r="C31" s="87" t="s">
        <v>1675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197512.78430676489</v>
      </c>
      <c r="L36" s="279"/>
      <c r="M36" s="280">
        <v>30</v>
      </c>
      <c r="N36" s="281">
        <f>K36/M36</f>
        <v>6583.7594768921635</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130704.50020865521</v>
      </c>
      <c r="L37" s="279"/>
      <c r="M37" s="280">
        <v>10</v>
      </c>
      <c r="N37" s="281">
        <f t="shared" ref="N37:N43" si="0">K37/M37</f>
        <v>13070.450020865521</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113158.36600908404</v>
      </c>
      <c r="L38" s="279"/>
      <c r="M38" s="280">
        <v>10</v>
      </c>
      <c r="N38" s="281">
        <f t="shared" si="0"/>
        <v>11315.836600908404</v>
      </c>
    </row>
    <row r="39" spans="1:14">
      <c r="A39" t="s">
        <v>284</v>
      </c>
      <c r="B39" s="830" t="str">
        <f>VLOOKUP(A39,EQUIPOS!A9:D154,3,FALSE)</f>
        <v>Planta de asfalto en caliente</v>
      </c>
      <c r="C39" s="831"/>
      <c r="D39" s="831"/>
      <c r="E39" s="831"/>
      <c r="F39" s="831"/>
      <c r="G39" s="831"/>
      <c r="H39" s="832"/>
      <c r="I39" s="276"/>
      <c r="J39" s="277"/>
      <c r="K39" s="278">
        <f>VLOOKUP(A39,EQUIPOS!A9:D166,4,FALSE)</f>
        <v>916686.74999999988</v>
      </c>
      <c r="L39" s="279"/>
      <c r="M39" s="280">
        <v>10</v>
      </c>
      <c r="N39" s="281">
        <f t="shared" si="0"/>
        <v>91668.674999999988</v>
      </c>
    </row>
    <row r="40" spans="1:14">
      <c r="A40" t="s">
        <v>290</v>
      </c>
      <c r="B40" s="830" t="str">
        <f>VLOOKUP(A40,EQUIPOS!A10:D154,3,FALSE)</f>
        <v>Planta trituradora</v>
      </c>
      <c r="C40" s="831"/>
      <c r="D40" s="831"/>
      <c r="E40" s="831"/>
      <c r="F40" s="831"/>
      <c r="G40" s="831"/>
      <c r="H40" s="832"/>
      <c r="I40" s="276"/>
      <c r="J40" s="277"/>
      <c r="K40" s="278">
        <f>VLOOKUP(A40,EQUIPOS!A10:D167,4,FALSE)</f>
        <v>16176.824999999999</v>
      </c>
      <c r="L40" s="279"/>
      <c r="M40" s="280">
        <v>30</v>
      </c>
      <c r="N40" s="281">
        <f t="shared" si="0"/>
        <v>539.22749999999996</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187200</v>
      </c>
      <c r="L41" s="279"/>
      <c r="M41" s="280">
        <v>30</v>
      </c>
      <c r="N41" s="281">
        <f t="shared" si="0"/>
        <v>6240</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291200</v>
      </c>
      <c r="L42" s="279"/>
      <c r="M42" s="280">
        <v>10</v>
      </c>
      <c r="N42" s="281">
        <f t="shared" si="0"/>
        <v>29120</v>
      </c>
    </row>
    <row r="43" spans="1:14">
      <c r="A43" t="s">
        <v>373</v>
      </c>
      <c r="B43" s="830" t="str">
        <f>VLOOKUP(A43,EQUIPOS!A13:D157,3,FALSE)</f>
        <v>Volqueta 6 m3</v>
      </c>
      <c r="C43" s="831"/>
      <c r="D43" s="831"/>
      <c r="E43" s="831"/>
      <c r="F43" s="831"/>
      <c r="G43" s="831"/>
      <c r="H43" s="832"/>
      <c r="I43" s="276"/>
      <c r="J43" s="277"/>
      <c r="K43" s="278">
        <f>VLOOKUP(A43,EQUIPOS!A13:D170,4,FALSE)</f>
        <v>62500</v>
      </c>
      <c r="L43" s="279"/>
      <c r="M43" s="280">
        <v>10</v>
      </c>
      <c r="N43" s="281">
        <f t="shared" si="0"/>
        <v>6250</v>
      </c>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0.1</v>
      </c>
      <c r="N46" s="353">
        <f>N80*M46</f>
        <v>829.84208459912497</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165617.79068326519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t="s">
        <v>843</v>
      </c>
      <c r="B53" s="49" t="str">
        <f>VLOOKUP(A53,MATERIALES!A5:D372,3,FALSE)</f>
        <v>Agregado Petreo para Triturar (Crudo)</v>
      </c>
      <c r="C53" s="290"/>
      <c r="D53" s="290"/>
      <c r="E53" s="290"/>
      <c r="F53" s="290"/>
      <c r="G53" s="290"/>
      <c r="H53" s="290"/>
      <c r="I53" s="277"/>
      <c r="J53" s="233" t="str">
        <f>VLOOKUP(A53,MATERIALES!A7:D643,2,FALSE)</f>
        <v>m3</v>
      </c>
      <c r="K53" s="291">
        <v>1.4</v>
      </c>
      <c r="L53" s="276"/>
      <c r="M53" s="411">
        <f>VLOOKUP(A53,MATERIALES!A5:D394,4,FALSE)</f>
        <v>20000</v>
      </c>
      <c r="N53" s="281">
        <f>K53*M53</f>
        <v>28000</v>
      </c>
    </row>
    <row r="54" spans="1:14">
      <c r="A54" s="114" t="s">
        <v>845</v>
      </c>
      <c r="B54" s="49" t="str">
        <f>VLOOKUP(A54,MATERIALES!A6:D372,3,FALSE)</f>
        <v>Agua</v>
      </c>
      <c r="C54" s="290"/>
      <c r="D54" s="290"/>
      <c r="E54" s="290"/>
      <c r="F54" s="290"/>
      <c r="G54" s="290"/>
      <c r="H54" s="290"/>
      <c r="I54" s="277"/>
      <c r="J54" s="233" t="str">
        <f>VLOOKUP(A54,MATERIALES!A8:D644,2,FALSE)</f>
        <v>lt</v>
      </c>
      <c r="K54" s="291">
        <v>25</v>
      </c>
      <c r="L54" s="276"/>
      <c r="M54" s="411">
        <f>VLOOKUP(A54,MATERIALES!A6:D395,4,FALSE)</f>
        <v>40</v>
      </c>
      <c r="N54" s="281">
        <f>K54*M54</f>
        <v>1000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3">
        <f>SUM(N53:N57)</f>
        <v>29000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1">
        <f>VLOOKUP(A63,TRANSPORTE!A5:D117,4,FALSE)</f>
        <v>1200</v>
      </c>
      <c r="M63" s="822"/>
      <c r="N63" s="296">
        <f>K63*L63</f>
        <v>1680</v>
      </c>
    </row>
    <row r="64" spans="1:14">
      <c r="A64" t="s">
        <v>1464</v>
      </c>
      <c r="B64" s="52" t="str">
        <f>VLOOKUP(A64,TRANSPORTE!A6:D117,3,FALSE)</f>
        <v>Transporte de mezcla abierta en caliente MAC-50</v>
      </c>
      <c r="C64" s="53"/>
      <c r="D64" s="53"/>
      <c r="E64" s="53"/>
      <c r="F64" s="53"/>
      <c r="G64" s="53"/>
      <c r="H64" s="320" t="s">
        <v>1552</v>
      </c>
      <c r="I64" s="288">
        <v>1.25</v>
      </c>
      <c r="J64" s="295">
        <v>1</v>
      </c>
      <c r="K64" s="288">
        <f>I64*J64</f>
        <v>1.25</v>
      </c>
      <c r="L64" s="821">
        <f>VLOOKUP(A64,TRANSPORTE!A6:D117,4,FALSE)</f>
        <v>1200</v>
      </c>
      <c r="M64" s="822"/>
      <c r="N64" s="296">
        <f>K64*L64</f>
        <v>1500</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3180</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10">
        <f>SUM(N74:N79)</f>
        <v>8298.4208459912497</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206096.21152925646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3"/>
      <c r="J86" s="343"/>
      <c r="K86" s="311" t="s">
        <v>1054</v>
      </c>
      <c r="L86" s="847" t="s">
        <v>1055</v>
      </c>
      <c r="M86" s="848"/>
      <c r="N86" s="312"/>
    </row>
    <row r="87" spans="1:14">
      <c r="B87" s="849" t="s">
        <v>1056</v>
      </c>
      <c r="C87" s="850"/>
      <c r="D87" s="850"/>
      <c r="E87" s="850"/>
      <c r="F87" s="850"/>
      <c r="G87" s="850"/>
      <c r="H87" s="850"/>
      <c r="I87" s="93"/>
      <c r="J87" s="94"/>
      <c r="K87" s="313">
        <v>0.2</v>
      </c>
      <c r="L87" s="851">
        <f>N82*K87</f>
        <v>41219.242305851294</v>
      </c>
      <c r="M87" s="852"/>
      <c r="N87" s="57"/>
    </row>
    <row r="88" spans="1:14">
      <c r="B88" s="95" t="s">
        <v>1057</v>
      </c>
      <c r="C88" s="96"/>
      <c r="D88" s="96"/>
      <c r="E88" s="96"/>
      <c r="F88" s="96"/>
      <c r="G88" s="96"/>
      <c r="H88" s="96"/>
      <c r="I88" s="93"/>
      <c r="J88" s="94"/>
      <c r="K88" s="313">
        <v>0.05</v>
      </c>
      <c r="L88" s="851">
        <f>N82*K88</f>
        <v>10304.810576462824</v>
      </c>
      <c r="M88" s="852"/>
      <c r="N88" s="57"/>
    </row>
    <row r="89" spans="1:14" ht="15.75" thickBot="1">
      <c r="B89" s="97" t="s">
        <v>1058</v>
      </c>
      <c r="C89" s="98"/>
      <c r="D89" s="98"/>
      <c r="E89" s="98"/>
      <c r="F89" s="98"/>
      <c r="G89" s="98"/>
      <c r="H89" s="98"/>
      <c r="I89" s="99"/>
      <c r="J89" s="100"/>
      <c r="K89" s="314">
        <v>0.05</v>
      </c>
      <c r="L89" s="853">
        <f>N82*K89</f>
        <v>10304.810576462824</v>
      </c>
      <c r="M89" s="854"/>
      <c r="N89" s="57"/>
    </row>
    <row r="90" spans="1:14" ht="15.75" thickBot="1">
      <c r="B90" s="817" t="s">
        <v>1037</v>
      </c>
      <c r="C90" s="818"/>
      <c r="D90" s="818"/>
      <c r="E90" s="818"/>
      <c r="F90" s="818"/>
      <c r="G90" s="818"/>
      <c r="H90" s="818"/>
      <c r="I90" s="818"/>
      <c r="J90" s="818"/>
      <c r="K90" s="818"/>
      <c r="L90" s="818"/>
      <c r="M90" s="819"/>
      <c r="N90" s="58">
        <f>L87+L88+L89</f>
        <v>61828.863458776948</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267925.07498803339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70" t="s">
        <v>2327</v>
      </c>
      <c r="C123" s="402"/>
      <c r="D123" s="402"/>
      <c r="E123" s="63"/>
      <c r="F123" s="63"/>
      <c r="G123" s="63"/>
      <c r="H123" s="63"/>
      <c r="I123" s="63"/>
      <c r="J123" s="796"/>
      <c r="K123" s="796"/>
      <c r="L123" s="796"/>
      <c r="M123" s="796"/>
      <c r="N123"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1163</v>
      </c>
      <c r="C31" s="87" t="s">
        <v>1676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197512.78430676489</v>
      </c>
      <c r="L36" s="279"/>
      <c r="M36" s="280">
        <v>30</v>
      </c>
      <c r="N36" s="281">
        <f>K36/M36</f>
        <v>6583.7594768921635</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130704.50020865521</v>
      </c>
      <c r="L37" s="279"/>
      <c r="M37" s="280">
        <v>8</v>
      </c>
      <c r="N37" s="281">
        <f t="shared" ref="N37:N43" si="0">K37/M37</f>
        <v>16338.062526081902</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113158.36600908404</v>
      </c>
      <c r="L38" s="279"/>
      <c r="M38" s="280">
        <v>8</v>
      </c>
      <c r="N38" s="281">
        <f t="shared" si="0"/>
        <v>14144.795751135505</v>
      </c>
    </row>
    <row r="39" spans="1:14">
      <c r="A39" t="s">
        <v>284</v>
      </c>
      <c r="B39" s="830" t="str">
        <f>VLOOKUP(A39,EQUIPOS!A9:D154,3,FALSE)</f>
        <v>Planta de asfalto en caliente</v>
      </c>
      <c r="C39" s="831"/>
      <c r="D39" s="831"/>
      <c r="E39" s="831"/>
      <c r="F39" s="831"/>
      <c r="G39" s="831"/>
      <c r="H39" s="832"/>
      <c r="I39" s="276"/>
      <c r="J39" s="277"/>
      <c r="K39" s="278">
        <f>VLOOKUP(A39,EQUIPOS!A9:D166,4,FALSE)</f>
        <v>916686.74999999988</v>
      </c>
      <c r="L39" s="279"/>
      <c r="M39" s="280">
        <v>8</v>
      </c>
      <c r="N39" s="281">
        <f t="shared" si="0"/>
        <v>114585.84374999999</v>
      </c>
    </row>
    <row r="40" spans="1:14">
      <c r="A40" t="s">
        <v>290</v>
      </c>
      <c r="B40" s="830" t="str">
        <f>VLOOKUP(A40,EQUIPOS!A10:D154,3,FALSE)</f>
        <v>Planta trituradora</v>
      </c>
      <c r="C40" s="831"/>
      <c r="D40" s="831"/>
      <c r="E40" s="831"/>
      <c r="F40" s="831"/>
      <c r="G40" s="831"/>
      <c r="H40" s="832"/>
      <c r="I40" s="276"/>
      <c r="J40" s="277"/>
      <c r="K40" s="278">
        <f>VLOOKUP(A40,EQUIPOS!A10:D167,4,FALSE)</f>
        <v>16176.824999999999</v>
      </c>
      <c r="L40" s="279"/>
      <c r="M40" s="280">
        <v>30</v>
      </c>
      <c r="N40" s="281">
        <f t="shared" si="0"/>
        <v>539.22749999999996</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187200</v>
      </c>
      <c r="L41" s="279"/>
      <c r="M41" s="280">
        <v>30</v>
      </c>
      <c r="N41" s="281">
        <f t="shared" si="0"/>
        <v>6240</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291200</v>
      </c>
      <c r="L42" s="279"/>
      <c r="M42" s="280">
        <v>8</v>
      </c>
      <c r="N42" s="281">
        <f t="shared" si="0"/>
        <v>36400</v>
      </c>
    </row>
    <row r="43" spans="1:14">
      <c r="A43" t="s">
        <v>373</v>
      </c>
      <c r="B43" s="830" t="str">
        <f>VLOOKUP(A43,EQUIPOS!A13:D157,3,FALSE)</f>
        <v>Volqueta 6 m3</v>
      </c>
      <c r="C43" s="831"/>
      <c r="D43" s="831"/>
      <c r="E43" s="831"/>
      <c r="F43" s="831"/>
      <c r="G43" s="831"/>
      <c r="H43" s="832"/>
      <c r="I43" s="276"/>
      <c r="J43" s="277"/>
      <c r="K43" s="278">
        <f>VLOOKUP(A43,EQUIPOS!A13:D170,4,FALSE)</f>
        <v>62500</v>
      </c>
      <c r="L43" s="279"/>
      <c r="M43" s="280">
        <v>8</v>
      </c>
      <c r="N43" s="281">
        <f t="shared" si="0"/>
        <v>7812.5</v>
      </c>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0.1</v>
      </c>
      <c r="N46" s="353">
        <f>N80*M46</f>
        <v>922.04676066569448</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203566.23576477525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t="s">
        <v>843</v>
      </c>
      <c r="B53" s="49" t="str">
        <f>VLOOKUP(A53,MATERIALES!A5:D372,3,FALSE)</f>
        <v>Agregado Petreo para Triturar (Crudo)</v>
      </c>
      <c r="C53" s="290"/>
      <c r="D53" s="290"/>
      <c r="E53" s="290"/>
      <c r="F53" s="290"/>
      <c r="G53" s="290"/>
      <c r="H53" s="290"/>
      <c r="I53" s="277"/>
      <c r="J53" s="233" t="str">
        <f>VLOOKUP(A53,MATERIALES!A7:D643,2,FALSE)</f>
        <v>m3</v>
      </c>
      <c r="K53" s="291">
        <v>1.4</v>
      </c>
      <c r="L53" s="276"/>
      <c r="M53" s="411">
        <f>VLOOKUP(A53,MATERIALES!A5:D394,4,FALSE)</f>
        <v>20000</v>
      </c>
      <c r="N53" s="281">
        <f>K53*M53</f>
        <v>28000</v>
      </c>
    </row>
    <row r="54" spans="1:14">
      <c r="A54" s="114" t="s">
        <v>845</v>
      </c>
      <c r="B54" s="49" t="str">
        <f>VLOOKUP(A54,MATERIALES!A6:D372,3,FALSE)</f>
        <v>Agua</v>
      </c>
      <c r="C54" s="290"/>
      <c r="D54" s="290"/>
      <c r="E54" s="290"/>
      <c r="F54" s="290"/>
      <c r="G54" s="290"/>
      <c r="H54" s="290"/>
      <c r="I54" s="277"/>
      <c r="J54" s="233" t="str">
        <f>VLOOKUP(A54,MATERIALES!A8:D644,2,FALSE)</f>
        <v>lt</v>
      </c>
      <c r="K54" s="291">
        <v>25</v>
      </c>
      <c r="L54" s="276"/>
      <c r="M54" s="411">
        <f>VLOOKUP(A54,MATERIALES!A6:D395,4,FALSE)</f>
        <v>40</v>
      </c>
      <c r="N54" s="281">
        <f>K54*M54</f>
        <v>1000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3">
        <f>SUM(N53:N57)</f>
        <v>29000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1">
        <f>VLOOKUP(A63,TRANSPORTE!A5:D117,4,FALSE)</f>
        <v>1200</v>
      </c>
      <c r="M63" s="822"/>
      <c r="N63" s="296">
        <f>K63*L63</f>
        <v>1680</v>
      </c>
    </row>
    <row r="64" spans="1:14">
      <c r="A64" t="s">
        <v>1464</v>
      </c>
      <c r="B64" s="52" t="str">
        <f>VLOOKUP(A64,TRANSPORTE!A6:D117,3,FALSE)</f>
        <v>Transporte de mezcla abierta en caliente MAC-50</v>
      </c>
      <c r="C64" s="53"/>
      <c r="D64" s="53"/>
      <c r="E64" s="53"/>
      <c r="F64" s="53"/>
      <c r="G64" s="53"/>
      <c r="H64" s="320" t="s">
        <v>1552</v>
      </c>
      <c r="I64" s="288">
        <v>1.25</v>
      </c>
      <c r="J64" s="295">
        <v>1</v>
      </c>
      <c r="K64" s="288">
        <f>I64*J64</f>
        <v>1.25</v>
      </c>
      <c r="L64" s="821">
        <f>VLOOKUP(A64,TRANSPORTE!A6:D117,4,FALSE)</f>
        <v>1200</v>
      </c>
      <c r="M64" s="822"/>
      <c r="N64" s="296">
        <f>K64*L64</f>
        <v>1500</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3180</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10">
        <f>SUM(N74:N79)</f>
        <v>9220.4676066569446</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244966.7033714322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3"/>
      <c r="J86" s="343"/>
      <c r="K86" s="311" t="s">
        <v>1054</v>
      </c>
      <c r="L86" s="847" t="s">
        <v>1055</v>
      </c>
      <c r="M86" s="848"/>
      <c r="N86" s="312"/>
    </row>
    <row r="87" spans="1:14">
      <c r="B87" s="849" t="s">
        <v>1056</v>
      </c>
      <c r="C87" s="850"/>
      <c r="D87" s="850"/>
      <c r="E87" s="850"/>
      <c r="F87" s="850"/>
      <c r="G87" s="850"/>
      <c r="H87" s="850"/>
      <c r="I87" s="93"/>
      <c r="J87" s="94"/>
      <c r="K87" s="313">
        <v>0.2</v>
      </c>
      <c r="L87" s="851">
        <f>N82*K87</f>
        <v>48993.340674286446</v>
      </c>
      <c r="M87" s="852"/>
      <c r="N87" s="57"/>
    </row>
    <row r="88" spans="1:14">
      <c r="B88" s="95" t="s">
        <v>1057</v>
      </c>
      <c r="C88" s="96"/>
      <c r="D88" s="96"/>
      <c r="E88" s="96"/>
      <c r="F88" s="96"/>
      <c r="G88" s="96"/>
      <c r="H88" s="96"/>
      <c r="I88" s="93"/>
      <c r="J88" s="94"/>
      <c r="K88" s="313">
        <v>0.05</v>
      </c>
      <c r="L88" s="851">
        <f>N82*K88</f>
        <v>12248.335168571612</v>
      </c>
      <c r="M88" s="852"/>
      <c r="N88" s="57"/>
    </row>
    <row r="89" spans="1:14" ht="15.75" thickBot="1">
      <c r="B89" s="97" t="s">
        <v>1058</v>
      </c>
      <c r="C89" s="98"/>
      <c r="D89" s="98"/>
      <c r="E89" s="98"/>
      <c r="F89" s="98"/>
      <c r="G89" s="98"/>
      <c r="H89" s="98"/>
      <c r="I89" s="99"/>
      <c r="J89" s="100"/>
      <c r="K89" s="314">
        <v>0.05</v>
      </c>
      <c r="L89" s="853">
        <f>N82*K89</f>
        <v>12248.335168571612</v>
      </c>
      <c r="M89" s="854"/>
      <c r="N89" s="57"/>
    </row>
    <row r="90" spans="1:14" ht="15.75" thickBot="1">
      <c r="B90" s="817" t="s">
        <v>1037</v>
      </c>
      <c r="C90" s="818"/>
      <c r="D90" s="818"/>
      <c r="E90" s="818"/>
      <c r="F90" s="818"/>
      <c r="G90" s="818"/>
      <c r="H90" s="818"/>
      <c r="I90" s="818"/>
      <c r="J90" s="818"/>
      <c r="K90" s="818"/>
      <c r="L90" s="818"/>
      <c r="M90" s="819"/>
      <c r="N90" s="58">
        <f>L87+L88+L89</f>
        <v>73490.011011429669</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318456.71438286186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70" t="s">
        <v>2327</v>
      </c>
      <c r="C123" s="402"/>
      <c r="D123" s="402"/>
      <c r="E123" s="63"/>
      <c r="F123" s="63"/>
      <c r="G123" s="63"/>
      <c r="H123" s="63"/>
      <c r="I123" s="63"/>
      <c r="J123" s="796"/>
      <c r="K123" s="796"/>
      <c r="L123" s="796"/>
      <c r="M123" s="796"/>
      <c r="N123"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1164</v>
      </c>
      <c r="C31" s="87" t="s">
        <v>1677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197512.78430676489</v>
      </c>
      <c r="L36" s="279"/>
      <c r="M36" s="280">
        <v>30</v>
      </c>
      <c r="N36" s="281">
        <f>K36/M36</f>
        <v>6583.7594768921635</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130704.50020865521</v>
      </c>
      <c r="L37" s="279"/>
      <c r="M37" s="280">
        <v>10</v>
      </c>
      <c r="N37" s="281">
        <f t="shared" ref="N37:N43" si="0">K37/M37</f>
        <v>13070.450020865521</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113158.36600908404</v>
      </c>
      <c r="L38" s="279"/>
      <c r="M38" s="280">
        <v>10</v>
      </c>
      <c r="N38" s="281">
        <f t="shared" si="0"/>
        <v>11315.836600908404</v>
      </c>
    </row>
    <row r="39" spans="1:14">
      <c r="A39" t="s">
        <v>284</v>
      </c>
      <c r="B39" s="830" t="str">
        <f>VLOOKUP(A39,EQUIPOS!A9:D154,3,FALSE)</f>
        <v>Planta de asfalto en caliente</v>
      </c>
      <c r="C39" s="831"/>
      <c r="D39" s="831"/>
      <c r="E39" s="831"/>
      <c r="F39" s="831"/>
      <c r="G39" s="831"/>
      <c r="H39" s="832"/>
      <c r="I39" s="276"/>
      <c r="J39" s="277"/>
      <c r="K39" s="278">
        <f>VLOOKUP(A39,EQUIPOS!A9:D166,4,FALSE)</f>
        <v>916686.74999999988</v>
      </c>
      <c r="L39" s="279"/>
      <c r="M39" s="280">
        <v>10</v>
      </c>
      <c r="N39" s="281">
        <f t="shared" si="0"/>
        <v>91668.674999999988</v>
      </c>
    </row>
    <row r="40" spans="1:14">
      <c r="A40" t="s">
        <v>290</v>
      </c>
      <c r="B40" s="830" t="str">
        <f>VLOOKUP(A40,EQUIPOS!A10:D154,3,FALSE)</f>
        <v>Planta trituradora</v>
      </c>
      <c r="C40" s="831"/>
      <c r="D40" s="831"/>
      <c r="E40" s="831"/>
      <c r="F40" s="831"/>
      <c r="G40" s="831"/>
      <c r="H40" s="832"/>
      <c r="I40" s="276"/>
      <c r="J40" s="277"/>
      <c r="K40" s="278">
        <f>VLOOKUP(A40,EQUIPOS!A10:D167,4,FALSE)</f>
        <v>16176.824999999999</v>
      </c>
      <c r="L40" s="279"/>
      <c r="M40" s="280">
        <v>30</v>
      </c>
      <c r="N40" s="281">
        <f t="shared" si="0"/>
        <v>539.22749999999996</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187200</v>
      </c>
      <c r="L41" s="279"/>
      <c r="M41" s="280">
        <v>30</v>
      </c>
      <c r="N41" s="281">
        <f t="shared" si="0"/>
        <v>6240</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291200</v>
      </c>
      <c r="L42" s="279"/>
      <c r="M42" s="280">
        <v>10</v>
      </c>
      <c r="N42" s="281">
        <f t="shared" si="0"/>
        <v>29120</v>
      </c>
    </row>
    <row r="43" spans="1:14">
      <c r="A43" t="s">
        <v>373</v>
      </c>
      <c r="B43" s="830" t="str">
        <f>VLOOKUP(A43,EQUIPOS!A13:D157,3,FALSE)</f>
        <v>Volqueta 6 m3</v>
      </c>
      <c r="C43" s="831"/>
      <c r="D43" s="831"/>
      <c r="E43" s="831"/>
      <c r="F43" s="831"/>
      <c r="G43" s="831"/>
      <c r="H43" s="832"/>
      <c r="I43" s="276"/>
      <c r="J43" s="277"/>
      <c r="K43" s="278">
        <f>VLOOKUP(A43,EQUIPOS!A13:D170,4,FALSE)</f>
        <v>62500</v>
      </c>
      <c r="L43" s="279"/>
      <c r="M43" s="280">
        <v>10</v>
      </c>
      <c r="N43" s="281">
        <f t="shared" si="0"/>
        <v>6250</v>
      </c>
    </row>
    <row r="44" spans="1:14">
      <c r="B44" s="329"/>
      <c r="C44" s="330"/>
      <c r="D44" s="330"/>
      <c r="E44" s="330"/>
      <c r="F44" s="330"/>
      <c r="G44" s="330"/>
      <c r="H44" s="331"/>
      <c r="I44" s="276"/>
      <c r="J44" s="277"/>
      <c r="K44" s="278"/>
      <c r="L44" s="279"/>
      <c r="M44" s="280"/>
      <c r="N44" s="281"/>
    </row>
    <row r="45" spans="1:14">
      <c r="B45" s="830"/>
      <c r="C45" s="831"/>
      <c r="D45" s="831"/>
      <c r="E45" s="831"/>
      <c r="F45" s="831"/>
      <c r="G45" s="831"/>
      <c r="H45" s="832"/>
      <c r="I45" s="833"/>
      <c r="J45" s="814"/>
      <c r="K45" s="278"/>
      <c r="L45" s="834"/>
      <c r="M45" s="835"/>
      <c r="N45" s="281"/>
    </row>
    <row r="46" spans="1:14">
      <c r="B46" s="830"/>
      <c r="C46" s="831"/>
      <c r="D46" s="831"/>
      <c r="E46" s="836"/>
      <c r="F46" s="831"/>
      <c r="G46" s="831"/>
      <c r="H46" s="832"/>
      <c r="I46" s="42"/>
      <c r="J46" s="43"/>
      <c r="K46" s="283"/>
      <c r="L46" s="285"/>
      <c r="M46" s="286"/>
      <c r="N46" s="287"/>
    </row>
    <row r="47" spans="1:14">
      <c r="B47" s="837" t="s">
        <v>1036</v>
      </c>
      <c r="C47" s="838"/>
      <c r="D47" s="838"/>
      <c r="E47" s="44"/>
      <c r="F47" s="45"/>
      <c r="G47" s="45"/>
      <c r="H47" s="46"/>
      <c r="I47" s="42"/>
      <c r="J47" s="43"/>
      <c r="K47" s="288"/>
      <c r="L47" s="285"/>
      <c r="M47" s="410">
        <v>0.1</v>
      </c>
      <c r="N47" s="353">
        <f>N81*M47</f>
        <v>829.84208459912497</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3">
        <f>SUM(N36:N48)</f>
        <v>165617.79068326519</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4" t="s">
        <v>1029</v>
      </c>
      <c r="K53" s="91" t="s">
        <v>1030</v>
      </c>
      <c r="L53" s="811" t="s">
        <v>1039</v>
      </c>
      <c r="M53" s="810"/>
      <c r="N53" s="92" t="s">
        <v>1035</v>
      </c>
    </row>
    <row r="54" spans="1:14">
      <c r="A54" t="s">
        <v>843</v>
      </c>
      <c r="B54" s="49" t="str">
        <f>VLOOKUP(A54,MATERIALES!A5:D372,3,FALSE)</f>
        <v>Agregado Petreo para Triturar (Crudo)</v>
      </c>
      <c r="C54" s="290"/>
      <c r="D54" s="290"/>
      <c r="E54" s="290"/>
      <c r="F54" s="290"/>
      <c r="G54" s="290"/>
      <c r="H54" s="290"/>
      <c r="I54" s="277"/>
      <c r="J54" s="233" t="str">
        <f>VLOOKUP(A54,MATERIALES!A8:D644,2,FALSE)</f>
        <v>m3</v>
      </c>
      <c r="K54" s="291">
        <v>1.4</v>
      </c>
      <c r="L54" s="276"/>
      <c r="M54" s="411">
        <f>VLOOKUP(A54,MATERIALES!A5:D394,4,FALSE)</f>
        <v>20000</v>
      </c>
      <c r="N54" s="281">
        <f>K54*M54</f>
        <v>28000</v>
      </c>
    </row>
    <row r="55" spans="1:14">
      <c r="A55" s="114" t="s">
        <v>845</v>
      </c>
      <c r="B55" s="49" t="str">
        <f>VLOOKUP(A55,MATERIALES!A6:D372,3,FALSE)</f>
        <v>Agua</v>
      </c>
      <c r="C55" s="290"/>
      <c r="D55" s="290"/>
      <c r="E55" s="290"/>
      <c r="F55" s="290"/>
      <c r="G55" s="290"/>
      <c r="H55" s="290"/>
      <c r="I55" s="277"/>
      <c r="J55" s="233" t="str">
        <f>VLOOKUP(A55,MATERIALES!A9:D645,2,FALSE)</f>
        <v>lt</v>
      </c>
      <c r="K55" s="291">
        <v>25</v>
      </c>
      <c r="L55" s="276"/>
      <c r="M55" s="411">
        <f>VLOOKUP(A55,MATERIALES!A6:D395,4,FALSE)</f>
        <v>40</v>
      </c>
      <c r="N55" s="281">
        <f>K55*M55</f>
        <v>1000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3">
        <f>SUM(N54:N58)</f>
        <v>29000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1">
        <f>VLOOKUP(A64,TRANSPORTE!A5:D117,4,FALSE)</f>
        <v>1200</v>
      </c>
      <c r="M64" s="822"/>
      <c r="N64" s="296">
        <f>K64*L64</f>
        <v>1680</v>
      </c>
    </row>
    <row r="65" spans="1:15">
      <c r="A65" t="s">
        <v>1465</v>
      </c>
      <c r="B65" s="52" t="str">
        <f>VLOOKUP(A65,TRANSPORTE!A6:D117,3,FALSE)</f>
        <v>Transporte de mezcla discontinua en caliente tipo M-13</v>
      </c>
      <c r="C65" s="53"/>
      <c r="D65" s="53"/>
      <c r="E65" s="53"/>
      <c r="F65" s="53"/>
      <c r="G65" s="53"/>
      <c r="H65" s="320" t="s">
        <v>1552</v>
      </c>
      <c r="I65" s="288">
        <v>1.25</v>
      </c>
      <c r="J65" s="295">
        <v>1</v>
      </c>
      <c r="K65" s="288">
        <f>I65*J65</f>
        <v>1.25</v>
      </c>
      <c r="L65" s="821">
        <f>VLOOKUP(A65,TRANSPORTE!A6:D117,4,FALSE)</f>
        <v>1200</v>
      </c>
      <c r="M65" s="822"/>
      <c r="N65" s="296">
        <f>K65*L65</f>
        <v>1500</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3180</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8298.4208459912497</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206096.21152925646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41219.242305851294</v>
      </c>
      <c r="M88" s="852"/>
      <c r="N88" s="57"/>
    </row>
    <row r="89" spans="1:14">
      <c r="B89" s="95" t="s">
        <v>1057</v>
      </c>
      <c r="C89" s="96"/>
      <c r="D89" s="96"/>
      <c r="E89" s="96"/>
      <c r="F89" s="96"/>
      <c r="G89" s="96"/>
      <c r="H89" s="96"/>
      <c r="I89" s="93"/>
      <c r="J89" s="94"/>
      <c r="K89" s="313">
        <v>0.05</v>
      </c>
      <c r="L89" s="851">
        <f>N83*K89</f>
        <v>10304.810576462824</v>
      </c>
      <c r="M89" s="852"/>
      <c r="N89" s="57"/>
    </row>
    <row r="90" spans="1:14" ht="15.75" thickBot="1">
      <c r="B90" s="97" t="s">
        <v>1058</v>
      </c>
      <c r="C90" s="98"/>
      <c r="D90" s="98"/>
      <c r="E90" s="98"/>
      <c r="F90" s="98"/>
      <c r="G90" s="98"/>
      <c r="H90" s="98"/>
      <c r="I90" s="99"/>
      <c r="J90" s="100"/>
      <c r="K90" s="314">
        <v>0.05</v>
      </c>
      <c r="L90" s="853">
        <f>N83*K90</f>
        <v>10304.810576462824</v>
      </c>
      <c r="M90" s="854"/>
      <c r="N90" s="57"/>
    </row>
    <row r="91" spans="1:14" ht="15.75" thickBot="1">
      <c r="B91" s="817" t="s">
        <v>1037</v>
      </c>
      <c r="C91" s="818"/>
      <c r="D91" s="818"/>
      <c r="E91" s="818"/>
      <c r="F91" s="818"/>
      <c r="G91" s="818"/>
      <c r="H91" s="818"/>
      <c r="I91" s="818"/>
      <c r="J91" s="818"/>
      <c r="K91" s="818"/>
      <c r="L91" s="818"/>
      <c r="M91" s="819"/>
      <c r="N91" s="58">
        <f>L88+L89+L90</f>
        <v>61828.863458776948</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267925.07498803339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70" t="s">
        <v>2327</v>
      </c>
      <c r="C124" s="402"/>
      <c r="D124" s="402"/>
      <c r="E124" s="63"/>
      <c r="F124" s="63"/>
      <c r="G124" s="63"/>
      <c r="H124" s="63"/>
      <c r="I124" s="63"/>
      <c r="J124" s="796"/>
      <c r="K124" s="796"/>
      <c r="L124" s="796"/>
      <c r="M124" s="796"/>
      <c r="N124" s="797"/>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1165</v>
      </c>
      <c r="C31" s="87" t="s">
        <v>1678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197512.78430676489</v>
      </c>
      <c r="L36" s="279"/>
      <c r="M36" s="280">
        <v>30</v>
      </c>
      <c r="N36" s="281">
        <f>K36/M36</f>
        <v>6583.7594768921635</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130704.50020865521</v>
      </c>
      <c r="L37" s="279"/>
      <c r="M37" s="280">
        <v>10</v>
      </c>
      <c r="N37" s="281">
        <f t="shared" ref="N37:N43" si="0">K37/M37</f>
        <v>13070.450020865521</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113158.36600908404</v>
      </c>
      <c r="L38" s="279"/>
      <c r="M38" s="280">
        <v>10</v>
      </c>
      <c r="N38" s="281">
        <f t="shared" si="0"/>
        <v>11315.836600908404</v>
      </c>
    </row>
    <row r="39" spans="1:14">
      <c r="A39" t="s">
        <v>284</v>
      </c>
      <c r="B39" s="830" t="str">
        <f>VLOOKUP(A39,EQUIPOS!A9:D154,3,FALSE)</f>
        <v>Planta de asfalto en caliente</v>
      </c>
      <c r="C39" s="831"/>
      <c r="D39" s="831"/>
      <c r="E39" s="831"/>
      <c r="F39" s="831"/>
      <c r="G39" s="831"/>
      <c r="H39" s="832"/>
      <c r="I39" s="276"/>
      <c r="J39" s="277"/>
      <c r="K39" s="278">
        <f>VLOOKUP(A39,EQUIPOS!A9:D166,4,FALSE)</f>
        <v>916686.74999999988</v>
      </c>
      <c r="L39" s="279"/>
      <c r="M39" s="280">
        <v>10</v>
      </c>
      <c r="N39" s="281">
        <f t="shared" si="0"/>
        <v>91668.674999999988</v>
      </c>
    </row>
    <row r="40" spans="1:14">
      <c r="A40" t="s">
        <v>290</v>
      </c>
      <c r="B40" s="830" t="str">
        <f>VLOOKUP(A40,EQUIPOS!A10:D154,3,FALSE)</f>
        <v>Planta trituradora</v>
      </c>
      <c r="C40" s="831"/>
      <c r="D40" s="831"/>
      <c r="E40" s="831"/>
      <c r="F40" s="831"/>
      <c r="G40" s="831"/>
      <c r="H40" s="832"/>
      <c r="I40" s="276"/>
      <c r="J40" s="277"/>
      <c r="K40" s="278">
        <f>VLOOKUP(A40,EQUIPOS!A10:D167,4,FALSE)</f>
        <v>16176.824999999999</v>
      </c>
      <c r="L40" s="279"/>
      <c r="M40" s="280">
        <v>30</v>
      </c>
      <c r="N40" s="281">
        <f t="shared" si="0"/>
        <v>539.22749999999996</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187200</v>
      </c>
      <c r="L41" s="279"/>
      <c r="M41" s="280">
        <v>30</v>
      </c>
      <c r="N41" s="281">
        <f t="shared" si="0"/>
        <v>6240</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291200</v>
      </c>
      <c r="L42" s="279"/>
      <c r="M42" s="280">
        <v>10</v>
      </c>
      <c r="N42" s="281">
        <f t="shared" si="0"/>
        <v>29120</v>
      </c>
    </row>
    <row r="43" spans="1:14">
      <c r="A43" t="s">
        <v>373</v>
      </c>
      <c r="B43" s="830" t="str">
        <f>VLOOKUP(A43,EQUIPOS!A13:D157,3,FALSE)</f>
        <v>Volqueta 6 m3</v>
      </c>
      <c r="C43" s="831"/>
      <c r="D43" s="831"/>
      <c r="E43" s="831"/>
      <c r="F43" s="831"/>
      <c r="G43" s="831"/>
      <c r="H43" s="832"/>
      <c r="I43" s="276"/>
      <c r="J43" s="277"/>
      <c r="K43" s="278">
        <f>VLOOKUP(A43,EQUIPOS!A13:D170,4,FALSE)</f>
        <v>62500</v>
      </c>
      <c r="L43" s="279"/>
      <c r="M43" s="280">
        <v>10</v>
      </c>
      <c r="N43" s="281">
        <f t="shared" si="0"/>
        <v>6250</v>
      </c>
    </row>
    <row r="44" spans="1:14">
      <c r="B44" s="329"/>
      <c r="C44" s="330"/>
      <c r="D44" s="330"/>
      <c r="E44" s="330"/>
      <c r="F44" s="330"/>
      <c r="G44" s="330"/>
      <c r="H44" s="331"/>
      <c r="I44" s="276"/>
      <c r="J44" s="277"/>
      <c r="K44" s="278"/>
      <c r="L44" s="279"/>
      <c r="M44" s="280"/>
      <c r="N44" s="281"/>
    </row>
    <row r="45" spans="1:14">
      <c r="B45" s="830"/>
      <c r="C45" s="831"/>
      <c r="D45" s="831"/>
      <c r="E45" s="831"/>
      <c r="F45" s="831"/>
      <c r="G45" s="831"/>
      <c r="H45" s="832"/>
      <c r="I45" s="833"/>
      <c r="J45" s="814"/>
      <c r="K45" s="278"/>
      <c r="L45" s="834"/>
      <c r="M45" s="835"/>
      <c r="N45" s="281"/>
    </row>
    <row r="46" spans="1:14">
      <c r="B46" s="830"/>
      <c r="C46" s="831"/>
      <c r="D46" s="831"/>
      <c r="E46" s="836"/>
      <c r="F46" s="831"/>
      <c r="G46" s="831"/>
      <c r="H46" s="832"/>
      <c r="I46" s="42"/>
      <c r="J46" s="43"/>
      <c r="K46" s="283"/>
      <c r="L46" s="285"/>
      <c r="M46" s="286"/>
      <c r="N46" s="287"/>
    </row>
    <row r="47" spans="1:14">
      <c r="B47" s="837" t="s">
        <v>1036</v>
      </c>
      <c r="C47" s="838"/>
      <c r="D47" s="838"/>
      <c r="E47" s="44"/>
      <c r="F47" s="45"/>
      <c r="G47" s="45"/>
      <c r="H47" s="46"/>
      <c r="I47" s="42"/>
      <c r="J47" s="43"/>
      <c r="K47" s="288"/>
      <c r="L47" s="285"/>
      <c r="M47" s="410">
        <v>0.1</v>
      </c>
      <c r="N47" s="353">
        <f>N81*M47</f>
        <v>829.84208459912497</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3">
        <f>SUM(N36:N48)</f>
        <v>165617.79068326519</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4" t="s">
        <v>1029</v>
      </c>
      <c r="K53" s="91" t="s">
        <v>1030</v>
      </c>
      <c r="L53" s="811" t="s">
        <v>1039</v>
      </c>
      <c r="M53" s="810"/>
      <c r="N53" s="92" t="s">
        <v>1035</v>
      </c>
    </row>
    <row r="54" spans="1:14">
      <c r="A54" t="s">
        <v>843</v>
      </c>
      <c r="B54" s="49" t="str">
        <f>VLOOKUP(A54,MATERIALES!A5:D372,3,FALSE)</f>
        <v>Agregado Petreo para Triturar (Crudo)</v>
      </c>
      <c r="C54" s="290"/>
      <c r="D54" s="290"/>
      <c r="E54" s="290"/>
      <c r="F54" s="290"/>
      <c r="G54" s="290"/>
      <c r="H54" s="290"/>
      <c r="I54" s="277"/>
      <c r="J54" s="233" t="str">
        <f>VLOOKUP(A54,MATERIALES!A8:D644,2,FALSE)</f>
        <v>m3</v>
      </c>
      <c r="K54" s="291">
        <v>1.4</v>
      </c>
      <c r="L54" s="276"/>
      <c r="M54" s="411">
        <f>VLOOKUP(A54,MATERIALES!A5:D394,4,FALSE)</f>
        <v>20000</v>
      </c>
      <c r="N54" s="281">
        <f>K54*M54</f>
        <v>28000</v>
      </c>
    </row>
    <row r="55" spans="1:14">
      <c r="A55" s="114" t="s">
        <v>845</v>
      </c>
      <c r="B55" s="49" t="str">
        <f>VLOOKUP(A55,MATERIALES!A6:D372,3,FALSE)</f>
        <v>Agua</v>
      </c>
      <c r="C55" s="290"/>
      <c r="D55" s="290"/>
      <c r="E55" s="290"/>
      <c r="F55" s="290"/>
      <c r="G55" s="290"/>
      <c r="H55" s="290"/>
      <c r="I55" s="277"/>
      <c r="J55" s="233" t="str">
        <f>VLOOKUP(A55,MATERIALES!A9:D645,2,FALSE)</f>
        <v>lt</v>
      </c>
      <c r="K55" s="291">
        <v>25</v>
      </c>
      <c r="L55" s="276"/>
      <c r="M55" s="411">
        <f>VLOOKUP(A55,MATERIALES!A6:D395,4,FALSE)</f>
        <v>40</v>
      </c>
      <c r="N55" s="281">
        <f>K55*M55</f>
        <v>1000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3">
        <f>SUM(N54:N58)</f>
        <v>29000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1">
        <f>VLOOKUP(A64,TRANSPORTE!A5:D117,4,FALSE)</f>
        <v>1200</v>
      </c>
      <c r="M64" s="822"/>
      <c r="N64" s="296">
        <f>K64*L64</f>
        <v>1680</v>
      </c>
    </row>
    <row r="65" spans="1:15">
      <c r="A65" t="s">
        <v>1466</v>
      </c>
      <c r="B65" s="52" t="str">
        <f>VLOOKUP(A65,TRANSPORTE!A6:D117,3,FALSE)</f>
        <v>Transporte de mezcla discontinua en caliente tipo M-10</v>
      </c>
      <c r="C65" s="53"/>
      <c r="D65" s="53"/>
      <c r="E65" s="53"/>
      <c r="F65" s="53"/>
      <c r="G65" s="53"/>
      <c r="H65" s="320" t="s">
        <v>1552</v>
      </c>
      <c r="I65" s="288">
        <v>1.25</v>
      </c>
      <c r="J65" s="295">
        <v>1</v>
      </c>
      <c r="K65" s="288">
        <f>I65*J65</f>
        <v>1.25</v>
      </c>
      <c r="L65" s="821">
        <f>VLOOKUP(A65,TRANSPORTE!A6:D117,4,FALSE)</f>
        <v>1200</v>
      </c>
      <c r="M65" s="822"/>
      <c r="N65" s="296">
        <f>K65*L65</f>
        <v>1500</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318"/>
      <c r="C69" s="319"/>
      <c r="D69" s="319"/>
      <c r="E69" s="319"/>
      <c r="F69" s="319"/>
      <c r="G69" s="319"/>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3180</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8298.4208459912497</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206096.21152925646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41219.242305851294</v>
      </c>
      <c r="M88" s="852"/>
      <c r="N88" s="57"/>
    </row>
    <row r="89" spans="1:14">
      <c r="B89" s="95" t="s">
        <v>1057</v>
      </c>
      <c r="C89" s="96"/>
      <c r="D89" s="96"/>
      <c r="E89" s="96"/>
      <c r="F89" s="96"/>
      <c r="G89" s="96"/>
      <c r="H89" s="96"/>
      <c r="I89" s="93"/>
      <c r="J89" s="94"/>
      <c r="K89" s="313">
        <v>0.05</v>
      </c>
      <c r="L89" s="851">
        <f>N83*K89</f>
        <v>10304.810576462824</v>
      </c>
      <c r="M89" s="852"/>
      <c r="N89" s="57"/>
    </row>
    <row r="90" spans="1:14" ht="15.75" thickBot="1">
      <c r="B90" s="97" t="s">
        <v>1058</v>
      </c>
      <c r="C90" s="98"/>
      <c r="D90" s="98"/>
      <c r="E90" s="98"/>
      <c r="F90" s="98"/>
      <c r="G90" s="98"/>
      <c r="H90" s="98"/>
      <c r="I90" s="99"/>
      <c r="J90" s="100"/>
      <c r="K90" s="314">
        <v>0.05</v>
      </c>
      <c r="L90" s="853">
        <f>N83*K90</f>
        <v>10304.810576462824</v>
      </c>
      <c r="M90" s="854"/>
      <c r="N90" s="57"/>
    </row>
    <row r="91" spans="1:14" ht="15.75" thickBot="1">
      <c r="B91" s="817" t="s">
        <v>1037</v>
      </c>
      <c r="C91" s="818"/>
      <c r="D91" s="818"/>
      <c r="E91" s="818"/>
      <c r="F91" s="818"/>
      <c r="G91" s="818"/>
      <c r="H91" s="818"/>
      <c r="I91" s="818"/>
      <c r="J91" s="818"/>
      <c r="K91" s="818"/>
      <c r="L91" s="818"/>
      <c r="M91" s="819"/>
      <c r="N91" s="58">
        <f>L88+L89+L90</f>
        <v>61828.863458776948</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267925.07498803339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70" t="s">
        <v>2327</v>
      </c>
      <c r="C124" s="402"/>
      <c r="D124" s="402"/>
      <c r="E124" s="63"/>
      <c r="F124" s="63"/>
      <c r="G124" s="63"/>
      <c r="H124" s="63"/>
      <c r="I124" s="63"/>
      <c r="J124" s="796"/>
      <c r="K124" s="796"/>
      <c r="L124" s="796"/>
      <c r="M124" s="796"/>
      <c r="N124" s="797"/>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226" t="s">
        <v>1166</v>
      </c>
      <c r="C31" s="87" t="s">
        <v>1679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197512.78430676489</v>
      </c>
      <c r="L36" s="279"/>
      <c r="M36" s="280">
        <v>30</v>
      </c>
      <c r="N36" s="281">
        <f>K36/M36</f>
        <v>6583.7594768921635</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130704.50020865521</v>
      </c>
      <c r="L37" s="279"/>
      <c r="M37" s="280">
        <v>10</v>
      </c>
      <c r="N37" s="281">
        <f t="shared" ref="N37:N43" si="0">K37/M37</f>
        <v>13070.450020865521</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113158.36600908404</v>
      </c>
      <c r="L38" s="279"/>
      <c r="M38" s="280">
        <v>10</v>
      </c>
      <c r="N38" s="281">
        <f t="shared" si="0"/>
        <v>11315.836600908404</v>
      </c>
    </row>
    <row r="39" spans="1:14">
      <c r="A39" t="s">
        <v>284</v>
      </c>
      <c r="B39" s="830" t="str">
        <f>VLOOKUP(A39,EQUIPOS!A9:D154,3,FALSE)</f>
        <v>Planta de asfalto en caliente</v>
      </c>
      <c r="C39" s="831"/>
      <c r="D39" s="831"/>
      <c r="E39" s="831"/>
      <c r="F39" s="831"/>
      <c r="G39" s="831"/>
      <c r="H39" s="832"/>
      <c r="I39" s="276"/>
      <c r="J39" s="277"/>
      <c r="K39" s="278">
        <f>VLOOKUP(A39,EQUIPOS!A9:D166,4,FALSE)</f>
        <v>916686.74999999988</v>
      </c>
      <c r="L39" s="279"/>
      <c r="M39" s="280">
        <v>10</v>
      </c>
      <c r="N39" s="281">
        <f t="shared" si="0"/>
        <v>91668.674999999988</v>
      </c>
    </row>
    <row r="40" spans="1:14">
      <c r="A40" t="s">
        <v>290</v>
      </c>
      <c r="B40" s="830" t="str">
        <f>VLOOKUP(A40,EQUIPOS!A10:D154,3,FALSE)</f>
        <v>Planta trituradora</v>
      </c>
      <c r="C40" s="831"/>
      <c r="D40" s="831"/>
      <c r="E40" s="831"/>
      <c r="F40" s="831"/>
      <c r="G40" s="831"/>
      <c r="H40" s="832"/>
      <c r="I40" s="276"/>
      <c r="J40" s="277"/>
      <c r="K40" s="278">
        <f>VLOOKUP(A40,EQUIPOS!A10:D167,4,FALSE)</f>
        <v>16176.824999999999</v>
      </c>
      <c r="L40" s="279"/>
      <c r="M40" s="280">
        <v>30</v>
      </c>
      <c r="N40" s="281">
        <f t="shared" si="0"/>
        <v>539.22749999999996</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187200</v>
      </c>
      <c r="L41" s="279"/>
      <c r="M41" s="280">
        <v>30</v>
      </c>
      <c r="N41" s="281">
        <f t="shared" si="0"/>
        <v>6240</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291200</v>
      </c>
      <c r="L42" s="279"/>
      <c r="M42" s="280">
        <v>10</v>
      </c>
      <c r="N42" s="281">
        <f t="shared" si="0"/>
        <v>29120</v>
      </c>
    </row>
    <row r="43" spans="1:14">
      <c r="A43" t="s">
        <v>373</v>
      </c>
      <c r="B43" s="830" t="str">
        <f>VLOOKUP(A43,EQUIPOS!A13:D157,3,FALSE)</f>
        <v>Volqueta 6 m3</v>
      </c>
      <c r="C43" s="831"/>
      <c r="D43" s="831"/>
      <c r="E43" s="831"/>
      <c r="F43" s="831"/>
      <c r="G43" s="831"/>
      <c r="H43" s="832"/>
      <c r="I43" s="276"/>
      <c r="J43" s="277"/>
      <c r="K43" s="278">
        <f>VLOOKUP(A43,EQUIPOS!A13:D170,4,FALSE)</f>
        <v>62500</v>
      </c>
      <c r="L43" s="279"/>
      <c r="M43" s="280">
        <v>10</v>
      </c>
      <c r="N43" s="281">
        <f t="shared" si="0"/>
        <v>6250</v>
      </c>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0.1</v>
      </c>
      <c r="N46" s="353">
        <f>N80*M46</f>
        <v>829.84208459912497</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165617.79068326519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t="s">
        <v>843</v>
      </c>
      <c r="B53" s="49" t="str">
        <f>VLOOKUP(A53,MATERIALES!A5:D372,3,FALSE)</f>
        <v>Agregado Petreo para Triturar (Crudo)</v>
      </c>
      <c r="C53" s="290"/>
      <c r="D53" s="290"/>
      <c r="E53" s="290"/>
      <c r="F53" s="290"/>
      <c r="G53" s="290"/>
      <c r="H53" s="290"/>
      <c r="I53" s="277"/>
      <c r="J53" s="233" t="str">
        <f>VLOOKUP(A53,MATERIALES!A7:D643,2,FALSE)</f>
        <v>m3</v>
      </c>
      <c r="K53" s="291">
        <v>1.4</v>
      </c>
      <c r="L53" s="276"/>
      <c r="M53" s="411">
        <f>VLOOKUP(A53,MATERIALES!A5:D394,4,FALSE)</f>
        <v>20000</v>
      </c>
      <c r="N53" s="281">
        <f>K53*M53</f>
        <v>28000</v>
      </c>
    </row>
    <row r="54" spans="1:14">
      <c r="A54" s="114" t="s">
        <v>845</v>
      </c>
      <c r="B54" s="49" t="str">
        <f>VLOOKUP(A54,MATERIALES!A6:D372,3,FALSE)</f>
        <v>Agua</v>
      </c>
      <c r="C54" s="290"/>
      <c r="D54" s="290"/>
      <c r="E54" s="290"/>
      <c r="F54" s="290"/>
      <c r="G54" s="290"/>
      <c r="H54" s="290"/>
      <c r="I54" s="277"/>
      <c r="J54" s="233" t="str">
        <f>VLOOKUP(A54,MATERIALES!A8:D644,2,FALSE)</f>
        <v>lt</v>
      </c>
      <c r="K54" s="291">
        <v>25</v>
      </c>
      <c r="L54" s="276"/>
      <c r="M54" s="411">
        <f>VLOOKUP(A54,MATERIALES!A6:D395,4,FALSE)</f>
        <v>40</v>
      </c>
      <c r="N54" s="281">
        <f>K54*M54</f>
        <v>1000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3">
        <f>SUM(N53:N57)</f>
        <v>29000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1">
        <f>VLOOKUP(A63,TRANSPORTE!A5:D117,4,FALSE)</f>
        <v>1200</v>
      </c>
      <c r="M63" s="822"/>
      <c r="N63" s="296">
        <f>K63*L63</f>
        <v>1680</v>
      </c>
    </row>
    <row r="64" spans="1:14">
      <c r="A64" t="s">
        <v>1467</v>
      </c>
      <c r="B64" s="52" t="str">
        <f>VLOOKUP(A64,TRANSPORTE!A6:D117,3,FALSE)</f>
        <v>Transporte de mezcla discontinua en caliente tipo F-13</v>
      </c>
      <c r="C64" s="53"/>
      <c r="D64" s="53"/>
      <c r="E64" s="53"/>
      <c r="F64" s="53"/>
      <c r="G64" s="53"/>
      <c r="H64" s="320" t="s">
        <v>1552</v>
      </c>
      <c r="I64" s="288">
        <v>1.25</v>
      </c>
      <c r="J64" s="295">
        <v>1</v>
      </c>
      <c r="K64" s="288">
        <f>I64*J64</f>
        <v>1.25</v>
      </c>
      <c r="L64" s="821">
        <f>VLOOKUP(A64,TRANSPORTE!A6:D117,4,FALSE)</f>
        <v>1200</v>
      </c>
      <c r="M64" s="822"/>
      <c r="N64" s="296">
        <f>K64*L64</f>
        <v>1500</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3180</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10">
        <f>SUM(N74:N79)</f>
        <v>8298.4208459912497</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206096.21152925646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3"/>
      <c r="J86" s="343"/>
      <c r="K86" s="311" t="s">
        <v>1054</v>
      </c>
      <c r="L86" s="847" t="s">
        <v>1055</v>
      </c>
      <c r="M86" s="848"/>
      <c r="N86" s="312"/>
    </row>
    <row r="87" spans="1:14">
      <c r="B87" s="849" t="s">
        <v>1056</v>
      </c>
      <c r="C87" s="850"/>
      <c r="D87" s="850"/>
      <c r="E87" s="850"/>
      <c r="F87" s="850"/>
      <c r="G87" s="850"/>
      <c r="H87" s="850"/>
      <c r="I87" s="93"/>
      <c r="J87" s="94"/>
      <c r="K87" s="313">
        <v>0.2</v>
      </c>
      <c r="L87" s="851">
        <f>N82*K87</f>
        <v>41219.242305851294</v>
      </c>
      <c r="M87" s="852"/>
      <c r="N87" s="57"/>
    </row>
    <row r="88" spans="1:14">
      <c r="B88" s="95" t="s">
        <v>1057</v>
      </c>
      <c r="C88" s="96"/>
      <c r="D88" s="96"/>
      <c r="E88" s="96"/>
      <c r="F88" s="96"/>
      <c r="G88" s="96"/>
      <c r="H88" s="96"/>
      <c r="I88" s="93"/>
      <c r="J88" s="94"/>
      <c r="K88" s="313">
        <v>0.05</v>
      </c>
      <c r="L88" s="851">
        <f>N82*K88</f>
        <v>10304.810576462824</v>
      </c>
      <c r="M88" s="852"/>
      <c r="N88" s="57"/>
    </row>
    <row r="89" spans="1:14" ht="15.75" thickBot="1">
      <c r="B89" s="97" t="s">
        <v>1058</v>
      </c>
      <c r="C89" s="98"/>
      <c r="D89" s="98"/>
      <c r="E89" s="98"/>
      <c r="F89" s="98"/>
      <c r="G89" s="98"/>
      <c r="H89" s="98"/>
      <c r="I89" s="99"/>
      <c r="J89" s="100"/>
      <c r="K89" s="314">
        <v>0.05</v>
      </c>
      <c r="L89" s="853">
        <f>N82*K89</f>
        <v>10304.810576462824</v>
      </c>
      <c r="M89" s="854"/>
      <c r="N89" s="57"/>
    </row>
    <row r="90" spans="1:14" ht="15.75" thickBot="1">
      <c r="B90" s="817" t="s">
        <v>1037</v>
      </c>
      <c r="C90" s="818"/>
      <c r="D90" s="818"/>
      <c r="E90" s="818"/>
      <c r="F90" s="818"/>
      <c r="G90" s="818"/>
      <c r="H90" s="818"/>
      <c r="I90" s="818"/>
      <c r="J90" s="818"/>
      <c r="K90" s="818"/>
      <c r="L90" s="818"/>
      <c r="M90" s="819"/>
      <c r="N90" s="58">
        <f>L87+L88+L89</f>
        <v>61828.863458776948</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267925.07498803339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70" t="s">
        <v>2327</v>
      </c>
      <c r="C123" s="402"/>
      <c r="D123" s="402"/>
      <c r="E123" s="63"/>
      <c r="F123" s="63"/>
      <c r="G123" s="63"/>
      <c r="H123" s="63"/>
      <c r="I123" s="63"/>
      <c r="J123" s="796"/>
      <c r="K123" s="796"/>
      <c r="L123" s="796"/>
      <c r="M123" s="796"/>
      <c r="N123" s="797"/>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1167</v>
      </c>
      <c r="C31" s="87" t="s">
        <v>1680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197512.78430676489</v>
      </c>
      <c r="L36" s="279"/>
      <c r="M36" s="280">
        <v>30</v>
      </c>
      <c r="N36" s="281">
        <f>K36/M36</f>
        <v>6583.7594768921635</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130704.50020865521</v>
      </c>
      <c r="L37" s="279"/>
      <c r="M37" s="280">
        <v>10</v>
      </c>
      <c r="N37" s="281">
        <f t="shared" ref="N37:N43" si="0">K37/M37</f>
        <v>13070.450020865521</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113158.36600908404</v>
      </c>
      <c r="L38" s="279"/>
      <c r="M38" s="280">
        <v>10</v>
      </c>
      <c r="N38" s="281">
        <f t="shared" si="0"/>
        <v>11315.836600908404</v>
      </c>
    </row>
    <row r="39" spans="1:14">
      <c r="A39" t="s">
        <v>284</v>
      </c>
      <c r="B39" s="830" t="str">
        <f>VLOOKUP(A39,EQUIPOS!A9:D154,3,FALSE)</f>
        <v>Planta de asfalto en caliente</v>
      </c>
      <c r="C39" s="831"/>
      <c r="D39" s="831"/>
      <c r="E39" s="831"/>
      <c r="F39" s="831"/>
      <c r="G39" s="831"/>
      <c r="H39" s="832"/>
      <c r="I39" s="276"/>
      <c r="J39" s="277"/>
      <c r="K39" s="278">
        <f>VLOOKUP(A39,EQUIPOS!A9:D166,4,FALSE)</f>
        <v>916686.74999999988</v>
      </c>
      <c r="L39" s="279"/>
      <c r="M39" s="280">
        <v>10</v>
      </c>
      <c r="N39" s="281">
        <f t="shared" si="0"/>
        <v>91668.674999999988</v>
      </c>
    </row>
    <row r="40" spans="1:14">
      <c r="A40" t="s">
        <v>290</v>
      </c>
      <c r="B40" s="830" t="str">
        <f>VLOOKUP(A40,EQUIPOS!A10:D154,3,FALSE)</f>
        <v>Planta trituradora</v>
      </c>
      <c r="C40" s="831"/>
      <c r="D40" s="831"/>
      <c r="E40" s="831"/>
      <c r="F40" s="831"/>
      <c r="G40" s="831"/>
      <c r="H40" s="832"/>
      <c r="I40" s="276"/>
      <c r="J40" s="277"/>
      <c r="K40" s="278">
        <f>VLOOKUP(A40,EQUIPOS!A10:D167,4,FALSE)</f>
        <v>16176.824999999999</v>
      </c>
      <c r="L40" s="279"/>
      <c r="M40" s="280">
        <v>30</v>
      </c>
      <c r="N40" s="281">
        <f t="shared" si="0"/>
        <v>539.22749999999996</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187200</v>
      </c>
      <c r="L41" s="279"/>
      <c r="M41" s="280">
        <v>30</v>
      </c>
      <c r="N41" s="281">
        <f t="shared" si="0"/>
        <v>6240</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291200</v>
      </c>
      <c r="L42" s="279"/>
      <c r="M42" s="280">
        <v>10</v>
      </c>
      <c r="N42" s="281">
        <f t="shared" si="0"/>
        <v>29120</v>
      </c>
    </row>
    <row r="43" spans="1:14">
      <c r="A43" t="s">
        <v>373</v>
      </c>
      <c r="B43" s="830" t="str">
        <f>VLOOKUP(A43,EQUIPOS!A13:D157,3,FALSE)</f>
        <v>Volqueta 6 m3</v>
      </c>
      <c r="C43" s="831"/>
      <c r="D43" s="831"/>
      <c r="E43" s="831"/>
      <c r="F43" s="831"/>
      <c r="G43" s="831"/>
      <c r="H43" s="832"/>
      <c r="I43" s="276"/>
      <c r="J43" s="277"/>
      <c r="K43" s="278">
        <f>VLOOKUP(A43,EQUIPOS!A13:D170,4,FALSE)</f>
        <v>62500</v>
      </c>
      <c r="L43" s="279"/>
      <c r="M43" s="280">
        <v>10</v>
      </c>
      <c r="N43" s="281">
        <f t="shared" si="0"/>
        <v>6250</v>
      </c>
    </row>
    <row r="44" spans="1:14">
      <c r="B44" s="329"/>
      <c r="C44" s="330"/>
      <c r="D44" s="330"/>
      <c r="E44" s="330"/>
      <c r="F44" s="330"/>
      <c r="G44" s="330"/>
      <c r="H44" s="331"/>
      <c r="I44" s="276"/>
      <c r="J44" s="277"/>
      <c r="K44" s="278"/>
      <c r="L44" s="279"/>
      <c r="M44" s="280"/>
      <c r="N44" s="281"/>
    </row>
    <row r="45" spans="1:14">
      <c r="B45" s="830"/>
      <c r="C45" s="831"/>
      <c r="D45" s="831"/>
      <c r="E45" s="831"/>
      <c r="F45" s="831"/>
      <c r="G45" s="831"/>
      <c r="H45" s="832"/>
      <c r="I45" s="833"/>
      <c r="J45" s="814"/>
      <c r="K45" s="278"/>
      <c r="L45" s="834"/>
      <c r="M45" s="835"/>
      <c r="N45" s="281"/>
    </row>
    <row r="46" spans="1:14">
      <c r="B46" s="830"/>
      <c r="C46" s="831"/>
      <c r="D46" s="831"/>
      <c r="E46" s="836"/>
      <c r="F46" s="831"/>
      <c r="G46" s="831"/>
      <c r="H46" s="832"/>
      <c r="I46" s="42"/>
      <c r="J46" s="43"/>
      <c r="K46" s="283"/>
      <c r="L46" s="285"/>
      <c r="M46" s="286"/>
      <c r="N46" s="287"/>
    </row>
    <row r="47" spans="1:14">
      <c r="B47" s="837" t="s">
        <v>1036</v>
      </c>
      <c r="C47" s="838"/>
      <c r="D47" s="838"/>
      <c r="E47" s="44"/>
      <c r="F47" s="45"/>
      <c r="G47" s="45"/>
      <c r="H47" s="46"/>
      <c r="I47" s="42"/>
      <c r="J47" s="43"/>
      <c r="K47" s="288"/>
      <c r="L47" s="285"/>
      <c r="M47" s="410">
        <v>0.1</v>
      </c>
      <c r="N47" s="353">
        <f>N81*M47</f>
        <v>829.84208459912497</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3">
        <f>SUM(N36:N48)</f>
        <v>165617.79068326519</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4" t="s">
        <v>1029</v>
      </c>
      <c r="K53" s="91" t="s">
        <v>1030</v>
      </c>
      <c r="L53" s="811" t="s">
        <v>1039</v>
      </c>
      <c r="M53" s="810"/>
      <c r="N53" s="92" t="s">
        <v>1035</v>
      </c>
    </row>
    <row r="54" spans="1:14">
      <c r="A54" t="s">
        <v>843</v>
      </c>
      <c r="B54" s="49" t="str">
        <f>VLOOKUP(A54,MATERIALES!A5:D372,3,FALSE)</f>
        <v>Agregado Petreo para Triturar (Crudo)</v>
      </c>
      <c r="C54" s="290"/>
      <c r="D54" s="290"/>
      <c r="E54" s="290"/>
      <c r="F54" s="290"/>
      <c r="G54" s="290"/>
      <c r="H54" s="290"/>
      <c r="I54" s="277"/>
      <c r="J54" s="233" t="str">
        <f>VLOOKUP(A54,MATERIALES!A8:D644,2,FALSE)</f>
        <v>m3</v>
      </c>
      <c r="K54" s="291">
        <v>1.4</v>
      </c>
      <c r="L54" s="276"/>
      <c r="M54" s="411">
        <f>VLOOKUP(A54,MATERIALES!A5:D394,4,FALSE)</f>
        <v>20000</v>
      </c>
      <c r="N54" s="281">
        <f>K54*M54</f>
        <v>28000</v>
      </c>
    </row>
    <row r="55" spans="1:14">
      <c r="A55" s="114" t="s">
        <v>845</v>
      </c>
      <c r="B55" s="49" t="str">
        <f>VLOOKUP(A55,MATERIALES!A6:D372,3,FALSE)</f>
        <v>Agua</v>
      </c>
      <c r="C55" s="290"/>
      <c r="D55" s="290"/>
      <c r="E55" s="290"/>
      <c r="F55" s="290"/>
      <c r="G55" s="290"/>
      <c r="H55" s="290"/>
      <c r="I55" s="277"/>
      <c r="J55" s="233" t="str">
        <f>VLOOKUP(A55,MATERIALES!A9:D645,2,FALSE)</f>
        <v>lt</v>
      </c>
      <c r="K55" s="291">
        <v>25</v>
      </c>
      <c r="L55" s="276"/>
      <c r="M55" s="411">
        <f>VLOOKUP(A55,MATERIALES!A6:D395,4,FALSE)</f>
        <v>40</v>
      </c>
      <c r="N55" s="281">
        <f>K55*M55</f>
        <v>1000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3">
        <f>SUM(N54:N58)</f>
        <v>29000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1">
        <f>VLOOKUP(A64,TRANSPORTE!A5:D117,4,FALSE)</f>
        <v>1200</v>
      </c>
      <c r="M64" s="822"/>
      <c r="N64" s="296">
        <f>K64*L64</f>
        <v>1680</v>
      </c>
    </row>
    <row r="65" spans="1:15">
      <c r="A65" t="s">
        <v>1468</v>
      </c>
      <c r="B65" s="52" t="str">
        <f>VLOOKUP(A65,TRANSPORTE!A6:D117,3,FALSE)</f>
        <v>Transporte de mezcla discontinua en caliente tipo F-10</v>
      </c>
      <c r="C65" s="53"/>
      <c r="D65" s="53"/>
      <c r="E65" s="53"/>
      <c r="F65" s="53"/>
      <c r="G65" s="53"/>
      <c r="H65" s="320" t="s">
        <v>1552</v>
      </c>
      <c r="I65" s="288">
        <v>1.25</v>
      </c>
      <c r="J65" s="295">
        <v>1</v>
      </c>
      <c r="K65" s="288">
        <f>I65*J65</f>
        <v>1.25</v>
      </c>
      <c r="L65" s="821">
        <f>VLOOKUP(A65,TRANSPORTE!A6:D117,4,FALSE)</f>
        <v>1200</v>
      </c>
      <c r="M65" s="822"/>
      <c r="N65" s="296">
        <f>K65*L65</f>
        <v>1500</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3180</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8298.4208459912497</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206096.21152925646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41219.242305851294</v>
      </c>
      <c r="M88" s="852"/>
      <c r="N88" s="57"/>
    </row>
    <row r="89" spans="1:14">
      <c r="B89" s="95" t="s">
        <v>1057</v>
      </c>
      <c r="C89" s="96"/>
      <c r="D89" s="96"/>
      <c r="E89" s="96"/>
      <c r="F89" s="96"/>
      <c r="G89" s="96"/>
      <c r="H89" s="96"/>
      <c r="I89" s="93"/>
      <c r="J89" s="94"/>
      <c r="K89" s="313">
        <v>0.05</v>
      </c>
      <c r="L89" s="851">
        <f>N83*K89</f>
        <v>10304.810576462824</v>
      </c>
      <c r="M89" s="852"/>
      <c r="N89" s="57"/>
    </row>
    <row r="90" spans="1:14" ht="15.75" thickBot="1">
      <c r="B90" s="97" t="s">
        <v>1058</v>
      </c>
      <c r="C90" s="98"/>
      <c r="D90" s="98"/>
      <c r="E90" s="98"/>
      <c r="F90" s="98"/>
      <c r="G90" s="98"/>
      <c r="H90" s="98"/>
      <c r="I90" s="99"/>
      <c r="J90" s="100"/>
      <c r="K90" s="314">
        <v>0.05</v>
      </c>
      <c r="L90" s="853">
        <f>N83*K90</f>
        <v>10304.810576462824</v>
      </c>
      <c r="M90" s="854"/>
      <c r="N90" s="57"/>
    </row>
    <row r="91" spans="1:14" ht="15.75" thickBot="1">
      <c r="B91" s="817" t="s">
        <v>1037</v>
      </c>
      <c r="C91" s="818"/>
      <c r="D91" s="818"/>
      <c r="E91" s="818"/>
      <c r="F91" s="818"/>
      <c r="G91" s="818"/>
      <c r="H91" s="818"/>
      <c r="I91" s="818"/>
      <c r="J91" s="818"/>
      <c r="K91" s="818"/>
      <c r="L91" s="818"/>
      <c r="M91" s="819"/>
      <c r="N91" s="58">
        <f>L88+L89+L90</f>
        <v>61828.863458776948</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267925.07498803339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70" t="s">
        <v>2327</v>
      </c>
      <c r="C124" s="402"/>
      <c r="D124" s="402"/>
      <c r="E124" s="63"/>
      <c r="F124" s="63"/>
      <c r="G124" s="63"/>
      <c r="H124" s="63"/>
      <c r="I124" s="63"/>
      <c r="J124" s="796"/>
      <c r="K124" s="796"/>
      <c r="L124" s="796"/>
      <c r="M124" s="796"/>
      <c r="N124" s="797"/>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topLeftCell="A34"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1168</v>
      </c>
      <c r="C31" s="87" t="s">
        <v>1681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148</v>
      </c>
      <c r="B36" s="830" t="str">
        <f>VLOOKUP(A36,EQUIPOS!A6:D154,3,FALSE)</f>
        <v>Cargador : Potencia en el volante 110 hp, Clasificación de RPM del motor 2300.</v>
      </c>
      <c r="C36" s="831"/>
      <c r="D36" s="831"/>
      <c r="E36" s="831"/>
      <c r="F36" s="831"/>
      <c r="G36" s="831"/>
      <c r="H36" s="832"/>
      <c r="I36" s="276"/>
      <c r="J36" s="277"/>
      <c r="K36" s="278">
        <f>VLOOKUP(A36,EQUIPOS!A6:D163,4,FALSE)</f>
        <v>142894.34672457475</v>
      </c>
      <c r="L36" s="279"/>
      <c r="M36" s="280">
        <v>30</v>
      </c>
      <c r="N36" s="281">
        <f>K36/M36</f>
        <v>4763.1448908191578</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130704.50020865521</v>
      </c>
      <c r="L37" s="279"/>
      <c r="M37" s="280">
        <v>10</v>
      </c>
      <c r="N37" s="281">
        <f t="shared" ref="N37:N43" si="0">K37/M37</f>
        <v>13070.450020865521</v>
      </c>
    </row>
    <row r="38" spans="1:14">
      <c r="A38" t="s">
        <v>284</v>
      </c>
      <c r="B38" s="830" t="str">
        <f>VLOOKUP(A38,EQUIPOS!A8:D154,3,FALSE)</f>
        <v>Planta de asfalto en caliente</v>
      </c>
      <c r="C38" s="831"/>
      <c r="D38" s="831"/>
      <c r="E38" s="831"/>
      <c r="F38" s="831"/>
      <c r="G38" s="831"/>
      <c r="H38" s="832"/>
      <c r="I38" s="276"/>
      <c r="J38" s="277"/>
      <c r="K38" s="278">
        <f>VLOOKUP(A38,EQUIPOS!A8:D165,4,FALSE)</f>
        <v>916686.74999999988</v>
      </c>
      <c r="L38" s="279"/>
      <c r="M38" s="280">
        <v>10</v>
      </c>
      <c r="N38" s="281">
        <f t="shared" si="0"/>
        <v>91668.674999999988</v>
      </c>
    </row>
    <row r="39" spans="1:14">
      <c r="A39" t="s">
        <v>290</v>
      </c>
      <c r="B39" s="830" t="str">
        <f>VLOOKUP(A39,EQUIPOS!A9:D154,3,FALSE)</f>
        <v>Planta trituradora</v>
      </c>
      <c r="C39" s="831"/>
      <c r="D39" s="831"/>
      <c r="E39" s="831"/>
      <c r="F39" s="831"/>
      <c r="G39" s="831"/>
      <c r="H39" s="832"/>
      <c r="I39" s="276"/>
      <c r="J39" s="277"/>
      <c r="K39" s="278">
        <f>VLOOKUP(A39,EQUIPOS!A9:D166,4,FALSE)</f>
        <v>16176.824999999999</v>
      </c>
      <c r="L39" s="279"/>
      <c r="M39" s="280">
        <v>30</v>
      </c>
      <c r="N39" s="281">
        <f t="shared" si="0"/>
        <v>539.22749999999996</v>
      </c>
    </row>
    <row r="40" spans="1:14">
      <c r="A40" t="s">
        <v>316</v>
      </c>
      <c r="B40" s="830" t="str">
        <f>VLOOKUP(A40,EQUIPOS!A10:D154,3,FALSE)</f>
        <v>Retroexcavadora Tipo E-200 o  Equivalente</v>
      </c>
      <c r="C40" s="831"/>
      <c r="D40" s="831"/>
      <c r="E40" s="831"/>
      <c r="F40" s="831"/>
      <c r="G40" s="831"/>
      <c r="H40" s="832"/>
      <c r="I40" s="276"/>
      <c r="J40" s="277"/>
      <c r="K40" s="278">
        <f>VLOOKUP(A40,EQUIPOS!A10:D167,4,FALSE)</f>
        <v>166000.13496012648</v>
      </c>
      <c r="L40" s="279"/>
      <c r="M40" s="280">
        <v>30</v>
      </c>
      <c r="N40" s="281">
        <f t="shared" si="0"/>
        <v>5533.3378320042157</v>
      </c>
    </row>
    <row r="41" spans="1:14">
      <c r="A41" t="s">
        <v>358</v>
      </c>
      <c r="B41" s="830" t="str">
        <f>VLOOKUP(A41,EQUIPOS!A11:D155,3,FALSE)</f>
        <v xml:space="preserve">Terminadora de asfalto (Finisher), potencia en el volante 174 HP, R=20M3/H, velocidad de desplazamiento 114 m/min
</v>
      </c>
      <c r="C41" s="831"/>
      <c r="D41" s="831"/>
      <c r="E41" s="831"/>
      <c r="F41" s="831"/>
      <c r="G41" s="831"/>
      <c r="H41" s="832"/>
      <c r="I41" s="276"/>
      <c r="J41" s="277"/>
      <c r="K41" s="278">
        <f>VLOOKUP(A41,EQUIPOS!A11:D168,4,FALSE)</f>
        <v>291200</v>
      </c>
      <c r="L41" s="279"/>
      <c r="M41" s="280">
        <v>10</v>
      </c>
      <c r="N41" s="281">
        <f t="shared" si="0"/>
        <v>29120</v>
      </c>
    </row>
    <row r="42" spans="1:14">
      <c r="A42" t="s">
        <v>166</v>
      </c>
      <c r="B42" s="830" t="str">
        <f>VLOOKUP(A42,EQUIPOS!A12:D156,3,FALSE)</f>
        <v>Compactador de Rodillo POTENCIA: 99HP, PESO: 8 ton</v>
      </c>
      <c r="C42" s="831"/>
      <c r="D42" s="831"/>
      <c r="E42" s="831"/>
      <c r="F42" s="831"/>
      <c r="G42" s="831"/>
      <c r="H42" s="832"/>
      <c r="I42" s="276"/>
      <c r="J42" s="277"/>
      <c r="K42" s="278">
        <f>VLOOKUP(A42,EQUIPOS!A12:D169,4,FALSE)</f>
        <v>113158.36600908404</v>
      </c>
      <c r="L42" s="279"/>
      <c r="M42" s="280">
        <v>10</v>
      </c>
      <c r="N42" s="281">
        <f t="shared" si="0"/>
        <v>11315.836600908404</v>
      </c>
    </row>
    <row r="43" spans="1:14">
      <c r="A43" t="s">
        <v>373</v>
      </c>
      <c r="B43" s="830" t="str">
        <f>VLOOKUP(A43,EQUIPOS!A13:D157,3,FALSE)</f>
        <v>Volqueta 6 m3</v>
      </c>
      <c r="C43" s="831"/>
      <c r="D43" s="831"/>
      <c r="E43" s="831"/>
      <c r="F43" s="831"/>
      <c r="G43" s="831"/>
      <c r="H43" s="832"/>
      <c r="I43" s="276"/>
      <c r="J43" s="277"/>
      <c r="K43" s="278">
        <f>VLOOKUP(A43,EQUIPOS!A13:D170,4,FALSE)</f>
        <v>62500</v>
      </c>
      <c r="L43" s="279"/>
      <c r="M43" s="280">
        <v>10</v>
      </c>
      <c r="N43" s="281">
        <f t="shared" si="0"/>
        <v>6250</v>
      </c>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0.1</v>
      </c>
      <c r="N46" s="353">
        <f>N80*M46</f>
        <v>1085.1781106296251</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163345.84995522688</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t="s">
        <v>843</v>
      </c>
      <c r="B53" s="49" t="str">
        <f>VLOOKUP(A53,MATERIALES!A5:D372,3,FALSE)</f>
        <v>Agregado Petreo para Triturar (Crudo)</v>
      </c>
      <c r="C53" s="290"/>
      <c r="D53" s="290"/>
      <c r="E53" s="290"/>
      <c r="F53" s="290"/>
      <c r="G53" s="290"/>
      <c r="H53" s="290"/>
      <c r="I53" s="277"/>
      <c r="J53" s="233" t="str">
        <f>VLOOKUP(A53,MATERIALES!A7:D643,2,FALSE)</f>
        <v>m3</v>
      </c>
      <c r="K53" s="291">
        <v>1.4</v>
      </c>
      <c r="L53" s="276"/>
      <c r="M53" s="411">
        <f>VLOOKUP(A53,MATERIALES!A5:D394,4,FALSE)</f>
        <v>20000</v>
      </c>
      <c r="N53" s="281">
        <f>K53*M53</f>
        <v>28000</v>
      </c>
    </row>
    <row r="54" spans="1:14">
      <c r="A54" s="114"/>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3">
        <f>SUM(N53:N57)</f>
        <v>28000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1">
        <f>VLOOKUP(A63,TRANSPORTE!A5:D117,4,FALSE)</f>
        <v>1200</v>
      </c>
      <c r="M63" s="822"/>
      <c r="N63" s="296">
        <f>K63*L63</f>
        <v>1680</v>
      </c>
    </row>
    <row r="64" spans="1:14">
      <c r="A64" t="s">
        <v>1377</v>
      </c>
      <c r="B64" s="52" t="str">
        <f>VLOOKUP(A64,TRANSPORTE!A6:D117,3,FALSE)</f>
        <v>Transporte de mezcla</v>
      </c>
      <c r="C64" s="53"/>
      <c r="D64" s="53"/>
      <c r="E64" s="53"/>
      <c r="F64" s="53"/>
      <c r="G64" s="53"/>
      <c r="H64" s="320" t="s">
        <v>1552</v>
      </c>
      <c r="I64" s="288">
        <v>1.25</v>
      </c>
      <c r="J64" s="295">
        <v>1</v>
      </c>
      <c r="K64" s="288">
        <f>I64*J64</f>
        <v>1.25</v>
      </c>
      <c r="L64" s="821">
        <f>VLOOKUP(A64,TRANSPORTE!A6:D117,4,FALSE)</f>
        <v>1200</v>
      </c>
      <c r="M64" s="822"/>
      <c r="N64" s="296">
        <f>K64*L64</f>
        <v>1500</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3180</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54</v>
      </c>
      <c r="B75" s="55" t="str">
        <f>VLOOKUP(A75,'MANO DE OBRA'!A8:D69,3,FALSE)</f>
        <v>Rastrilleros (2)</v>
      </c>
      <c r="C75" s="53"/>
      <c r="D75" s="53"/>
      <c r="E75" s="53"/>
      <c r="F75" s="53"/>
      <c r="G75" s="53"/>
      <c r="H75" s="53"/>
      <c r="I75" s="301">
        <f>K75/J75*100</f>
        <v>82811.68411799999</v>
      </c>
      <c r="J75" s="302">
        <v>185</v>
      </c>
      <c r="K75" s="303">
        <f>VLOOKUP(A75,'MANO DE OBRA'!A8:D100,4,FALSE)</f>
        <v>153201.61561829998</v>
      </c>
      <c r="L75" s="56"/>
      <c r="M75" s="308">
        <v>80</v>
      </c>
      <c r="N75" s="404">
        <f>K75/M75</f>
        <v>1915.0201952287498</v>
      </c>
    </row>
    <row r="76" spans="1:15">
      <c r="A76" t="s">
        <v>34</v>
      </c>
      <c r="B76" s="55" t="str">
        <f>VLOOKUP(A76,'MANO DE OBRA'!A9:D70,3,FALSE)</f>
        <v>Oficial (3)</v>
      </c>
      <c r="C76" s="53"/>
      <c r="D76" s="53"/>
      <c r="E76" s="53"/>
      <c r="F76" s="53"/>
      <c r="G76" s="53"/>
      <c r="H76" s="53"/>
      <c r="I76" s="301">
        <f>K76/J76*100</f>
        <v>165623.36823599998</v>
      </c>
      <c r="J76" s="302">
        <v>185</v>
      </c>
      <c r="K76" s="303">
        <f>VLOOKUP(A76,'MANO DE OBRA'!A9:D101,4,FALSE)</f>
        <v>306403.23123659997</v>
      </c>
      <c r="L76" s="56"/>
      <c r="M76" s="309">
        <v>80</v>
      </c>
      <c r="N76" s="404">
        <f>K76/M76</f>
        <v>3830.0403904574996</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10">
        <f>SUM(N74:N79)</f>
        <v>10851.78110629625</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205377.63106152313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3"/>
      <c r="J86" s="343"/>
      <c r="K86" s="311" t="s">
        <v>1054</v>
      </c>
      <c r="L86" s="847" t="s">
        <v>1055</v>
      </c>
      <c r="M86" s="848"/>
      <c r="N86" s="312"/>
    </row>
    <row r="87" spans="1:14">
      <c r="B87" s="849" t="s">
        <v>1056</v>
      </c>
      <c r="C87" s="850"/>
      <c r="D87" s="850"/>
      <c r="E87" s="850"/>
      <c r="F87" s="850"/>
      <c r="G87" s="850"/>
      <c r="H87" s="850"/>
      <c r="I87" s="93"/>
      <c r="J87" s="94"/>
      <c r="K87" s="313">
        <v>0.2</v>
      </c>
      <c r="L87" s="851">
        <f>N82*K87</f>
        <v>41075.526212304627</v>
      </c>
      <c r="M87" s="852"/>
      <c r="N87" s="57"/>
    </row>
    <row r="88" spans="1:14">
      <c r="B88" s="95" t="s">
        <v>1057</v>
      </c>
      <c r="C88" s="96"/>
      <c r="D88" s="96"/>
      <c r="E88" s="96"/>
      <c r="F88" s="96"/>
      <c r="G88" s="96"/>
      <c r="H88" s="96"/>
      <c r="I88" s="93"/>
      <c r="J88" s="94"/>
      <c r="K88" s="313">
        <v>0.05</v>
      </c>
      <c r="L88" s="851">
        <f>N82*K88</f>
        <v>10268.881553076157</v>
      </c>
      <c r="M88" s="852"/>
      <c r="N88" s="57"/>
    </row>
    <row r="89" spans="1:14" ht="15.75" thickBot="1">
      <c r="B89" s="97" t="s">
        <v>1058</v>
      </c>
      <c r="C89" s="98"/>
      <c r="D89" s="98"/>
      <c r="E89" s="98"/>
      <c r="F89" s="98"/>
      <c r="G89" s="98"/>
      <c r="H89" s="98"/>
      <c r="I89" s="99"/>
      <c r="J89" s="100"/>
      <c r="K89" s="314">
        <v>0.05</v>
      </c>
      <c r="L89" s="853">
        <f>N82*K89</f>
        <v>10268.881553076157</v>
      </c>
      <c r="M89" s="854"/>
      <c r="N89" s="57"/>
    </row>
    <row r="90" spans="1:14" ht="15.75" thickBot="1">
      <c r="B90" s="817" t="s">
        <v>1037</v>
      </c>
      <c r="C90" s="818"/>
      <c r="D90" s="818"/>
      <c r="E90" s="818"/>
      <c r="F90" s="818"/>
      <c r="G90" s="818"/>
      <c r="H90" s="818"/>
      <c r="I90" s="818"/>
      <c r="J90" s="818"/>
      <c r="K90" s="818"/>
      <c r="L90" s="818"/>
      <c r="M90" s="819"/>
      <c r="N90" s="58">
        <f>L87+L88+L89</f>
        <v>61613.28931845694</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266990.92037998006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70" t="s">
        <v>2327</v>
      </c>
      <c r="C123" s="402"/>
      <c r="D123" s="402"/>
      <c r="E123" s="63"/>
      <c r="F123" s="63"/>
      <c r="G123" s="63"/>
      <c r="H123" s="63"/>
      <c r="I123" s="63"/>
      <c r="J123" s="796"/>
      <c r="K123" s="796"/>
      <c r="L123" s="796"/>
      <c r="M123" s="796"/>
      <c r="N123" s="797"/>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1169</v>
      </c>
      <c r="C31" s="87" t="s">
        <v>2178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117</v>
      </c>
      <c r="B36" s="830" t="str">
        <f>VLOOKUP(A36,EQUIPOS!A6:D154,3,FALSE)</f>
        <v xml:space="preserve">Barredora mecánica de cepillo de 3658 mm ; 6 m3 </v>
      </c>
      <c r="C36" s="831"/>
      <c r="D36" s="831"/>
      <c r="E36" s="831"/>
      <c r="F36" s="831"/>
      <c r="G36" s="831"/>
      <c r="H36" s="832"/>
      <c r="I36" s="276"/>
      <c r="J36" s="277"/>
      <c r="K36" s="278">
        <f>VLOOKUP(A36,EQUIPOS!A6:D163,4,FALSE)</f>
        <v>49096.816292352771</v>
      </c>
      <c r="L36" s="279"/>
      <c r="M36" s="280">
        <v>150</v>
      </c>
      <c r="N36" s="281">
        <f>K36/M36</f>
        <v>327.31210861568513</v>
      </c>
    </row>
    <row r="37" spans="1:14">
      <c r="A37" s="119" t="s">
        <v>148</v>
      </c>
      <c r="B37" s="830" t="str">
        <f>VLOOKUP(A37,EQUIPOS!A7:D154,3,FALSE)</f>
        <v>Cargador : Potencia en el volante 110 hp, Clasificación de RPM del motor 2300.</v>
      </c>
      <c r="C37" s="831"/>
      <c r="D37" s="831"/>
      <c r="E37" s="831"/>
      <c r="F37" s="831"/>
      <c r="G37" s="831"/>
      <c r="H37" s="832"/>
      <c r="I37" s="276"/>
      <c r="J37" s="277"/>
      <c r="K37" s="278">
        <f>VLOOKUP(A37,EQUIPOS!A7:D164,4,FALSE)</f>
        <v>142894.34672457475</v>
      </c>
      <c r="L37" s="279"/>
      <c r="M37" s="280">
        <v>150</v>
      </c>
      <c r="N37" s="281">
        <f>K37/M37</f>
        <v>952.62897816383168</v>
      </c>
    </row>
    <row r="38" spans="1:14">
      <c r="A38" t="s">
        <v>236</v>
      </c>
      <c r="B38" s="830" t="str">
        <f>VLOOKUP(A38,EQUIPOS!A8:D154,3,FALSE)</f>
        <v>Fresadora de pavimento, potencia 255 HP, peso 19 Ton, PROFUNDIDAD DE CORTE 305 mm</v>
      </c>
      <c r="C38" s="831"/>
      <c r="D38" s="831"/>
      <c r="E38" s="831"/>
      <c r="F38" s="831"/>
      <c r="G38" s="831"/>
      <c r="H38" s="832"/>
      <c r="I38" s="276"/>
      <c r="J38" s="277"/>
      <c r="K38" s="278">
        <f>VLOOKUP(A38,EQUIPOS!A8:D165,4,FALSE)</f>
        <v>427000</v>
      </c>
      <c r="L38" s="279"/>
      <c r="M38" s="280">
        <v>150</v>
      </c>
      <c r="N38" s="281">
        <f>K38/M38</f>
        <v>2846.6666666666665</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N75*M41</f>
        <v>1.7022401735366666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4128.3099936197204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411"/>
      <c r="N48" s="281"/>
    </row>
    <row r="49" spans="1:14">
      <c r="A49" s="114"/>
      <c r="B49" s="49"/>
      <c r="C49" s="290"/>
      <c r="D49" s="290"/>
      <c r="E49" s="290"/>
      <c r="F49" s="290"/>
      <c r="G49" s="290"/>
      <c r="H49" s="290"/>
      <c r="I49" s="277"/>
      <c r="J49" s="233"/>
      <c r="K49" s="291"/>
      <c r="L49" s="276"/>
      <c r="M49" s="411"/>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1317</v>
      </c>
      <c r="B58" s="52" t="str">
        <f>VLOOKUP(A58,TRANSPORTE!A5:D117,3,FALSE)</f>
        <v>Transporte de material fresado</v>
      </c>
      <c r="C58" s="326"/>
      <c r="D58" s="326"/>
      <c r="E58" s="326"/>
      <c r="F58" s="326"/>
      <c r="G58" s="326"/>
      <c r="H58" s="320" t="s">
        <v>1552</v>
      </c>
      <c r="I58" s="288">
        <v>0.13</v>
      </c>
      <c r="J58" s="295">
        <v>1</v>
      </c>
      <c r="K58" s="288">
        <f>I58*J58</f>
        <v>0.13</v>
      </c>
      <c r="L58" s="821">
        <f>VLOOKUP(A58,TRANSPORTE!A5:D117,4,FALSE)</f>
        <v>1200</v>
      </c>
      <c r="M58" s="822"/>
      <c r="N58" s="296">
        <f>K58*L58</f>
        <v>156</v>
      </c>
    </row>
    <row r="59" spans="1:14">
      <c r="B59" s="52"/>
      <c r="C59" s="53"/>
      <c r="D59" s="53"/>
      <c r="E59" s="53"/>
      <c r="F59" s="53"/>
      <c r="G59" s="53"/>
      <c r="H59" s="320"/>
      <c r="I59" s="288"/>
      <c r="J59" s="295"/>
      <c r="K59" s="288"/>
      <c r="L59" s="821"/>
      <c r="M59" s="822"/>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156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1200</v>
      </c>
      <c r="N69" s="404">
        <f>K69/M69</f>
        <v>170.22401735366665</v>
      </c>
      <c r="O69" s="112"/>
    </row>
    <row r="70" spans="1:15">
      <c r="B70" s="55"/>
      <c r="C70" s="53"/>
      <c r="D70" s="53"/>
      <c r="E70" s="53"/>
      <c r="F70" s="53"/>
      <c r="G70" s="53"/>
      <c r="H70" s="53"/>
      <c r="I70" s="301"/>
      <c r="J70" s="302"/>
      <c r="K70" s="303"/>
      <c r="L70" s="56"/>
      <c r="M70" s="308"/>
      <c r="N70" s="404"/>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133"/>
    </row>
    <row r="75" spans="1:15" ht="15.75" thickBot="1">
      <c r="B75" s="823" t="s">
        <v>1037</v>
      </c>
      <c r="C75" s="824"/>
      <c r="D75" s="824"/>
      <c r="E75" s="824"/>
      <c r="F75" s="824"/>
      <c r="G75" s="824"/>
      <c r="H75" s="824"/>
      <c r="I75" s="824"/>
      <c r="J75" s="824"/>
      <c r="K75" s="824"/>
      <c r="L75" s="824"/>
      <c r="M75" s="825"/>
      <c r="N75" s="469">
        <f>SUM(N69:N74)</f>
        <v>170.22401735366665</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4454.534010973387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890.90680219467743</v>
      </c>
      <c r="M82" s="852"/>
      <c r="N82" s="57"/>
    </row>
    <row r="83" spans="1:14">
      <c r="B83" s="95" t="s">
        <v>1057</v>
      </c>
      <c r="C83" s="96"/>
      <c r="D83" s="96"/>
      <c r="E83" s="96"/>
      <c r="F83" s="96"/>
      <c r="G83" s="96"/>
      <c r="H83" s="96"/>
      <c r="I83" s="93"/>
      <c r="J83" s="94"/>
      <c r="K83" s="313">
        <v>0.05</v>
      </c>
      <c r="L83" s="851">
        <f>N77*K83</f>
        <v>222.72670054866936</v>
      </c>
      <c r="M83" s="852"/>
      <c r="N83" s="57"/>
    </row>
    <row r="84" spans="1:14" ht="15.75" thickBot="1">
      <c r="B84" s="97" t="s">
        <v>1058</v>
      </c>
      <c r="C84" s="98"/>
      <c r="D84" s="98"/>
      <c r="E84" s="98"/>
      <c r="F84" s="98"/>
      <c r="G84" s="98"/>
      <c r="H84" s="98"/>
      <c r="I84" s="99"/>
      <c r="J84" s="100"/>
      <c r="K84" s="314">
        <v>0.05</v>
      </c>
      <c r="L84" s="853">
        <f>N77*K84</f>
        <v>222.72670054866936</v>
      </c>
      <c r="M84" s="854"/>
      <c r="N84" s="57"/>
    </row>
    <row r="85" spans="1:14" ht="15.75" thickBot="1">
      <c r="B85" s="817" t="s">
        <v>1037</v>
      </c>
      <c r="C85" s="818"/>
      <c r="D85" s="818"/>
      <c r="E85" s="818"/>
      <c r="F85" s="818"/>
      <c r="G85" s="818"/>
      <c r="H85" s="818"/>
      <c r="I85" s="818"/>
      <c r="J85" s="818"/>
      <c r="K85" s="818"/>
      <c r="L85" s="818"/>
      <c r="M85" s="819"/>
      <c r="N85" s="58">
        <f>L82+L83+L84</f>
        <v>1336.3602032920162</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5790.8942142654032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5" t="s">
        <v>2324</v>
      </c>
      <c r="C104" s="856"/>
      <c r="D104" s="856"/>
      <c r="E104" s="856"/>
      <c r="F104" s="856"/>
      <c r="G104" s="856"/>
      <c r="H104" s="856"/>
      <c r="I104" s="856"/>
      <c r="J104" s="856"/>
      <c r="K104" s="856"/>
      <c r="L104" s="856"/>
      <c r="M104" s="856"/>
      <c r="N104" s="857"/>
    </row>
    <row r="105" spans="2:14" ht="15" customHeight="1">
      <c r="B105" s="855"/>
      <c r="C105" s="856"/>
      <c r="D105" s="856"/>
      <c r="E105" s="856"/>
      <c r="F105" s="856"/>
      <c r="G105" s="856"/>
      <c r="H105" s="856"/>
      <c r="I105" s="856"/>
      <c r="J105" s="856"/>
      <c r="K105" s="856"/>
      <c r="L105" s="856"/>
      <c r="M105" s="856"/>
      <c r="N105" s="857"/>
    </row>
    <row r="106" spans="2:14" ht="30" customHeight="1">
      <c r="B106" s="858" t="s">
        <v>2325</v>
      </c>
      <c r="C106" s="859"/>
      <c r="D106" s="859"/>
      <c r="E106" s="859"/>
      <c r="F106" s="859"/>
      <c r="G106" s="859"/>
      <c r="H106" s="859"/>
      <c r="I106" s="859"/>
      <c r="J106" s="859"/>
      <c r="K106" s="859"/>
      <c r="L106" s="859"/>
      <c r="M106" s="859"/>
      <c r="N106" s="860"/>
    </row>
    <row r="107" spans="2:14">
      <c r="B107" s="858"/>
      <c r="C107" s="859"/>
      <c r="D107" s="859"/>
      <c r="E107" s="859"/>
      <c r="F107" s="859"/>
      <c r="G107" s="859"/>
      <c r="H107" s="859"/>
      <c r="I107" s="859"/>
      <c r="J107" s="859"/>
      <c r="K107" s="859"/>
      <c r="L107" s="859"/>
      <c r="M107" s="859"/>
      <c r="N107" s="860"/>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4"/>
      <c r="K117" s="794"/>
      <c r="L117" s="794"/>
      <c r="M117" s="794"/>
      <c r="N117" s="795"/>
    </row>
    <row r="118" spans="2:14" ht="15.75" thickBot="1">
      <c r="B118" s="270" t="s">
        <v>2327</v>
      </c>
      <c r="C118" s="402"/>
      <c r="D118" s="402"/>
      <c r="E118" s="63"/>
      <c r="F118" s="63"/>
      <c r="G118" s="63"/>
      <c r="H118" s="63"/>
      <c r="I118" s="63"/>
      <c r="J118" s="796"/>
      <c r="K118" s="796"/>
      <c r="L118" s="796"/>
      <c r="M118" s="796"/>
      <c r="N118" s="797"/>
    </row>
  </sheetData>
  <mergeCells count="67">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topLeftCell="A37"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2123</v>
      </c>
      <c r="C31" s="87" t="s">
        <v>2180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117</v>
      </c>
      <c r="B36" s="830" t="str">
        <f>VLOOKUP(A36,EQUIPOS!A6:D154,3,FALSE)</f>
        <v xml:space="preserve">Barredora mecánica de cepillo de 3658 mm ; 6 m3 </v>
      </c>
      <c r="C36" s="831"/>
      <c r="D36" s="831"/>
      <c r="E36" s="831"/>
      <c r="F36" s="831"/>
      <c r="G36" s="831"/>
      <c r="H36" s="832"/>
      <c r="I36" s="276"/>
      <c r="J36" s="277"/>
      <c r="K36" s="278">
        <f>VLOOKUP(A36,EQUIPOS!A6:D163,4,FALSE)</f>
        <v>49096.816292352771</v>
      </c>
      <c r="L36" s="279"/>
      <c r="M36" s="280">
        <v>300</v>
      </c>
      <c r="N36" s="281">
        <f>K36/M36</f>
        <v>163.65605430784257</v>
      </c>
    </row>
    <row r="37" spans="1:14">
      <c r="A37" s="119" t="s">
        <v>148</v>
      </c>
      <c r="B37" s="830" t="str">
        <f>VLOOKUP(A37,EQUIPOS!A7:D154,3,FALSE)</f>
        <v>Cargador : Potencia en el volante 110 hp, Clasificación de RPM del motor 2300.</v>
      </c>
      <c r="C37" s="831"/>
      <c r="D37" s="831"/>
      <c r="E37" s="831"/>
      <c r="F37" s="831"/>
      <c r="G37" s="831"/>
      <c r="H37" s="832"/>
      <c r="I37" s="276"/>
      <c r="J37" s="277"/>
      <c r="K37" s="278">
        <f>VLOOKUP(A37,EQUIPOS!A7:D164,4,FALSE)</f>
        <v>142894.34672457475</v>
      </c>
      <c r="L37" s="279"/>
      <c r="M37" s="280">
        <v>300</v>
      </c>
      <c r="N37" s="281">
        <f>K37/M37</f>
        <v>476.31448908191584</v>
      </c>
    </row>
    <row r="38" spans="1:14">
      <c r="A38" t="s">
        <v>236</v>
      </c>
      <c r="B38" s="830" t="str">
        <f>VLOOKUP(A38,EQUIPOS!A8:D154,3,FALSE)</f>
        <v>Fresadora de pavimento, potencia 255 HP, peso 19 Ton, PROFUNDIDAD DE CORTE 305 mm</v>
      </c>
      <c r="C38" s="831"/>
      <c r="D38" s="831"/>
      <c r="E38" s="831"/>
      <c r="F38" s="831"/>
      <c r="G38" s="831"/>
      <c r="H38" s="832"/>
      <c r="I38" s="276"/>
      <c r="J38" s="277"/>
      <c r="K38" s="278">
        <f>VLOOKUP(A38,EQUIPOS!A8:D165,4,FALSE)</f>
        <v>427000</v>
      </c>
      <c r="L38" s="279"/>
      <c r="M38" s="280">
        <v>300</v>
      </c>
      <c r="N38" s="281">
        <f>K38/M38</f>
        <v>1423.3333333333333</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N75*M41</f>
        <v>0.85112008676833328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2064.1549968098602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411"/>
      <c r="N48" s="281"/>
    </row>
    <row r="49" spans="1:14">
      <c r="A49" s="114"/>
      <c r="B49" s="49"/>
      <c r="C49" s="290"/>
      <c r="D49" s="290"/>
      <c r="E49" s="290"/>
      <c r="F49" s="290"/>
      <c r="G49" s="290"/>
      <c r="H49" s="290"/>
      <c r="I49" s="277"/>
      <c r="J49" s="233"/>
      <c r="K49" s="291"/>
      <c r="L49" s="276"/>
      <c r="M49" s="411"/>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1317</v>
      </c>
      <c r="B58" s="52" t="str">
        <f>VLOOKUP(A58,TRANSPORTE!A5:D117,3,FALSE)</f>
        <v>Transporte de material fresado</v>
      </c>
      <c r="C58" s="326"/>
      <c r="D58" s="326"/>
      <c r="E58" s="326"/>
      <c r="F58" s="326"/>
      <c r="G58" s="326"/>
      <c r="H58" s="320" t="s">
        <v>1552</v>
      </c>
      <c r="I58" s="422">
        <v>6.5000000000000002E-2</v>
      </c>
      <c r="J58" s="295">
        <v>1</v>
      </c>
      <c r="K58" s="422">
        <f>I58*J58</f>
        <v>6.5000000000000002E-2</v>
      </c>
      <c r="L58" s="821">
        <f>VLOOKUP(A58,TRANSPORTE!A5:D117,4,FALSE)</f>
        <v>1200</v>
      </c>
      <c r="M58" s="822"/>
      <c r="N58" s="296">
        <f>K58*L58</f>
        <v>78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78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2400</v>
      </c>
      <c r="N69" s="404">
        <f>K69/M69</f>
        <v>85.112008676833327</v>
      </c>
      <c r="O69" s="112"/>
    </row>
    <row r="70" spans="1:15">
      <c r="B70" s="55"/>
      <c r="C70" s="53"/>
      <c r="D70" s="53"/>
      <c r="E70" s="53"/>
      <c r="F70" s="53"/>
      <c r="G70" s="53"/>
      <c r="H70" s="53"/>
      <c r="I70" s="301"/>
      <c r="J70" s="302"/>
      <c r="K70" s="303"/>
      <c r="L70" s="56"/>
      <c r="M70" s="308"/>
      <c r="N70" s="404"/>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10">
        <f>SUM(N69:N74)</f>
        <v>85.112008676833327</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2227.2670054866935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445.45340109733871</v>
      </c>
      <c r="M82" s="852"/>
      <c r="N82" s="57"/>
    </row>
    <row r="83" spans="1:14">
      <c r="B83" s="95" t="s">
        <v>1057</v>
      </c>
      <c r="C83" s="96"/>
      <c r="D83" s="96"/>
      <c r="E83" s="96"/>
      <c r="F83" s="96"/>
      <c r="G83" s="96"/>
      <c r="H83" s="96"/>
      <c r="I83" s="93"/>
      <c r="J83" s="94"/>
      <c r="K83" s="313">
        <v>0.05</v>
      </c>
      <c r="L83" s="851">
        <f>N77*K83</f>
        <v>111.36335027433468</v>
      </c>
      <c r="M83" s="852"/>
      <c r="N83" s="57"/>
    </row>
    <row r="84" spans="1:14" ht="15.75" thickBot="1">
      <c r="B84" s="97" t="s">
        <v>1058</v>
      </c>
      <c r="C84" s="98"/>
      <c r="D84" s="98"/>
      <c r="E84" s="98"/>
      <c r="F84" s="98"/>
      <c r="G84" s="98"/>
      <c r="H84" s="98"/>
      <c r="I84" s="99"/>
      <c r="J84" s="100"/>
      <c r="K84" s="314">
        <v>0.05</v>
      </c>
      <c r="L84" s="853">
        <f>N77*K84</f>
        <v>111.36335027433468</v>
      </c>
      <c r="M84" s="854"/>
      <c r="N84" s="57"/>
    </row>
    <row r="85" spans="1:14" ht="15.75" thickBot="1">
      <c r="B85" s="817" t="s">
        <v>1037</v>
      </c>
      <c r="C85" s="818"/>
      <c r="D85" s="818"/>
      <c r="E85" s="818"/>
      <c r="F85" s="818"/>
      <c r="G85" s="818"/>
      <c r="H85" s="818"/>
      <c r="I85" s="818"/>
      <c r="J85" s="818"/>
      <c r="K85" s="818"/>
      <c r="L85" s="818"/>
      <c r="M85" s="819"/>
      <c r="N85" s="58">
        <f>L82+L83+L84</f>
        <v>668.1801016460081</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2895.4471071327016</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5" t="s">
        <v>2324</v>
      </c>
      <c r="C104" s="856"/>
      <c r="D104" s="856"/>
      <c r="E104" s="856"/>
      <c r="F104" s="856"/>
      <c r="G104" s="856"/>
      <c r="H104" s="856"/>
      <c r="I104" s="856"/>
      <c r="J104" s="856"/>
      <c r="K104" s="856"/>
      <c r="L104" s="856"/>
      <c r="M104" s="856"/>
      <c r="N104" s="857"/>
    </row>
    <row r="105" spans="2:14" ht="15" customHeight="1">
      <c r="B105" s="855"/>
      <c r="C105" s="856"/>
      <c r="D105" s="856"/>
      <c r="E105" s="856"/>
      <c r="F105" s="856"/>
      <c r="G105" s="856"/>
      <c r="H105" s="856"/>
      <c r="I105" s="856"/>
      <c r="J105" s="856"/>
      <c r="K105" s="856"/>
      <c r="L105" s="856"/>
      <c r="M105" s="856"/>
      <c r="N105" s="857"/>
    </row>
    <row r="106" spans="2:14" ht="30" customHeight="1">
      <c r="B106" s="858" t="s">
        <v>2325</v>
      </c>
      <c r="C106" s="859"/>
      <c r="D106" s="859"/>
      <c r="E106" s="859"/>
      <c r="F106" s="859"/>
      <c r="G106" s="859"/>
      <c r="H106" s="859"/>
      <c r="I106" s="859"/>
      <c r="J106" s="859"/>
      <c r="K106" s="859"/>
      <c r="L106" s="859"/>
      <c r="M106" s="859"/>
      <c r="N106" s="860"/>
    </row>
    <row r="107" spans="2:14">
      <c r="B107" s="858"/>
      <c r="C107" s="859"/>
      <c r="D107" s="859"/>
      <c r="E107" s="859"/>
      <c r="F107" s="859"/>
      <c r="G107" s="859"/>
      <c r="H107" s="859"/>
      <c r="I107" s="859"/>
      <c r="J107" s="859"/>
      <c r="K107" s="859"/>
      <c r="L107" s="859"/>
      <c r="M107" s="859"/>
      <c r="N107" s="860"/>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4"/>
      <c r="K117" s="794"/>
      <c r="L117" s="794"/>
      <c r="M117" s="794"/>
      <c r="N117" s="795"/>
    </row>
    <row r="118" spans="2:14" ht="15.75" thickBot="1">
      <c r="B118" s="270" t="s">
        <v>2327</v>
      </c>
      <c r="C118" s="402"/>
      <c r="D118" s="402"/>
      <c r="E118" s="63"/>
      <c r="F118" s="63"/>
      <c r="G118" s="63"/>
      <c r="H118" s="63"/>
      <c r="I118" s="63"/>
      <c r="J118" s="796"/>
      <c r="K118" s="796"/>
      <c r="L118" s="796"/>
      <c r="M118" s="796"/>
      <c r="N118"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1170</v>
      </c>
      <c r="C31" s="87" t="s">
        <v>2181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6"/>
      <c r="J36" s="277"/>
      <c r="K36" s="278">
        <f>VLOOKUP(A36,EQUIPOS!A6:D163,4,FALSE)</f>
        <v>69518.263290413161</v>
      </c>
      <c r="L36" s="279"/>
      <c r="M36" s="280">
        <v>18</v>
      </c>
      <c r="N36" s="281">
        <f>K36/M36</f>
        <v>3862.1257383562865</v>
      </c>
    </row>
    <row r="37" spans="1:14">
      <c r="A37" s="119" t="s">
        <v>154</v>
      </c>
      <c r="B37" s="830" t="str">
        <f>VLOOKUP(A37,EQUIPOS!A7:D154,3,FALSE)</f>
        <v>Carrotanque Irrigador de asfalto, 1000 GALONES DE CAPACIDAD</v>
      </c>
      <c r="C37" s="831"/>
      <c r="D37" s="831"/>
      <c r="E37" s="831"/>
      <c r="F37" s="831"/>
      <c r="G37" s="831"/>
      <c r="H37" s="832"/>
      <c r="I37" s="276"/>
      <c r="J37" s="277"/>
      <c r="K37" s="278">
        <f>VLOOKUP(A37,EQUIPOS!A7:D164,4,FALSE)</f>
        <v>93171.783898501235</v>
      </c>
      <c r="L37" s="279"/>
      <c r="M37" s="280">
        <v>18</v>
      </c>
      <c r="N37" s="281">
        <f>K37/M37</f>
        <v>5176.2102165834021</v>
      </c>
    </row>
    <row r="38" spans="1:14">
      <c r="A38" t="s">
        <v>269</v>
      </c>
      <c r="B38" s="830" t="str">
        <f>VLOOKUP(A38,EQUIPOS!A8:D154,3,FALSE)</f>
        <v>Motoniveladora  potencia 215 HP, ancho de cuchilla 4,27 m, peso 18 ton.</v>
      </c>
      <c r="C38" s="831"/>
      <c r="D38" s="831"/>
      <c r="E38" s="831"/>
      <c r="F38" s="831"/>
      <c r="G38" s="831"/>
      <c r="H38" s="832"/>
      <c r="I38" s="276"/>
      <c r="J38" s="277"/>
      <c r="K38" s="278">
        <f>VLOOKUP(A38,EQUIPOS!A8:D165,4,FALSE)</f>
        <v>180000</v>
      </c>
      <c r="L38" s="279"/>
      <c r="M38" s="280">
        <v>18</v>
      </c>
      <c r="N38" s="281">
        <f>K38/M38</f>
        <v>10000</v>
      </c>
    </row>
    <row r="39" spans="1:14">
      <c r="A39" t="s">
        <v>299</v>
      </c>
      <c r="B39" s="830" t="str">
        <f>VLOOKUP(A39,EQUIPOS!A9:D154,3,FALSE)</f>
        <v xml:space="preserve">Recicladora, potencia 430HP </v>
      </c>
      <c r="C39" s="831"/>
      <c r="D39" s="831"/>
      <c r="E39" s="831"/>
      <c r="F39" s="831"/>
      <c r="G39" s="831"/>
      <c r="H39" s="832"/>
      <c r="I39" s="833"/>
      <c r="J39" s="814"/>
      <c r="K39" s="278">
        <f>VLOOKUP(A39,EQUIPOS!A9:D166,4,FALSE)</f>
        <v>422337.88331844966</v>
      </c>
      <c r="L39" s="834">
        <v>18</v>
      </c>
      <c r="M39" s="835"/>
      <c r="N39" s="281">
        <f>K39/L39</f>
        <v>23463.21573991387</v>
      </c>
    </row>
    <row r="40" spans="1:14">
      <c r="A40" t="s">
        <v>365</v>
      </c>
      <c r="B40" s="830" t="str">
        <f>VLOOKUP(A40,EQUIPOS!A10:D154,3,FALSE)</f>
        <v xml:space="preserve">Vibrocompatador, potencia 153 HP, peso 10 Ton. </v>
      </c>
      <c r="C40" s="831"/>
      <c r="D40" s="831"/>
      <c r="E40" s="831"/>
      <c r="F40" s="831"/>
      <c r="G40" s="831"/>
      <c r="H40" s="832"/>
      <c r="I40" s="42"/>
      <c r="J40" s="43"/>
      <c r="K40" s="278">
        <f>VLOOKUP(A40,EQUIPOS!A10:D167,4,FALSE)</f>
        <v>114400</v>
      </c>
      <c r="L40" s="285"/>
      <c r="M40" s="286">
        <v>18</v>
      </c>
      <c r="N40" s="281">
        <f>K40/M40</f>
        <v>6355.5555555555557</v>
      </c>
    </row>
    <row r="41" spans="1:14">
      <c r="B41" s="837" t="s">
        <v>1036</v>
      </c>
      <c r="C41" s="838"/>
      <c r="D41" s="838"/>
      <c r="E41" s="44"/>
      <c r="F41" s="45"/>
      <c r="G41" s="45"/>
      <c r="H41" s="46"/>
      <c r="I41" s="42"/>
      <c r="J41" s="43"/>
      <c r="K41" s="288"/>
      <c r="L41" s="285"/>
      <c r="M41" s="410">
        <v>0.01</v>
      </c>
      <c r="N41" s="353">
        <f>N75*M41</f>
        <v>28.370669558944442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48885.477919968056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873</v>
      </c>
      <c r="B48" s="49" t="str">
        <f>VLOOKUP(A48,MATERIALES!A5:D372,3,FALSE)</f>
        <v>Arena lavada</v>
      </c>
      <c r="C48" s="290"/>
      <c r="D48" s="290"/>
      <c r="E48" s="290"/>
      <c r="F48" s="290"/>
      <c r="G48" s="290"/>
      <c r="H48" s="290"/>
      <c r="I48" s="277"/>
      <c r="J48" s="233" t="str">
        <f ca="1">VLOOKUP(A48,MATERIALES!A4:D638,2,FALSE)</f>
        <v>m3</v>
      </c>
      <c r="K48" s="291">
        <v>3.5000000000000003E-2</v>
      </c>
      <c r="L48" s="276"/>
      <c r="M48" s="411">
        <f>VLOOKUP(A48,MATERIALES!A5:D394,4,FALSE)</f>
        <v>21420</v>
      </c>
      <c r="N48" s="281">
        <f>K48*M48</f>
        <v>749.7</v>
      </c>
    </row>
    <row r="49" spans="1:14">
      <c r="A49" s="114" t="s">
        <v>833</v>
      </c>
      <c r="B49" s="49" t="str">
        <f>VLOOKUP(A49,MATERIALES!A6:D372,3,FALSE)</f>
        <v>Agregado petreo para mezclas asfálticas</v>
      </c>
      <c r="C49" s="290"/>
      <c r="D49" s="290"/>
      <c r="E49" s="290"/>
      <c r="F49" s="290"/>
      <c r="G49" s="290"/>
      <c r="H49" s="290"/>
      <c r="I49" s="277"/>
      <c r="J49" s="233" t="str">
        <f>VLOOKUP(A49,MATERIALES!A5:D639,2,FALSE)</f>
        <v>m3</v>
      </c>
      <c r="K49" s="291">
        <v>0.25</v>
      </c>
      <c r="L49" s="276"/>
      <c r="M49" s="411">
        <f>VLOOKUP(A49,MATERIALES!A6:D395,4,FALSE)</f>
        <v>57680</v>
      </c>
      <c r="N49" s="281">
        <f>K49*M49</f>
        <v>14420</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15169.7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1401</v>
      </c>
      <c r="B58" s="52" t="str">
        <f>VLOOKUP(A58,TRANSPORTE!A5:D117,3,FALSE)</f>
        <v>Transporte de agregados pétreos</v>
      </c>
      <c r="C58" s="326"/>
      <c r="D58" s="326"/>
      <c r="E58" s="326"/>
      <c r="F58" s="326"/>
      <c r="G58" s="326"/>
      <c r="H58" s="320" t="s">
        <v>1552</v>
      </c>
      <c r="I58" s="422">
        <v>0.28500000000000003</v>
      </c>
      <c r="J58" s="295">
        <v>1</v>
      </c>
      <c r="K58" s="422">
        <f>I58*J58</f>
        <v>0.28500000000000003</v>
      </c>
      <c r="L58" s="821">
        <f>VLOOKUP(A58,TRANSPORTE!A5:D117,4,FALSE)</f>
        <v>1200</v>
      </c>
      <c r="M58" s="822"/>
      <c r="N58" s="296">
        <f>K58*L58</f>
        <v>342.00000000000006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342.00000000000006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15</v>
      </c>
      <c r="B69" s="55" t="str">
        <f>VLOOKUP(A69,'MANO DE OBRA'!A8:D68,3,FALSE)</f>
        <v>Obrero (6)</v>
      </c>
      <c r="C69" s="53"/>
      <c r="D69" s="53"/>
      <c r="E69" s="53"/>
      <c r="F69" s="53"/>
      <c r="G69" s="53"/>
      <c r="H69" s="53"/>
      <c r="I69" s="301">
        <f>K69/J69*100</f>
        <v>165623.36823599998</v>
      </c>
      <c r="J69" s="302">
        <v>185</v>
      </c>
      <c r="K69" s="303">
        <f>VLOOKUP(A69,'MANO DE OBRA'!A8:D99,4,FALSE)</f>
        <v>306403.23123659997</v>
      </c>
      <c r="L69" s="56"/>
      <c r="M69" s="304">
        <v>144</v>
      </c>
      <c r="N69" s="404">
        <f>K69/M69</f>
        <v>2127.800216920833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144</v>
      </c>
      <c r="N70" s="404">
        <f>K70/M70</f>
        <v>709.26673897361115</v>
      </c>
    </row>
    <row r="71" spans="1:15">
      <c r="B71" s="55"/>
      <c r="C71" s="53"/>
      <c r="D71" s="53"/>
      <c r="E71" s="53"/>
      <c r="F71" s="53"/>
      <c r="G71" s="53"/>
      <c r="H71" s="53"/>
      <c r="I71" s="301"/>
      <c r="J71" s="302"/>
      <c r="K71" s="303"/>
      <c r="L71" s="56"/>
      <c r="M71" s="309"/>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10">
        <f>SUM(N69:N74)</f>
        <v>2837.0669558944442</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67234.244875862511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13446.848975172503</v>
      </c>
      <c r="M82" s="852"/>
      <c r="N82" s="57"/>
    </row>
    <row r="83" spans="1:14">
      <c r="B83" s="95" t="s">
        <v>1057</v>
      </c>
      <c r="C83" s="96"/>
      <c r="D83" s="96"/>
      <c r="E83" s="96"/>
      <c r="F83" s="96"/>
      <c r="G83" s="96"/>
      <c r="H83" s="96"/>
      <c r="I83" s="93"/>
      <c r="J83" s="94"/>
      <c r="K83" s="313">
        <v>0.05</v>
      </c>
      <c r="L83" s="851">
        <f>N77*K83</f>
        <v>3361.7122437931257</v>
      </c>
      <c r="M83" s="852"/>
      <c r="N83" s="57"/>
    </row>
    <row r="84" spans="1:14" ht="15.75" thickBot="1">
      <c r="B84" s="97" t="s">
        <v>1058</v>
      </c>
      <c r="C84" s="98"/>
      <c r="D84" s="98"/>
      <c r="E84" s="98"/>
      <c r="F84" s="98"/>
      <c r="G84" s="98"/>
      <c r="H84" s="98"/>
      <c r="I84" s="99"/>
      <c r="J84" s="100"/>
      <c r="K84" s="314">
        <v>0.05</v>
      </c>
      <c r="L84" s="853">
        <f>N77*K84</f>
        <v>3361.7122437931257</v>
      </c>
      <c r="M84" s="854"/>
      <c r="N84" s="57"/>
    </row>
    <row r="85" spans="1:14" ht="15.75" thickBot="1">
      <c r="B85" s="817" t="s">
        <v>1037</v>
      </c>
      <c r="C85" s="818"/>
      <c r="D85" s="818"/>
      <c r="E85" s="818"/>
      <c r="F85" s="818"/>
      <c r="G85" s="818"/>
      <c r="H85" s="818"/>
      <c r="I85" s="818"/>
      <c r="J85" s="818"/>
      <c r="K85" s="818"/>
      <c r="L85" s="818"/>
      <c r="M85" s="819"/>
      <c r="N85" s="58">
        <f>L82+L83+L84</f>
        <v>20170.273462758752</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87404.518338621259</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5" t="s">
        <v>2324</v>
      </c>
      <c r="C104" s="856"/>
      <c r="D104" s="856"/>
      <c r="E104" s="856"/>
      <c r="F104" s="856"/>
      <c r="G104" s="856"/>
      <c r="H104" s="856"/>
      <c r="I104" s="856"/>
      <c r="J104" s="856"/>
      <c r="K104" s="856"/>
      <c r="L104" s="856"/>
      <c r="M104" s="856"/>
      <c r="N104" s="857"/>
    </row>
    <row r="105" spans="2:14" ht="15" customHeight="1">
      <c r="B105" s="855"/>
      <c r="C105" s="856"/>
      <c r="D105" s="856"/>
      <c r="E105" s="856"/>
      <c r="F105" s="856"/>
      <c r="G105" s="856"/>
      <c r="H105" s="856"/>
      <c r="I105" s="856"/>
      <c r="J105" s="856"/>
      <c r="K105" s="856"/>
      <c r="L105" s="856"/>
      <c r="M105" s="856"/>
      <c r="N105" s="857"/>
    </row>
    <row r="106" spans="2:14" ht="30" customHeight="1">
      <c r="B106" s="858" t="s">
        <v>2325</v>
      </c>
      <c r="C106" s="859"/>
      <c r="D106" s="859"/>
      <c r="E106" s="859"/>
      <c r="F106" s="859"/>
      <c r="G106" s="859"/>
      <c r="H106" s="859"/>
      <c r="I106" s="859"/>
      <c r="J106" s="859"/>
      <c r="K106" s="859"/>
      <c r="L106" s="859"/>
      <c r="M106" s="859"/>
      <c r="N106" s="860"/>
    </row>
    <row r="107" spans="2:14">
      <c r="B107" s="858"/>
      <c r="C107" s="859"/>
      <c r="D107" s="859"/>
      <c r="E107" s="859"/>
      <c r="F107" s="859"/>
      <c r="G107" s="859"/>
      <c r="H107" s="859"/>
      <c r="I107" s="859"/>
      <c r="J107" s="859"/>
      <c r="K107" s="859"/>
      <c r="L107" s="859"/>
      <c r="M107" s="859"/>
      <c r="N107" s="860"/>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4"/>
      <c r="K117" s="794"/>
      <c r="L117" s="794"/>
      <c r="M117" s="794"/>
      <c r="N117" s="795"/>
    </row>
    <row r="118" spans="2:14" ht="15.75" thickBot="1">
      <c r="B118" s="270" t="s">
        <v>2327</v>
      </c>
      <c r="C118" s="402"/>
      <c r="D118" s="402"/>
      <c r="E118" s="63"/>
      <c r="F118" s="63"/>
      <c r="G118" s="63"/>
      <c r="H118" s="63"/>
      <c r="I118" s="63"/>
      <c r="J118" s="796"/>
      <c r="K118" s="796"/>
      <c r="L118" s="796"/>
      <c r="M118" s="796"/>
      <c r="N118"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topLeftCell="A25"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1171</v>
      </c>
      <c r="C31" s="87" t="s">
        <v>2182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6"/>
      <c r="J36" s="277"/>
      <c r="K36" s="278">
        <f>VLOOKUP(A36,EQUIPOS!A6:D163,4,FALSE)</f>
        <v>69518.263290413161</v>
      </c>
      <c r="L36" s="279"/>
      <c r="M36" s="280">
        <v>12</v>
      </c>
      <c r="N36" s="281">
        <f>K36/M36</f>
        <v>5793.18860753443</v>
      </c>
    </row>
    <row r="37" spans="1:14">
      <c r="A37" s="119" t="s">
        <v>154</v>
      </c>
      <c r="B37" s="329" t="str">
        <f>VLOOKUP(A37,EQUIPOS!A6:D154,3,FALSE)</f>
        <v>Carrotanque Irrigador de asfalto, 1000 GALONES DE CAPACIDAD</v>
      </c>
      <c r="C37" s="330"/>
      <c r="D37" s="330"/>
      <c r="E37" s="330"/>
      <c r="F37" s="330"/>
      <c r="G37" s="330"/>
      <c r="H37" s="331"/>
      <c r="I37" s="276"/>
      <c r="J37" s="277"/>
      <c r="K37" s="278">
        <f>VLOOKUP(A37,EQUIPOS!A6:D163,4,FALSE)</f>
        <v>93171.783898501235</v>
      </c>
      <c r="L37" s="279"/>
      <c r="M37" s="280">
        <v>12</v>
      </c>
      <c r="N37" s="281">
        <f>K37/M37</f>
        <v>7764.3153248751032</v>
      </c>
    </row>
    <row r="38" spans="1:14">
      <c r="A38" s="119" t="s">
        <v>269</v>
      </c>
      <c r="B38" s="329" t="str">
        <f>VLOOKUP(A38,EQUIPOS!A6:D154,3,FALSE)</f>
        <v>Motoniveladora  potencia 215 HP, ancho de cuchilla 4,27 m, peso 18 ton.</v>
      </c>
      <c r="C38" s="330"/>
      <c r="D38" s="330"/>
      <c r="E38" s="330"/>
      <c r="F38" s="330"/>
      <c r="G38" s="330"/>
      <c r="H38" s="331"/>
      <c r="I38" s="276"/>
      <c r="J38" s="277"/>
      <c r="K38" s="278">
        <f>VLOOKUP(A38,EQUIPOS!A6:D163,4,FALSE)</f>
        <v>180000</v>
      </c>
      <c r="L38" s="279"/>
      <c r="M38" s="280">
        <v>12</v>
      </c>
      <c r="N38" s="281">
        <f>K38/M38</f>
        <v>15000</v>
      </c>
    </row>
    <row r="39" spans="1:14">
      <c r="A39" s="119" t="s">
        <v>299</v>
      </c>
      <c r="B39" s="830" t="str">
        <f>VLOOKUP(A39,EQUIPOS!A7:D154,3,FALSE)</f>
        <v xml:space="preserve">Recicladora, potencia 430HP </v>
      </c>
      <c r="C39" s="831"/>
      <c r="D39" s="831"/>
      <c r="E39" s="831"/>
      <c r="F39" s="831"/>
      <c r="G39" s="831"/>
      <c r="H39" s="832"/>
      <c r="I39" s="276"/>
      <c r="J39" s="277"/>
      <c r="K39" s="278">
        <f>VLOOKUP(A39,EQUIPOS!A7:D164,4,FALSE)</f>
        <v>422337.88331844966</v>
      </c>
      <c r="L39" s="279"/>
      <c r="M39" s="280">
        <v>12</v>
      </c>
      <c r="N39" s="281">
        <f>K39/M39</f>
        <v>35194.823609870808</v>
      </c>
    </row>
    <row r="40" spans="1:14">
      <c r="A40" t="s">
        <v>365</v>
      </c>
      <c r="B40" s="830" t="str">
        <f>VLOOKUP(A40,EQUIPOS!A8:D154,3,FALSE)</f>
        <v xml:space="preserve">Vibrocompatador, potencia 153 HP, peso 10 Ton. </v>
      </c>
      <c r="C40" s="831"/>
      <c r="D40" s="831"/>
      <c r="E40" s="831"/>
      <c r="F40" s="831"/>
      <c r="G40" s="831"/>
      <c r="H40" s="832"/>
      <c r="I40" s="276"/>
      <c r="J40" s="277"/>
      <c r="K40" s="278">
        <f>VLOOKUP(A40,EQUIPOS!A8:D165,4,FALSE)</f>
        <v>114400</v>
      </c>
      <c r="L40" s="279"/>
      <c r="M40" s="280">
        <v>12</v>
      </c>
      <c r="N40" s="281">
        <f>K40/M40</f>
        <v>9533.3333333333339</v>
      </c>
    </row>
    <row r="41" spans="1:14">
      <c r="B41" s="830"/>
      <c r="C41" s="831"/>
      <c r="D41" s="831"/>
      <c r="E41" s="831"/>
      <c r="F41" s="831"/>
      <c r="G41" s="831"/>
      <c r="H41" s="832"/>
      <c r="I41" s="833"/>
      <c r="J41" s="814"/>
      <c r="K41" s="278"/>
      <c r="L41" s="834"/>
      <c r="M41" s="835"/>
      <c r="N41" s="281"/>
    </row>
    <row r="42" spans="1:14">
      <c r="B42" s="830"/>
      <c r="C42" s="831"/>
      <c r="D42" s="831"/>
      <c r="E42" s="836"/>
      <c r="F42" s="831"/>
      <c r="G42" s="831"/>
      <c r="H42" s="832"/>
      <c r="I42" s="42"/>
      <c r="J42" s="43"/>
      <c r="K42" s="283"/>
      <c r="L42" s="285"/>
      <c r="M42" s="286"/>
      <c r="N42" s="287"/>
    </row>
    <row r="43" spans="1:14">
      <c r="B43" s="837" t="s">
        <v>1036</v>
      </c>
      <c r="C43" s="950"/>
      <c r="D43" s="950"/>
      <c r="E43" s="44"/>
      <c r="F43" s="45"/>
      <c r="G43" s="45"/>
      <c r="H43" s="46"/>
      <c r="I43" s="42"/>
      <c r="J43" s="43"/>
      <c r="K43" s="288"/>
      <c r="L43" s="285"/>
      <c r="M43" s="410">
        <v>0.1</v>
      </c>
      <c r="N43" s="353">
        <f>N77*M43</f>
        <v>425.56004338416665</v>
      </c>
    </row>
    <row r="44" spans="1:14" ht="15.75" thickBot="1">
      <c r="B44" s="830"/>
      <c r="C44" s="831"/>
      <c r="D44" s="831"/>
      <c r="E44" s="831"/>
      <c r="F44" s="831"/>
      <c r="G44" s="831"/>
      <c r="H44" s="832"/>
      <c r="I44" s="839"/>
      <c r="J44" s="840"/>
      <c r="K44" s="47"/>
      <c r="L44" s="841"/>
      <c r="M44" s="842"/>
      <c r="N44" s="111"/>
    </row>
    <row r="45" spans="1:14" ht="15.75" thickBot="1">
      <c r="B45" s="817" t="s">
        <v>1037</v>
      </c>
      <c r="C45" s="818"/>
      <c r="D45" s="818"/>
      <c r="E45" s="818"/>
      <c r="F45" s="818"/>
      <c r="G45" s="818"/>
      <c r="H45" s="818"/>
      <c r="I45" s="818"/>
      <c r="J45" s="818"/>
      <c r="K45" s="818"/>
      <c r="L45" s="818"/>
      <c r="M45" s="819"/>
      <c r="N45" s="403">
        <f>SUM(N36:N44)</f>
        <v>73711.220918997831</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08" t="s">
        <v>1028</v>
      </c>
      <c r="C49" s="809"/>
      <c r="D49" s="809"/>
      <c r="E49" s="809"/>
      <c r="F49" s="809"/>
      <c r="G49" s="809"/>
      <c r="H49" s="809"/>
      <c r="I49" s="810"/>
      <c r="J49" s="324" t="s">
        <v>1029</v>
      </c>
      <c r="K49" s="91" t="s">
        <v>1030</v>
      </c>
      <c r="L49" s="811" t="s">
        <v>1039</v>
      </c>
      <c r="M49" s="810"/>
      <c r="N49" s="92" t="s">
        <v>1035</v>
      </c>
    </row>
    <row r="50" spans="1:14">
      <c r="A50" t="s">
        <v>845</v>
      </c>
      <c r="B50" s="49" t="str">
        <f>VLOOKUP(A50,MATERIALES!A5:D372,3,FALSE)</f>
        <v>Agua</v>
      </c>
      <c r="C50" s="290"/>
      <c r="D50" s="290"/>
      <c r="E50" s="290"/>
      <c r="F50" s="290"/>
      <c r="G50" s="290"/>
      <c r="H50" s="290"/>
      <c r="I50" s="277"/>
      <c r="J50" s="233" t="str">
        <f ca="1">VLOOKUP(A50,MATERIALES!A4:D638,2,FALSE)</f>
        <v>lt</v>
      </c>
      <c r="K50" s="291">
        <v>75</v>
      </c>
      <c r="L50" s="276"/>
      <c r="M50" s="411">
        <f>VLOOKUP(A50,MATERIALES!A5:D394,4,FALSE)</f>
        <v>40</v>
      </c>
      <c r="N50" s="281">
        <f>K50*M50</f>
        <v>3000</v>
      </c>
    </row>
    <row r="51" spans="1:14">
      <c r="A51" t="s">
        <v>879</v>
      </c>
      <c r="B51" s="49" t="str">
        <f>VLOOKUP(A51,MATERIALES!A5:D372,3,FALSE)</f>
        <v xml:space="preserve">Cemento Asfáltico </v>
      </c>
      <c r="C51" s="290"/>
      <c r="D51" s="290"/>
      <c r="E51" s="290"/>
      <c r="F51" s="290"/>
      <c r="G51" s="290"/>
      <c r="H51" s="290"/>
      <c r="I51" s="277"/>
      <c r="J51" s="233" t="str">
        <f ca="1">VLOOKUP(A51,MATERIALES!A4:D638,2,FALSE)</f>
        <v>kg</v>
      </c>
      <c r="K51" s="291">
        <v>1.3</v>
      </c>
      <c r="L51" s="276"/>
      <c r="M51" s="411">
        <f>VLOOKUP(A51,MATERIALES!A5:D394,4,FALSE)</f>
        <v>1855.83713186655</v>
      </c>
      <c r="N51" s="281">
        <f>K51*M51</f>
        <v>2412.5882714265149</v>
      </c>
    </row>
    <row r="52" spans="1:14">
      <c r="B52" s="49"/>
      <c r="C52" s="290"/>
      <c r="D52" s="290"/>
      <c r="E52" s="290"/>
      <c r="F52" s="290"/>
      <c r="G52" s="290"/>
      <c r="H52" s="290"/>
      <c r="I52" s="277"/>
      <c r="J52" s="233"/>
      <c r="K52" s="291"/>
      <c r="L52" s="276"/>
      <c r="M52" s="292"/>
      <c r="N52" s="293"/>
    </row>
    <row r="53" spans="1:14">
      <c r="B53" s="49"/>
      <c r="C53" s="290"/>
      <c r="D53" s="290"/>
      <c r="E53" s="290"/>
      <c r="F53" s="290"/>
      <c r="G53" s="290"/>
      <c r="H53" s="290"/>
      <c r="I53" s="277"/>
      <c r="J53" s="233"/>
      <c r="K53" s="291"/>
      <c r="L53" s="276"/>
      <c r="M53" s="292"/>
      <c r="N53" s="293"/>
    </row>
    <row r="54" spans="1:14" ht="15.75" thickBot="1">
      <c r="B54" s="812"/>
      <c r="C54" s="813"/>
      <c r="D54" s="813"/>
      <c r="E54" s="813"/>
      <c r="F54" s="813"/>
      <c r="G54" s="813"/>
      <c r="H54" s="813"/>
      <c r="I54" s="814"/>
      <c r="J54" s="48"/>
      <c r="K54" s="50"/>
      <c r="L54" s="815"/>
      <c r="M54" s="816"/>
      <c r="N54" s="51"/>
    </row>
    <row r="55" spans="1:14" ht="15.75" thickBot="1">
      <c r="B55" s="817" t="s">
        <v>1037</v>
      </c>
      <c r="C55" s="818"/>
      <c r="D55" s="818"/>
      <c r="E55" s="818"/>
      <c r="F55" s="818"/>
      <c r="G55" s="818"/>
      <c r="H55" s="818"/>
      <c r="I55" s="818"/>
      <c r="J55" s="818"/>
      <c r="K55" s="818"/>
      <c r="L55" s="818"/>
      <c r="M55" s="819"/>
      <c r="N55" s="403">
        <f>SUM(N50:N54)</f>
        <v>5412.5882714265153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304">
        <v>96</v>
      </c>
      <c r="N71" s="404">
        <f>K71/M71</f>
        <v>1063.9001084604167</v>
      </c>
      <c r="O71" s="112"/>
    </row>
    <row r="72" spans="1:15">
      <c r="A72" t="s">
        <v>15</v>
      </c>
      <c r="B72" s="55" t="str">
        <f>VLOOKUP(A72,'MANO DE OBRA'!A8:D69,3,FALSE)</f>
        <v>Obrero (6)</v>
      </c>
      <c r="C72" s="53"/>
      <c r="D72" s="53"/>
      <c r="E72" s="53"/>
      <c r="F72" s="53"/>
      <c r="G72" s="53"/>
      <c r="H72" s="53"/>
      <c r="I72" s="301">
        <f>K72/J72*100</f>
        <v>165623.36823599998</v>
      </c>
      <c r="J72" s="302">
        <v>185</v>
      </c>
      <c r="K72" s="303">
        <f>VLOOKUP(A72,'MANO DE OBRA'!A8:D100,4,FALSE)</f>
        <v>306403.23123659997</v>
      </c>
      <c r="L72" s="56"/>
      <c r="M72" s="308">
        <v>96</v>
      </c>
      <c r="N72" s="404">
        <f>K72/M72</f>
        <v>3191.7003253812495</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4255.600433841666</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N45+N55+N66+N77</f>
        <v>83379.409624266016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16675.881924853205</v>
      </c>
      <c r="M84" s="852"/>
      <c r="N84" s="57"/>
    </row>
    <row r="85" spans="1:14">
      <c r="B85" s="95" t="s">
        <v>1057</v>
      </c>
      <c r="C85" s="96"/>
      <c r="D85" s="96"/>
      <c r="E85" s="96"/>
      <c r="F85" s="96"/>
      <c r="G85" s="96"/>
      <c r="H85" s="96"/>
      <c r="I85" s="93"/>
      <c r="J85" s="94"/>
      <c r="K85" s="313">
        <v>0.05</v>
      </c>
      <c r="L85" s="851">
        <f>N79*K85</f>
        <v>4168.9704812133014</v>
      </c>
      <c r="M85" s="852"/>
      <c r="N85" s="57"/>
    </row>
    <row r="86" spans="1:14" ht="15.75" thickBot="1">
      <c r="B86" s="97" t="s">
        <v>1058</v>
      </c>
      <c r="C86" s="98"/>
      <c r="D86" s="98"/>
      <c r="E86" s="98"/>
      <c r="F86" s="98"/>
      <c r="G86" s="98"/>
      <c r="H86" s="98"/>
      <c r="I86" s="99"/>
      <c r="J86" s="100"/>
      <c r="K86" s="314">
        <v>0.05</v>
      </c>
      <c r="L86" s="853">
        <f>N79*K86</f>
        <v>4168.9704812133014</v>
      </c>
      <c r="M86" s="854"/>
      <c r="N86" s="57"/>
    </row>
    <row r="87" spans="1:14" ht="15.75" thickBot="1">
      <c r="B87" s="817" t="s">
        <v>1037</v>
      </c>
      <c r="C87" s="818"/>
      <c r="D87" s="818"/>
      <c r="E87" s="818"/>
      <c r="F87" s="818"/>
      <c r="G87" s="818"/>
      <c r="H87" s="818"/>
      <c r="I87" s="818"/>
      <c r="J87" s="818"/>
      <c r="K87" s="818"/>
      <c r="L87" s="818"/>
      <c r="M87" s="819"/>
      <c r="N87" s="58">
        <f>L84+L85+L86</f>
        <v>25013.82288727981</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108393.23251154582</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75" thickBot="1">
      <c r="B98" s="22"/>
      <c r="C98" s="18"/>
      <c r="D98" s="18"/>
      <c r="E98" s="18"/>
      <c r="F98" s="18" t="s">
        <v>1064</v>
      </c>
      <c r="G98" s="18"/>
      <c r="H98" s="18"/>
      <c r="I98" s="18"/>
      <c r="J98" s="18"/>
      <c r="K98" s="18"/>
      <c r="L98" s="18"/>
      <c r="M98" s="18"/>
      <c r="N98" s="23"/>
    </row>
    <row r="99" spans="2:14">
      <c r="B99" s="236" t="s">
        <v>2322</v>
      </c>
      <c r="C99" s="237"/>
      <c r="D99" s="237"/>
      <c r="E99" s="237"/>
      <c r="F99" s="237"/>
      <c r="G99" s="237"/>
      <c r="H99" s="237"/>
      <c r="I99" s="237"/>
      <c r="J99" s="237"/>
      <c r="K99" s="237"/>
      <c r="L99" s="237"/>
      <c r="M99" s="237"/>
      <c r="N99" s="238"/>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ht="15.75" thickBot="1">
      <c r="B103" s="242"/>
      <c r="C103" s="243"/>
      <c r="D103" s="243"/>
      <c r="E103" s="243"/>
      <c r="F103" s="243"/>
      <c r="G103" s="243"/>
      <c r="H103" s="243"/>
      <c r="I103" s="243"/>
      <c r="J103" s="243"/>
      <c r="K103" s="243"/>
      <c r="L103" s="243"/>
      <c r="M103" s="243"/>
      <c r="N103" s="244"/>
    </row>
    <row r="104" spans="2:14">
      <c r="B104" s="245"/>
      <c r="C104" s="246"/>
      <c r="D104" s="246"/>
      <c r="E104" s="246"/>
      <c r="F104" s="246"/>
      <c r="G104" s="246"/>
      <c r="H104" s="246"/>
      <c r="I104" s="246"/>
      <c r="J104" s="246"/>
      <c r="K104" s="246"/>
      <c r="L104" s="246"/>
      <c r="M104" s="246"/>
      <c r="N104" s="247"/>
    </row>
    <row r="105" spans="2:14">
      <c r="B105" s="231" t="s">
        <v>2323</v>
      </c>
      <c r="C105" s="37"/>
      <c r="D105" s="37"/>
      <c r="E105" s="37"/>
      <c r="F105" s="37"/>
      <c r="G105" s="37"/>
      <c r="H105" s="37"/>
      <c r="I105" s="37"/>
      <c r="J105" s="37"/>
      <c r="K105" s="37"/>
      <c r="L105" s="37"/>
      <c r="M105" s="37"/>
      <c r="N105" s="38"/>
    </row>
    <row r="106" spans="2:14" ht="15" customHeight="1">
      <c r="B106" s="855" t="s">
        <v>2324</v>
      </c>
      <c r="C106" s="856"/>
      <c r="D106" s="856"/>
      <c r="E106" s="856"/>
      <c r="F106" s="856"/>
      <c r="G106" s="856"/>
      <c r="H106" s="856"/>
      <c r="I106" s="856"/>
      <c r="J106" s="856"/>
      <c r="K106" s="856"/>
      <c r="L106" s="856"/>
      <c r="M106" s="856"/>
      <c r="N106" s="857"/>
    </row>
    <row r="107" spans="2:14" ht="15" customHeight="1">
      <c r="B107" s="855"/>
      <c r="C107" s="856"/>
      <c r="D107" s="856"/>
      <c r="E107" s="856"/>
      <c r="F107" s="856"/>
      <c r="G107" s="856"/>
      <c r="H107" s="856"/>
      <c r="I107" s="856"/>
      <c r="J107" s="856"/>
      <c r="K107" s="856"/>
      <c r="L107" s="856"/>
      <c r="M107" s="856"/>
      <c r="N107" s="857"/>
    </row>
    <row r="108" spans="2:14" ht="30" customHeight="1">
      <c r="B108" s="858" t="s">
        <v>2325</v>
      </c>
      <c r="C108" s="859"/>
      <c r="D108" s="859"/>
      <c r="E108" s="859"/>
      <c r="F108" s="859"/>
      <c r="G108" s="859"/>
      <c r="H108" s="859"/>
      <c r="I108" s="859"/>
      <c r="J108" s="859"/>
      <c r="K108" s="859"/>
      <c r="L108" s="859"/>
      <c r="M108" s="859"/>
      <c r="N108" s="860"/>
    </row>
    <row r="109" spans="2:14">
      <c r="B109" s="858"/>
      <c r="C109" s="859"/>
      <c r="D109" s="859"/>
      <c r="E109" s="859"/>
      <c r="F109" s="859"/>
      <c r="G109" s="859"/>
      <c r="H109" s="859"/>
      <c r="I109" s="859"/>
      <c r="J109" s="859"/>
      <c r="K109" s="859"/>
      <c r="L109" s="859"/>
      <c r="M109" s="859"/>
      <c r="N109" s="860"/>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31"/>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794"/>
      <c r="K119" s="794"/>
      <c r="L119" s="794"/>
      <c r="M119" s="794"/>
      <c r="N119" s="795"/>
    </row>
    <row r="120" spans="2:14" ht="15.75" thickBot="1">
      <c r="B120" s="270" t="s">
        <v>2327</v>
      </c>
      <c r="C120" s="402"/>
      <c r="D120" s="402"/>
      <c r="E120" s="63"/>
      <c r="F120" s="63"/>
      <c r="G120" s="63"/>
      <c r="H120" s="63"/>
      <c r="I120" s="63"/>
      <c r="J120" s="796"/>
      <c r="K120" s="796"/>
      <c r="L120" s="796"/>
      <c r="M120" s="796"/>
      <c r="N120"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5:M45"/>
    <mergeCell ref="B36:H36"/>
    <mergeCell ref="B39:H39"/>
    <mergeCell ref="B40:H40"/>
    <mergeCell ref="B41:H41"/>
    <mergeCell ref="I41:J41"/>
    <mergeCell ref="L41:M41"/>
    <mergeCell ref="B42:H42"/>
    <mergeCell ref="B43:D43"/>
    <mergeCell ref="B44:H44"/>
    <mergeCell ref="I44:J44"/>
    <mergeCell ref="L44:M44"/>
    <mergeCell ref="B76:H76"/>
    <mergeCell ref="L76:M76"/>
    <mergeCell ref="B49:I49"/>
    <mergeCell ref="L49:M49"/>
    <mergeCell ref="B54:I54"/>
    <mergeCell ref="L54:M54"/>
    <mergeCell ref="B55:M55"/>
    <mergeCell ref="L59:M59"/>
    <mergeCell ref="L60:M60"/>
    <mergeCell ref="L65:M65"/>
    <mergeCell ref="B66:M66"/>
    <mergeCell ref="B70:H70"/>
    <mergeCell ref="L70:M70"/>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topLeftCell="A34"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1682</v>
      </c>
      <c r="C31" s="87" t="s">
        <v>2183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6"/>
      <c r="J36" s="277"/>
      <c r="K36" s="278">
        <f>VLOOKUP(A36,EQUIPOS!A6:D163,4,FALSE)</f>
        <v>69518.263290413161</v>
      </c>
      <c r="L36" s="279"/>
      <c r="M36" s="280">
        <v>18</v>
      </c>
      <c r="N36" s="281">
        <f>K36/M36</f>
        <v>3862.1257383562865</v>
      </c>
    </row>
    <row r="37" spans="1:14">
      <c r="A37" s="119" t="s">
        <v>154</v>
      </c>
      <c r="B37" s="830" t="str">
        <f>VLOOKUP(A37,EQUIPOS!A7:D154,3,FALSE)</f>
        <v>Carrotanque Irrigador de asfalto, 1000 GALONES DE CAPACIDAD</v>
      </c>
      <c r="C37" s="831"/>
      <c r="D37" s="831"/>
      <c r="E37" s="831"/>
      <c r="F37" s="831"/>
      <c r="G37" s="831"/>
      <c r="H37" s="832"/>
      <c r="I37" s="276"/>
      <c r="J37" s="277"/>
      <c r="K37" s="278">
        <f>VLOOKUP(A37,EQUIPOS!A7:D164,4,FALSE)</f>
        <v>93171.783898501235</v>
      </c>
      <c r="L37" s="279"/>
      <c r="M37" s="280">
        <v>18</v>
      </c>
      <c r="N37" s="281">
        <f>K37/M37</f>
        <v>5176.2102165834021</v>
      </c>
    </row>
    <row r="38" spans="1:14">
      <c r="A38" t="s">
        <v>269</v>
      </c>
      <c r="B38" s="830" t="str">
        <f>VLOOKUP(A38,EQUIPOS!A8:D154,3,FALSE)</f>
        <v>Motoniveladora  potencia 215 HP, ancho de cuchilla 4,27 m, peso 18 ton.</v>
      </c>
      <c r="C38" s="831"/>
      <c r="D38" s="831"/>
      <c r="E38" s="831"/>
      <c r="F38" s="831"/>
      <c r="G38" s="831"/>
      <c r="H38" s="832"/>
      <c r="I38" s="276"/>
      <c r="J38" s="277"/>
      <c r="K38" s="278">
        <f>VLOOKUP(A38,EQUIPOS!A8:D165,4,FALSE)</f>
        <v>180000</v>
      </c>
      <c r="L38" s="279"/>
      <c r="M38" s="280">
        <v>18</v>
      </c>
      <c r="N38" s="281">
        <f>K38/M38</f>
        <v>10000</v>
      </c>
    </row>
    <row r="39" spans="1:14">
      <c r="A39" t="s">
        <v>299</v>
      </c>
      <c r="B39" s="830" t="str">
        <f>VLOOKUP(A39,EQUIPOS!A9:D154,3,FALSE)</f>
        <v xml:space="preserve">Recicladora, potencia 430HP </v>
      </c>
      <c r="C39" s="831"/>
      <c r="D39" s="831"/>
      <c r="E39" s="831"/>
      <c r="F39" s="831"/>
      <c r="G39" s="831"/>
      <c r="H39" s="832"/>
      <c r="I39" s="833"/>
      <c r="J39" s="814"/>
      <c r="K39" s="278">
        <f>VLOOKUP(A39,EQUIPOS!A9:D166,4,FALSE)</f>
        <v>422337.88331844966</v>
      </c>
      <c r="L39" s="834">
        <v>18</v>
      </c>
      <c r="M39" s="835"/>
      <c r="N39" s="281">
        <f>K39/L39</f>
        <v>23463.21573991387</v>
      </c>
    </row>
    <row r="40" spans="1:14">
      <c r="A40" t="s">
        <v>365</v>
      </c>
      <c r="B40" s="830" t="str">
        <f>VLOOKUP(A40,EQUIPOS!A10:D154,3,FALSE)</f>
        <v xml:space="preserve">Vibrocompatador, potencia 153 HP, peso 10 Ton. </v>
      </c>
      <c r="C40" s="831"/>
      <c r="D40" s="831"/>
      <c r="E40" s="831"/>
      <c r="F40" s="831"/>
      <c r="G40" s="831"/>
      <c r="H40" s="832"/>
      <c r="I40" s="42"/>
      <c r="J40" s="43"/>
      <c r="K40" s="278">
        <f>VLOOKUP(A40,EQUIPOS!A10:D167,4,FALSE)</f>
        <v>114400</v>
      </c>
      <c r="L40" s="285"/>
      <c r="M40" s="286">
        <v>18</v>
      </c>
      <c r="N40" s="281">
        <f>K40/M40</f>
        <v>6355.5555555555557</v>
      </c>
    </row>
    <row r="41" spans="1:14">
      <c r="B41" s="329"/>
      <c r="C41" s="330"/>
      <c r="D41" s="330"/>
      <c r="E41" s="330"/>
      <c r="F41" s="332"/>
      <c r="G41" s="332"/>
      <c r="H41" s="131"/>
      <c r="I41" s="42"/>
      <c r="J41" s="43"/>
      <c r="K41" s="283"/>
      <c r="L41" s="285"/>
      <c r="M41" s="286"/>
      <c r="N41" s="281"/>
    </row>
    <row r="42" spans="1:14">
      <c r="B42" s="837" t="s">
        <v>1036</v>
      </c>
      <c r="C42" s="838"/>
      <c r="D42" s="838"/>
      <c r="E42" s="44"/>
      <c r="F42" s="45"/>
      <c r="G42" s="45"/>
      <c r="H42" s="46"/>
      <c r="I42" s="42"/>
      <c r="J42" s="43"/>
      <c r="K42" s="288"/>
      <c r="L42" s="285"/>
      <c r="M42" s="410">
        <v>0.01</v>
      </c>
      <c r="N42" s="353">
        <f>N76*M42</f>
        <v>28.370669558944442</v>
      </c>
    </row>
    <row r="43" spans="1:14" ht="15.75" thickBot="1">
      <c r="B43" s="830"/>
      <c r="C43" s="831"/>
      <c r="D43" s="831"/>
      <c r="E43" s="831"/>
      <c r="F43" s="831"/>
      <c r="G43" s="831"/>
      <c r="H43" s="832"/>
      <c r="I43" s="839"/>
      <c r="J43" s="840"/>
      <c r="K43" s="47"/>
      <c r="L43" s="841"/>
      <c r="M43" s="842"/>
      <c r="N43" s="111"/>
    </row>
    <row r="44" spans="1:14" ht="15.75" thickBot="1">
      <c r="B44" s="817" t="s">
        <v>1037</v>
      </c>
      <c r="C44" s="818"/>
      <c r="D44" s="818"/>
      <c r="E44" s="818"/>
      <c r="F44" s="818"/>
      <c r="G44" s="818"/>
      <c r="H44" s="818"/>
      <c r="I44" s="818"/>
      <c r="J44" s="818"/>
      <c r="K44" s="818"/>
      <c r="L44" s="818"/>
      <c r="M44" s="819"/>
      <c r="N44" s="403">
        <f>SUM(N36:N43)</f>
        <v>48885.477919968056</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8" t="s">
        <v>1028</v>
      </c>
      <c r="C48" s="809"/>
      <c r="D48" s="809"/>
      <c r="E48" s="809"/>
      <c r="F48" s="809"/>
      <c r="G48" s="809"/>
      <c r="H48" s="809"/>
      <c r="I48" s="810"/>
      <c r="J48" s="324" t="s">
        <v>1029</v>
      </c>
      <c r="K48" s="91" t="s">
        <v>1030</v>
      </c>
      <c r="L48" s="811" t="s">
        <v>1039</v>
      </c>
      <c r="M48" s="810"/>
      <c r="N48" s="92" t="s">
        <v>1035</v>
      </c>
    </row>
    <row r="49" spans="1:14">
      <c r="A49" t="s">
        <v>583</v>
      </c>
      <c r="B49" s="49" t="str">
        <f>VLOOKUP(A49,MATERIALES!A5:D372,3,FALSE)</f>
        <v>Mezcla densa en Caliente MDC-25</v>
      </c>
      <c r="C49" s="290"/>
      <c r="D49" s="290"/>
      <c r="E49" s="290"/>
      <c r="F49" s="290"/>
      <c r="G49" s="290"/>
      <c r="H49" s="290"/>
      <c r="I49" s="277"/>
      <c r="J49" s="233" t="str">
        <f>VLOOKUP(A49,MATERIALES!A5:D639,2,FALSE)</f>
        <v>m3</v>
      </c>
      <c r="K49" s="291">
        <v>0.153</v>
      </c>
      <c r="L49" s="276"/>
      <c r="M49" s="411">
        <f>VLOOKUP(A49,MATERIALES!A5:D394,4,FALSE)</f>
        <v>369215</v>
      </c>
      <c r="N49" s="281">
        <f>K49*M49</f>
        <v>56489.894999999997</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SUM(N49:N53)</f>
        <v>56489.894999999997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1448</v>
      </c>
      <c r="B59" s="52" t="str">
        <f>VLOOKUP(A59,TRANSPORTE!A5:D117,3,FALSE)</f>
        <v>Transporte de Mezcla densa en Caliente MDC-25</v>
      </c>
      <c r="C59" s="326"/>
      <c r="D59" s="326"/>
      <c r="E59" s="326"/>
      <c r="F59" s="326"/>
      <c r="G59" s="326"/>
      <c r="H59" s="320" t="s">
        <v>1552</v>
      </c>
      <c r="I59" s="422">
        <v>0.153</v>
      </c>
      <c r="J59" s="295">
        <v>1</v>
      </c>
      <c r="K59" s="422">
        <f>I59*J59</f>
        <v>0.153</v>
      </c>
      <c r="L59" s="821">
        <f>VLOOKUP(A59,TRANSPORTE!A5:D117,4,FALSE)</f>
        <v>1200</v>
      </c>
      <c r="M59" s="822"/>
      <c r="N59" s="296">
        <f>K59*L59</f>
        <v>183.6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183.6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144</v>
      </c>
      <c r="N70" s="404">
        <f>K70/M70</f>
        <v>2127.800216920833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144</v>
      </c>
      <c r="N71" s="404">
        <f>K71/M71</f>
        <v>709.26673897361115</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2837.0669558944442</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N44+N54+N65+N76</f>
        <v>108396.03987586251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21679.207975172503</v>
      </c>
      <c r="M83" s="852"/>
      <c r="N83" s="57"/>
    </row>
    <row r="84" spans="1:14">
      <c r="B84" s="95" t="s">
        <v>1057</v>
      </c>
      <c r="C84" s="96"/>
      <c r="D84" s="96"/>
      <c r="E84" s="96"/>
      <c r="F84" s="96"/>
      <c r="G84" s="96"/>
      <c r="H84" s="96"/>
      <c r="I84" s="93"/>
      <c r="J84" s="94"/>
      <c r="K84" s="313">
        <v>0.05</v>
      </c>
      <c r="L84" s="851">
        <f>N78*K84</f>
        <v>5419.8019937931258</v>
      </c>
      <c r="M84" s="852"/>
      <c r="N84" s="57"/>
    </row>
    <row r="85" spans="1:14" ht="15.75" thickBot="1">
      <c r="B85" s="97" t="s">
        <v>1058</v>
      </c>
      <c r="C85" s="98"/>
      <c r="D85" s="98"/>
      <c r="E85" s="98"/>
      <c r="F85" s="98"/>
      <c r="G85" s="98"/>
      <c r="H85" s="98"/>
      <c r="I85" s="99"/>
      <c r="J85" s="100"/>
      <c r="K85" s="314">
        <v>0.05</v>
      </c>
      <c r="L85" s="853">
        <f>N78*K85</f>
        <v>5419.8019937931258</v>
      </c>
      <c r="M85" s="854"/>
      <c r="N85" s="57"/>
    </row>
    <row r="86" spans="1:14" ht="15.75" thickBot="1">
      <c r="B86" s="817" t="s">
        <v>1037</v>
      </c>
      <c r="C86" s="818"/>
      <c r="D86" s="818"/>
      <c r="E86" s="818"/>
      <c r="F86" s="818"/>
      <c r="G86" s="818"/>
      <c r="H86" s="818"/>
      <c r="I86" s="818"/>
      <c r="J86" s="818"/>
      <c r="K86" s="818"/>
      <c r="L86" s="818"/>
      <c r="M86" s="819"/>
      <c r="N86" s="58">
        <f>L83+L84+L85</f>
        <v>32518.811962758751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140914.85183862125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1683</v>
      </c>
      <c r="C31" s="87" t="s">
        <v>2186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6"/>
      <c r="J36" s="277"/>
      <c r="K36" s="278">
        <f>VLOOKUP(A36,EQUIPOS!A6:D163,4,FALSE)</f>
        <v>69518.263290413161</v>
      </c>
      <c r="L36" s="279"/>
      <c r="M36" s="280">
        <v>18</v>
      </c>
      <c r="N36" s="281">
        <f>K36/M36</f>
        <v>3862.1257383562865</v>
      </c>
    </row>
    <row r="37" spans="1:14">
      <c r="A37" s="119" t="s">
        <v>154</v>
      </c>
      <c r="B37" s="830" t="str">
        <f>VLOOKUP(A37,EQUIPOS!A7:D154,3,FALSE)</f>
        <v>Carrotanque Irrigador de asfalto, 1000 GALONES DE CAPACIDAD</v>
      </c>
      <c r="C37" s="831"/>
      <c r="D37" s="831"/>
      <c r="E37" s="831"/>
      <c r="F37" s="831"/>
      <c r="G37" s="831"/>
      <c r="H37" s="832"/>
      <c r="I37" s="276"/>
      <c r="J37" s="277"/>
      <c r="K37" s="278">
        <f>VLOOKUP(A37,EQUIPOS!A7:D164,4,FALSE)</f>
        <v>93171.783898501235</v>
      </c>
      <c r="L37" s="279"/>
      <c r="M37" s="280">
        <v>18</v>
      </c>
      <c r="N37" s="281">
        <f>K37/M37</f>
        <v>5176.2102165834021</v>
      </c>
    </row>
    <row r="38" spans="1:14">
      <c r="A38" t="s">
        <v>269</v>
      </c>
      <c r="B38" s="830" t="str">
        <f>VLOOKUP(A38,EQUIPOS!A8:D154,3,FALSE)</f>
        <v>Motoniveladora  potencia 215 HP, ancho de cuchilla 4,27 m, peso 18 ton.</v>
      </c>
      <c r="C38" s="831"/>
      <c r="D38" s="831"/>
      <c r="E38" s="831"/>
      <c r="F38" s="831"/>
      <c r="G38" s="831"/>
      <c r="H38" s="832"/>
      <c r="I38" s="276"/>
      <c r="J38" s="277"/>
      <c r="K38" s="278">
        <f>VLOOKUP(A38,EQUIPOS!A8:D165,4,FALSE)</f>
        <v>180000</v>
      </c>
      <c r="L38" s="279"/>
      <c r="M38" s="280">
        <v>18</v>
      </c>
      <c r="N38" s="281">
        <f>K38/M38</f>
        <v>10000</v>
      </c>
    </row>
    <row r="39" spans="1:14">
      <c r="A39" t="s">
        <v>299</v>
      </c>
      <c r="B39" s="830" t="str">
        <f>VLOOKUP(A39,EQUIPOS!A9:D154,3,FALSE)</f>
        <v xml:space="preserve">Recicladora, potencia 430HP </v>
      </c>
      <c r="C39" s="831"/>
      <c r="D39" s="831"/>
      <c r="E39" s="831"/>
      <c r="F39" s="831"/>
      <c r="G39" s="831"/>
      <c r="H39" s="832"/>
      <c r="I39" s="833"/>
      <c r="J39" s="814"/>
      <c r="K39" s="278">
        <f>VLOOKUP(A39,EQUIPOS!A9:D166,4,FALSE)</f>
        <v>422337.88331844966</v>
      </c>
      <c r="L39" s="834">
        <v>18</v>
      </c>
      <c r="M39" s="835"/>
      <c r="N39" s="281">
        <f>K39/L39</f>
        <v>23463.21573991387</v>
      </c>
    </row>
    <row r="40" spans="1:14">
      <c r="A40" t="s">
        <v>365</v>
      </c>
      <c r="B40" s="830" t="str">
        <f>VLOOKUP(A40,EQUIPOS!A10:D154,3,FALSE)</f>
        <v xml:space="preserve">Vibrocompatador, potencia 153 HP, peso 10 Ton. </v>
      </c>
      <c r="C40" s="831"/>
      <c r="D40" s="831"/>
      <c r="E40" s="831"/>
      <c r="F40" s="831"/>
      <c r="G40" s="831"/>
      <c r="H40" s="832"/>
      <c r="I40" s="42"/>
      <c r="J40" s="43"/>
      <c r="K40" s="278">
        <f>VLOOKUP(A40,EQUIPOS!A10:D167,4,FALSE)</f>
        <v>114400</v>
      </c>
      <c r="L40" s="285"/>
      <c r="M40" s="286">
        <v>18</v>
      </c>
      <c r="N40" s="281">
        <f>K40/M40</f>
        <v>6355.5555555555557</v>
      </c>
    </row>
    <row r="41" spans="1:14">
      <c r="B41" s="329"/>
      <c r="C41" s="330"/>
      <c r="D41" s="330"/>
      <c r="E41" s="330"/>
      <c r="F41" s="332"/>
      <c r="G41" s="332"/>
      <c r="H41" s="131"/>
      <c r="I41" s="42"/>
      <c r="J41" s="43"/>
      <c r="K41" s="283"/>
      <c r="L41" s="285"/>
      <c r="M41" s="286"/>
      <c r="N41" s="287"/>
    </row>
    <row r="42" spans="1:14">
      <c r="B42" s="837" t="s">
        <v>1036</v>
      </c>
      <c r="C42" s="838"/>
      <c r="D42" s="838"/>
      <c r="E42" s="44"/>
      <c r="F42" s="45"/>
      <c r="G42" s="45"/>
      <c r="H42" s="46"/>
      <c r="I42" s="42"/>
      <c r="J42" s="43"/>
      <c r="K42" s="288"/>
      <c r="L42" s="285"/>
      <c r="M42" s="410">
        <v>0.01</v>
      </c>
      <c r="N42" s="353">
        <f>N76*M42</f>
        <v>28.370669558944442</v>
      </c>
    </row>
    <row r="43" spans="1:14" ht="15.75" thickBot="1">
      <c r="B43" s="830"/>
      <c r="C43" s="831"/>
      <c r="D43" s="831"/>
      <c r="E43" s="831"/>
      <c r="F43" s="831"/>
      <c r="G43" s="831"/>
      <c r="H43" s="832"/>
      <c r="I43" s="839"/>
      <c r="J43" s="840"/>
      <c r="K43" s="47"/>
      <c r="L43" s="841"/>
      <c r="M43" s="842"/>
      <c r="N43" s="111"/>
    </row>
    <row r="44" spans="1:14" ht="15.75" thickBot="1">
      <c r="B44" s="817" t="s">
        <v>1037</v>
      </c>
      <c r="C44" s="818"/>
      <c r="D44" s="818"/>
      <c r="E44" s="818"/>
      <c r="F44" s="818"/>
      <c r="G44" s="818"/>
      <c r="H44" s="818"/>
      <c r="I44" s="818"/>
      <c r="J44" s="818"/>
      <c r="K44" s="818"/>
      <c r="L44" s="818"/>
      <c r="M44" s="819"/>
      <c r="N44" s="403">
        <f>SUM(N36:N43)</f>
        <v>48885.477919968056</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8" t="s">
        <v>1028</v>
      </c>
      <c r="C48" s="809"/>
      <c r="D48" s="809"/>
      <c r="E48" s="809"/>
      <c r="F48" s="809"/>
      <c r="G48" s="809"/>
      <c r="H48" s="809"/>
      <c r="I48" s="810"/>
      <c r="J48" s="324" t="s">
        <v>1029</v>
      </c>
      <c r="K48" s="91" t="s">
        <v>1030</v>
      </c>
      <c r="L48" s="811" t="s">
        <v>1039</v>
      </c>
      <c r="M48" s="810"/>
      <c r="N48" s="92" t="s">
        <v>1035</v>
      </c>
    </row>
    <row r="49" spans="1:14">
      <c r="A49" t="s">
        <v>581</v>
      </c>
      <c r="B49" s="49" t="str">
        <f ca="1">VLOOKUP(A49,MATERIALES!A4:D372,3,FALSE)</f>
        <v>Mezcla densa en Caliente MDC-19</v>
      </c>
      <c r="C49" s="290"/>
      <c r="D49" s="290"/>
      <c r="E49" s="290"/>
      <c r="F49" s="290"/>
      <c r="G49" s="290"/>
      <c r="H49" s="290"/>
      <c r="I49" s="277"/>
      <c r="J49" s="233" t="str">
        <f>VLOOKUP(A49,MATERIALES!A5:D639,2,FALSE)</f>
        <v>m3</v>
      </c>
      <c r="K49" s="291">
        <v>0.153</v>
      </c>
      <c r="L49" s="276"/>
      <c r="M49" s="411">
        <f>VLOOKUP(A49,MATERIALES!A5:D394,4,FALSE)</f>
        <v>369815</v>
      </c>
      <c r="N49" s="281">
        <f>K49*M49</f>
        <v>56581.695</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SUM(N49:N53)</f>
        <v>56581.695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1446</v>
      </c>
      <c r="B59" s="52" t="str">
        <f>VLOOKUP(A59,TRANSPORTE!A5:D117,3,FALSE)</f>
        <v>Transporte de Mezcla Densa en Caliente MDC-19</v>
      </c>
      <c r="C59" s="326"/>
      <c r="D59" s="326"/>
      <c r="E59" s="326"/>
      <c r="F59" s="326"/>
      <c r="G59" s="326"/>
      <c r="H59" s="320" t="s">
        <v>1552</v>
      </c>
      <c r="I59" s="422">
        <v>0.153</v>
      </c>
      <c r="J59" s="295">
        <v>1</v>
      </c>
      <c r="K59" s="422">
        <f>I59*J59</f>
        <v>0.153</v>
      </c>
      <c r="L59" s="821">
        <f>VLOOKUP(A59,TRANSPORTE!A5:D117,4,FALSE)</f>
        <v>1200</v>
      </c>
      <c r="M59" s="822"/>
      <c r="N59" s="296">
        <f>K59*L59</f>
        <v>183.6</v>
      </c>
    </row>
    <row r="60" spans="1:14">
      <c r="B60" s="52"/>
      <c r="C60" s="53"/>
      <c r="D60" s="53"/>
      <c r="E60" s="53"/>
      <c r="F60" s="53"/>
      <c r="G60" s="53"/>
      <c r="H60" s="320"/>
      <c r="I60" s="288"/>
      <c r="J60" s="295"/>
      <c r="K60" s="288"/>
      <c r="L60" s="821"/>
      <c r="M60" s="822"/>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183.6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144</v>
      </c>
      <c r="N70" s="404">
        <f>K70/M70</f>
        <v>2127.800216920833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144</v>
      </c>
      <c r="N71" s="404">
        <f>K71/M71</f>
        <v>709.26673897361115</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2837.0669558944442</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N44+N54+N65+N76</f>
        <v>108487.83987586251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21697.567975172504</v>
      </c>
      <c r="M83" s="852"/>
      <c r="N83" s="57"/>
    </row>
    <row r="84" spans="1:14">
      <c r="B84" s="95" t="s">
        <v>1057</v>
      </c>
      <c r="C84" s="96"/>
      <c r="D84" s="96"/>
      <c r="E84" s="96"/>
      <c r="F84" s="96"/>
      <c r="G84" s="96"/>
      <c r="H84" s="96"/>
      <c r="I84" s="93"/>
      <c r="J84" s="94"/>
      <c r="K84" s="313">
        <v>0.05</v>
      </c>
      <c r="L84" s="851">
        <f>N78*K84</f>
        <v>5424.3919937931259</v>
      </c>
      <c r="M84" s="852"/>
      <c r="N84" s="57"/>
    </row>
    <row r="85" spans="1:14" ht="15.75" thickBot="1">
      <c r="B85" s="97" t="s">
        <v>1058</v>
      </c>
      <c r="C85" s="98"/>
      <c r="D85" s="98"/>
      <c r="E85" s="98"/>
      <c r="F85" s="98"/>
      <c r="G85" s="98"/>
      <c r="H85" s="98"/>
      <c r="I85" s="99"/>
      <c r="J85" s="100"/>
      <c r="K85" s="314">
        <v>0.05</v>
      </c>
      <c r="L85" s="853">
        <f>N78*K85</f>
        <v>5424.3919937931259</v>
      </c>
      <c r="M85" s="854"/>
      <c r="N85" s="57"/>
    </row>
    <row r="86" spans="1:14" ht="15.75" thickBot="1">
      <c r="B86" s="817" t="s">
        <v>1037</v>
      </c>
      <c r="C86" s="818"/>
      <c r="D86" s="818"/>
      <c r="E86" s="818"/>
      <c r="F86" s="818"/>
      <c r="G86" s="818"/>
      <c r="H86" s="818"/>
      <c r="I86" s="818"/>
      <c r="J86" s="818"/>
      <c r="K86" s="818"/>
      <c r="L86" s="818"/>
      <c r="M86" s="819"/>
      <c r="N86" s="58">
        <f>L83+L84+L85</f>
        <v>32546.351962758759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141034.19183862128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1684</v>
      </c>
      <c r="C31" s="87" t="s">
        <v>2187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6"/>
      <c r="J36" s="277"/>
      <c r="K36" s="278">
        <f>VLOOKUP(A36,EQUIPOS!A6:D163,4,FALSE)</f>
        <v>69518.263290413161</v>
      </c>
      <c r="L36" s="279"/>
      <c r="M36" s="280">
        <v>15</v>
      </c>
      <c r="N36" s="281">
        <f>K36/M36</f>
        <v>4634.550886027544</v>
      </c>
    </row>
    <row r="37" spans="1:14">
      <c r="A37" s="119" t="s">
        <v>154</v>
      </c>
      <c r="B37" s="830" t="str">
        <f>VLOOKUP(A37,EQUIPOS!A7:D154,3,FALSE)</f>
        <v>Carrotanque Irrigador de asfalto, 1000 GALONES DE CAPACIDAD</v>
      </c>
      <c r="C37" s="831"/>
      <c r="D37" s="831"/>
      <c r="E37" s="831"/>
      <c r="F37" s="831"/>
      <c r="G37" s="831"/>
      <c r="H37" s="832"/>
      <c r="I37" s="276"/>
      <c r="J37" s="277"/>
      <c r="K37" s="278">
        <f>VLOOKUP(A37,EQUIPOS!A7:D164,4,FALSE)</f>
        <v>93171.783898501235</v>
      </c>
      <c r="L37" s="279"/>
      <c r="M37" s="280">
        <v>15</v>
      </c>
      <c r="N37" s="281">
        <f>K37/M37</f>
        <v>6211.452259900082</v>
      </c>
    </row>
    <row r="38" spans="1:14">
      <c r="A38" t="s">
        <v>269</v>
      </c>
      <c r="B38" s="830" t="str">
        <f>VLOOKUP(A38,EQUIPOS!A8:D154,3,FALSE)</f>
        <v>Motoniveladora  potencia 215 HP, ancho de cuchilla 4,27 m, peso 18 ton.</v>
      </c>
      <c r="C38" s="831"/>
      <c r="D38" s="831"/>
      <c r="E38" s="831"/>
      <c r="F38" s="831"/>
      <c r="G38" s="831"/>
      <c r="H38" s="832"/>
      <c r="I38" s="276"/>
      <c r="J38" s="277"/>
      <c r="K38" s="278">
        <f>VLOOKUP(A38,EQUIPOS!A8:D165,4,FALSE)</f>
        <v>180000</v>
      </c>
      <c r="L38" s="279"/>
      <c r="M38" s="280">
        <v>15</v>
      </c>
      <c r="N38" s="281">
        <f>K38/M38</f>
        <v>12000</v>
      </c>
    </row>
    <row r="39" spans="1:14">
      <c r="A39" t="s">
        <v>299</v>
      </c>
      <c r="B39" s="830" t="str">
        <f>VLOOKUP(A39,EQUIPOS!A9:D154,3,FALSE)</f>
        <v xml:space="preserve">Recicladora, potencia 430HP </v>
      </c>
      <c r="C39" s="831"/>
      <c r="D39" s="831"/>
      <c r="E39" s="831"/>
      <c r="F39" s="831"/>
      <c r="G39" s="831"/>
      <c r="H39" s="832"/>
      <c r="I39" s="833"/>
      <c r="J39" s="814"/>
      <c r="K39" s="278">
        <f>VLOOKUP(A39,EQUIPOS!A9:D166,4,FALSE)</f>
        <v>422337.88331844966</v>
      </c>
      <c r="L39" s="834">
        <v>15</v>
      </c>
      <c r="M39" s="835"/>
      <c r="N39" s="281">
        <f>K39/L39</f>
        <v>28155.858887896644</v>
      </c>
    </row>
    <row r="40" spans="1:14">
      <c r="A40" t="s">
        <v>365</v>
      </c>
      <c r="B40" s="830" t="str">
        <f>VLOOKUP(A40,EQUIPOS!A10:D154,3,FALSE)</f>
        <v xml:space="preserve">Vibrocompatador, potencia 153 HP, peso 10 Ton. </v>
      </c>
      <c r="C40" s="831"/>
      <c r="D40" s="831"/>
      <c r="E40" s="831"/>
      <c r="F40" s="831"/>
      <c r="G40" s="831"/>
      <c r="H40" s="832"/>
      <c r="I40" s="42"/>
      <c r="J40" s="43"/>
      <c r="K40" s="278">
        <f>VLOOKUP(A40,EQUIPOS!A10:D167,4,FALSE)</f>
        <v>114400</v>
      </c>
      <c r="L40" s="285"/>
      <c r="M40" s="286">
        <v>15</v>
      </c>
      <c r="N40" s="281">
        <f>K40/M40</f>
        <v>7626.666666666667</v>
      </c>
    </row>
    <row r="41" spans="1:14">
      <c r="B41" s="329"/>
      <c r="C41" s="330"/>
      <c r="D41" s="330"/>
      <c r="E41" s="330"/>
      <c r="F41" s="332"/>
      <c r="G41" s="332"/>
      <c r="H41" s="131"/>
      <c r="I41" s="42"/>
      <c r="J41" s="43"/>
      <c r="K41" s="283"/>
      <c r="L41" s="285"/>
      <c r="M41" s="286"/>
      <c r="N41" s="287"/>
    </row>
    <row r="42" spans="1:14">
      <c r="B42" s="837" t="s">
        <v>1036</v>
      </c>
      <c r="C42" s="838"/>
      <c r="D42" s="838"/>
      <c r="E42" s="44"/>
      <c r="F42" s="45"/>
      <c r="G42" s="45"/>
      <c r="H42" s="46"/>
      <c r="I42" s="42"/>
      <c r="J42" s="43"/>
      <c r="K42" s="288"/>
      <c r="L42" s="285"/>
      <c r="M42" s="410">
        <v>0.01</v>
      </c>
      <c r="N42" s="353">
        <f>N76*M42</f>
        <v>34.044803470733335</v>
      </c>
    </row>
    <row r="43" spans="1:14" ht="15.75" thickBot="1">
      <c r="B43" s="830"/>
      <c r="C43" s="831"/>
      <c r="D43" s="831"/>
      <c r="E43" s="831"/>
      <c r="F43" s="831"/>
      <c r="G43" s="831"/>
      <c r="H43" s="832"/>
      <c r="I43" s="839"/>
      <c r="J43" s="840"/>
      <c r="K43" s="47"/>
      <c r="L43" s="841"/>
      <c r="M43" s="842"/>
      <c r="N43" s="111"/>
    </row>
    <row r="44" spans="1:14" ht="15.75" thickBot="1">
      <c r="B44" s="817" t="s">
        <v>1037</v>
      </c>
      <c r="C44" s="818"/>
      <c r="D44" s="818"/>
      <c r="E44" s="818"/>
      <c r="F44" s="818"/>
      <c r="G44" s="818"/>
      <c r="H44" s="818"/>
      <c r="I44" s="818"/>
      <c r="J44" s="818"/>
      <c r="K44" s="818"/>
      <c r="L44" s="818"/>
      <c r="M44" s="819"/>
      <c r="N44" s="403">
        <f>SUM(N36:N43)</f>
        <v>58662.57350396167</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8" t="s">
        <v>1028</v>
      </c>
      <c r="C48" s="809"/>
      <c r="D48" s="809"/>
      <c r="E48" s="809"/>
      <c r="F48" s="809"/>
      <c r="G48" s="809"/>
      <c r="H48" s="809"/>
      <c r="I48" s="810"/>
      <c r="J48" s="324" t="s">
        <v>1029</v>
      </c>
      <c r="K48" s="91" t="s">
        <v>1030</v>
      </c>
      <c r="L48" s="811" t="s">
        <v>1039</v>
      </c>
      <c r="M48" s="810"/>
      <c r="N48" s="92" t="s">
        <v>1035</v>
      </c>
    </row>
    <row r="49" spans="1:14">
      <c r="A49" t="s">
        <v>583</v>
      </c>
      <c r="B49" s="49" t="str">
        <f ca="1">VLOOKUP(A49,MATERIALES!A4:D372,3,FALSE)</f>
        <v>Mezcla densa en Caliente MDC-25</v>
      </c>
      <c r="C49" s="290"/>
      <c r="D49" s="290"/>
      <c r="E49" s="290"/>
      <c r="F49" s="290"/>
      <c r="G49" s="290"/>
      <c r="H49" s="290"/>
      <c r="I49" s="277"/>
      <c r="J49" s="233" t="str">
        <f>VLOOKUP(A49,MATERIALES!A5:D639,2,FALSE)</f>
        <v>m3</v>
      </c>
      <c r="K49" s="291">
        <v>0.153</v>
      </c>
      <c r="L49" s="276"/>
      <c r="M49" s="411">
        <f>VLOOKUP(A49,MATERIALES!A5:D394,4,FALSE)</f>
        <v>369215</v>
      </c>
      <c r="N49" s="281">
        <f>K49*M49</f>
        <v>56489.894999999997</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SUM(N49:N53)</f>
        <v>56489.894999999997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1448</v>
      </c>
      <c r="B59" s="52" t="str">
        <f>VLOOKUP(A59,TRANSPORTE!A5:D117,3,FALSE)</f>
        <v>Transporte de Mezcla densa en Caliente MDC-25</v>
      </c>
      <c r="C59" s="326"/>
      <c r="D59" s="326"/>
      <c r="E59" s="326"/>
      <c r="F59" s="326"/>
      <c r="G59" s="326"/>
      <c r="H59" s="320" t="s">
        <v>1552</v>
      </c>
      <c r="I59" s="422">
        <v>0.153</v>
      </c>
      <c r="J59" s="295">
        <v>1</v>
      </c>
      <c r="K59" s="422">
        <f>I59*J59</f>
        <v>0.153</v>
      </c>
      <c r="L59" s="821">
        <f>VLOOKUP(A59,TRANSPORTE!A5:D117,4,FALSE)</f>
        <v>1200</v>
      </c>
      <c r="M59" s="822"/>
      <c r="N59" s="296">
        <f>K59*L59</f>
        <v>183.6</v>
      </c>
    </row>
    <row r="60" spans="1:14">
      <c r="B60" s="52"/>
      <c r="C60" s="53"/>
      <c r="D60" s="53"/>
      <c r="E60" s="53"/>
      <c r="F60" s="53"/>
      <c r="G60" s="53"/>
      <c r="H60" s="320"/>
      <c r="I60" s="288"/>
      <c r="J60" s="295"/>
      <c r="K60" s="288"/>
      <c r="L60" s="821"/>
      <c r="M60" s="822"/>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183.6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120</v>
      </c>
      <c r="N70" s="404">
        <f>K70/M70</f>
        <v>2553.3602603049999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120</v>
      </c>
      <c r="N71" s="404">
        <f>K71/M71</f>
        <v>851.12008676833329</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3404.4803470733332</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N44+N54+N65+N76</f>
        <v>118740.548851035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23748.109770207</v>
      </c>
      <c r="M83" s="852"/>
      <c r="N83" s="57"/>
    </row>
    <row r="84" spans="1:14">
      <c r="B84" s="95" t="s">
        <v>1057</v>
      </c>
      <c r="C84" s="96"/>
      <c r="D84" s="96"/>
      <c r="E84" s="96"/>
      <c r="F84" s="96"/>
      <c r="G84" s="96"/>
      <c r="H84" s="96"/>
      <c r="I84" s="93"/>
      <c r="J84" s="94"/>
      <c r="K84" s="313">
        <v>0.05</v>
      </c>
      <c r="L84" s="851">
        <f>N78*K84</f>
        <v>5937.02744255175</v>
      </c>
      <c r="M84" s="852"/>
      <c r="N84" s="57"/>
    </row>
    <row r="85" spans="1:14" ht="15.75" thickBot="1">
      <c r="B85" s="97" t="s">
        <v>1058</v>
      </c>
      <c r="C85" s="98"/>
      <c r="D85" s="98"/>
      <c r="E85" s="98"/>
      <c r="F85" s="98"/>
      <c r="G85" s="98"/>
      <c r="H85" s="98"/>
      <c r="I85" s="99"/>
      <c r="J85" s="100"/>
      <c r="K85" s="314">
        <v>0.05</v>
      </c>
      <c r="L85" s="853">
        <f>N78*K85</f>
        <v>5937.02744255175</v>
      </c>
      <c r="M85" s="854"/>
      <c r="N85" s="57"/>
    </row>
    <row r="86" spans="1:14" ht="15.75" thickBot="1">
      <c r="B86" s="817" t="s">
        <v>1037</v>
      </c>
      <c r="C86" s="818"/>
      <c r="D86" s="818"/>
      <c r="E86" s="818"/>
      <c r="F86" s="818"/>
      <c r="G86" s="818"/>
      <c r="H86" s="818"/>
      <c r="I86" s="818"/>
      <c r="J86" s="818"/>
      <c r="K86" s="818"/>
      <c r="L86" s="818"/>
      <c r="M86" s="819"/>
      <c r="N86" s="58">
        <f>L83+L84+L85</f>
        <v>35622.164655310502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154362.71350634549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1685</v>
      </c>
      <c r="C31" s="87" t="s">
        <v>2190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6"/>
      <c r="J36" s="277"/>
      <c r="K36" s="278">
        <f>VLOOKUP(A36,EQUIPOS!A6:D163,4,FALSE)</f>
        <v>69518.263290413161</v>
      </c>
      <c r="L36" s="279"/>
      <c r="M36" s="280">
        <v>15</v>
      </c>
      <c r="N36" s="281">
        <f>K36/M36</f>
        <v>4634.550886027544</v>
      </c>
    </row>
    <row r="37" spans="1:14">
      <c r="A37" s="119" t="s">
        <v>154</v>
      </c>
      <c r="B37" s="830" t="str">
        <f>VLOOKUP(A37,EQUIPOS!A7:D154,3,FALSE)</f>
        <v>Carrotanque Irrigador de asfalto, 1000 GALONES DE CAPACIDAD</v>
      </c>
      <c r="C37" s="831"/>
      <c r="D37" s="831"/>
      <c r="E37" s="831"/>
      <c r="F37" s="831"/>
      <c r="G37" s="831"/>
      <c r="H37" s="832"/>
      <c r="I37" s="276"/>
      <c r="J37" s="277"/>
      <c r="K37" s="278">
        <f>VLOOKUP(A37,EQUIPOS!A7:D164,4,FALSE)</f>
        <v>93171.783898501235</v>
      </c>
      <c r="L37" s="279"/>
      <c r="M37" s="280">
        <v>15</v>
      </c>
      <c r="N37" s="281">
        <f>K37/M37</f>
        <v>6211.452259900082</v>
      </c>
    </row>
    <row r="38" spans="1:14">
      <c r="A38" t="s">
        <v>269</v>
      </c>
      <c r="B38" s="830" t="str">
        <f>VLOOKUP(A38,EQUIPOS!A8:D154,3,FALSE)</f>
        <v>Motoniveladora  potencia 215 HP, ancho de cuchilla 4,27 m, peso 18 ton.</v>
      </c>
      <c r="C38" s="831"/>
      <c r="D38" s="831"/>
      <c r="E38" s="831"/>
      <c r="F38" s="831"/>
      <c r="G38" s="831"/>
      <c r="H38" s="832"/>
      <c r="I38" s="276"/>
      <c r="J38" s="277"/>
      <c r="K38" s="278">
        <f>VLOOKUP(A38,EQUIPOS!A8:D165,4,FALSE)</f>
        <v>180000</v>
      </c>
      <c r="L38" s="279"/>
      <c r="M38" s="280">
        <v>15</v>
      </c>
      <c r="N38" s="281">
        <f>K38/M38</f>
        <v>12000</v>
      </c>
    </row>
    <row r="39" spans="1:14">
      <c r="A39" t="s">
        <v>299</v>
      </c>
      <c r="B39" s="830" t="str">
        <f>VLOOKUP(A39,EQUIPOS!A9:D154,3,FALSE)</f>
        <v xml:space="preserve">Recicladora, potencia 430HP </v>
      </c>
      <c r="C39" s="831"/>
      <c r="D39" s="831"/>
      <c r="E39" s="831"/>
      <c r="F39" s="831"/>
      <c r="G39" s="831"/>
      <c r="H39" s="832"/>
      <c r="I39" s="833"/>
      <c r="J39" s="814"/>
      <c r="K39" s="278">
        <f>VLOOKUP(A39,EQUIPOS!A9:D166,4,FALSE)</f>
        <v>422337.88331844966</v>
      </c>
      <c r="L39" s="834">
        <v>15</v>
      </c>
      <c r="M39" s="835"/>
      <c r="N39" s="281">
        <f>K39/L39</f>
        <v>28155.858887896644</v>
      </c>
    </row>
    <row r="40" spans="1:14">
      <c r="A40" t="s">
        <v>365</v>
      </c>
      <c r="B40" s="830" t="str">
        <f>VLOOKUP(A40,EQUIPOS!A10:D154,3,FALSE)</f>
        <v xml:space="preserve">Vibrocompatador, potencia 153 HP, peso 10 Ton. </v>
      </c>
      <c r="C40" s="831"/>
      <c r="D40" s="831"/>
      <c r="E40" s="831"/>
      <c r="F40" s="831"/>
      <c r="G40" s="831"/>
      <c r="H40" s="832"/>
      <c r="I40" s="42"/>
      <c r="J40" s="43"/>
      <c r="K40" s="278">
        <f>VLOOKUP(A40,EQUIPOS!A10:D167,4,FALSE)</f>
        <v>114400</v>
      </c>
      <c r="L40" s="285"/>
      <c r="M40" s="286">
        <v>15</v>
      </c>
      <c r="N40" s="281">
        <f>K40/M40</f>
        <v>7626.666666666667</v>
      </c>
    </row>
    <row r="41" spans="1:14">
      <c r="B41" s="329"/>
      <c r="C41" s="330"/>
      <c r="D41" s="330"/>
      <c r="E41" s="330"/>
      <c r="F41" s="332"/>
      <c r="G41" s="332"/>
      <c r="H41" s="131"/>
      <c r="I41" s="42"/>
      <c r="J41" s="43"/>
      <c r="K41" s="283"/>
      <c r="L41" s="285"/>
      <c r="M41" s="286"/>
      <c r="N41" s="287"/>
    </row>
    <row r="42" spans="1:14">
      <c r="B42" s="837" t="s">
        <v>1036</v>
      </c>
      <c r="C42" s="838"/>
      <c r="D42" s="838"/>
      <c r="E42" s="44"/>
      <c r="F42" s="45"/>
      <c r="G42" s="45"/>
      <c r="H42" s="46"/>
      <c r="I42" s="42"/>
      <c r="J42" s="43"/>
      <c r="K42" s="288"/>
      <c r="L42" s="285"/>
      <c r="M42" s="410">
        <v>0.01</v>
      </c>
      <c r="N42" s="353">
        <f>N76*M42</f>
        <v>34.044803470733335</v>
      </c>
    </row>
    <row r="43" spans="1:14" ht="15.75" thickBot="1">
      <c r="B43" s="830"/>
      <c r="C43" s="831"/>
      <c r="D43" s="831"/>
      <c r="E43" s="831"/>
      <c r="F43" s="831"/>
      <c r="G43" s="831"/>
      <c r="H43" s="832"/>
      <c r="I43" s="839"/>
      <c r="J43" s="840"/>
      <c r="K43" s="47"/>
      <c r="L43" s="841"/>
      <c r="M43" s="842"/>
      <c r="N43" s="111"/>
    </row>
    <row r="44" spans="1:14" ht="15.75" thickBot="1">
      <c r="B44" s="817" t="s">
        <v>1037</v>
      </c>
      <c r="C44" s="818"/>
      <c r="D44" s="818"/>
      <c r="E44" s="818"/>
      <c r="F44" s="818"/>
      <c r="G44" s="818"/>
      <c r="H44" s="818"/>
      <c r="I44" s="818"/>
      <c r="J44" s="818"/>
      <c r="K44" s="818"/>
      <c r="L44" s="818"/>
      <c r="M44" s="819"/>
      <c r="N44" s="403">
        <f>SUM(N36:N43)</f>
        <v>58662.57350396167</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8" t="s">
        <v>1028</v>
      </c>
      <c r="C48" s="809"/>
      <c r="D48" s="809"/>
      <c r="E48" s="809"/>
      <c r="F48" s="809"/>
      <c r="G48" s="809"/>
      <c r="H48" s="809"/>
      <c r="I48" s="810"/>
      <c r="J48" s="324" t="s">
        <v>1029</v>
      </c>
      <c r="K48" s="91" t="s">
        <v>1030</v>
      </c>
      <c r="L48" s="811" t="s">
        <v>1039</v>
      </c>
      <c r="M48" s="810"/>
      <c r="N48" s="92" t="s">
        <v>1035</v>
      </c>
    </row>
    <row r="49" spans="1:14">
      <c r="A49" t="s">
        <v>581</v>
      </c>
      <c r="B49" s="49" t="str">
        <f ca="1">VLOOKUP(A49,MATERIALES!A4:D372,3,FALSE)</f>
        <v>Mezcla densa en Caliente MDC-19</v>
      </c>
      <c r="C49" s="290"/>
      <c r="D49" s="290"/>
      <c r="E49" s="290"/>
      <c r="F49" s="290"/>
      <c r="G49" s="290"/>
      <c r="H49" s="290"/>
      <c r="I49" s="277"/>
      <c r="J49" s="233" t="str">
        <f>VLOOKUP(A49,MATERIALES!A5:D639,2,FALSE)</f>
        <v>m3</v>
      </c>
      <c r="K49" s="291">
        <v>0.153</v>
      </c>
      <c r="L49" s="276"/>
      <c r="M49" s="411">
        <f>VLOOKUP(A49,MATERIALES!A5:D394,4,FALSE)</f>
        <v>369815</v>
      </c>
      <c r="N49" s="281">
        <f>K49*M49</f>
        <v>56581.695</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SUM(N49:N53)</f>
        <v>56581.695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1446</v>
      </c>
      <c r="B59" s="52" t="str">
        <f>VLOOKUP(A59,TRANSPORTE!A5:D117,3,FALSE)</f>
        <v>Transporte de Mezcla Densa en Caliente MDC-19</v>
      </c>
      <c r="C59" s="326"/>
      <c r="D59" s="326"/>
      <c r="E59" s="326"/>
      <c r="F59" s="326"/>
      <c r="G59" s="326"/>
      <c r="H59" s="320" t="s">
        <v>1552</v>
      </c>
      <c r="I59" s="422">
        <v>0.153</v>
      </c>
      <c r="J59" s="295">
        <v>1</v>
      </c>
      <c r="K59" s="422">
        <f>I59*J59</f>
        <v>0.153</v>
      </c>
      <c r="L59" s="821">
        <f>VLOOKUP(A59,TRANSPORTE!A5:D117,4,FALSE)</f>
        <v>1200</v>
      </c>
      <c r="M59" s="822"/>
      <c r="N59" s="296">
        <f>K59*L59</f>
        <v>183.6</v>
      </c>
    </row>
    <row r="60" spans="1:14">
      <c r="B60" s="52"/>
      <c r="C60" s="53"/>
      <c r="D60" s="53"/>
      <c r="E60" s="53"/>
      <c r="F60" s="53"/>
      <c r="G60" s="53"/>
      <c r="H60" s="320"/>
      <c r="I60" s="288"/>
      <c r="J60" s="295"/>
      <c r="K60" s="288"/>
      <c r="L60" s="821"/>
      <c r="M60" s="822"/>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183.6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120</v>
      </c>
      <c r="N70" s="404">
        <f>K70/M70</f>
        <v>2553.3602603049999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120</v>
      </c>
      <c r="N71" s="404">
        <f>K71/M71</f>
        <v>851.12008676833329</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3404.4803470733332</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N44+N54+N65+N76</f>
        <v>118832.34885103501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23766.469770207004</v>
      </c>
      <c r="M83" s="852"/>
      <c r="N83" s="57"/>
    </row>
    <row r="84" spans="1:14">
      <c r="B84" s="95" t="s">
        <v>1057</v>
      </c>
      <c r="C84" s="96"/>
      <c r="D84" s="96"/>
      <c r="E84" s="96"/>
      <c r="F84" s="96"/>
      <c r="G84" s="96"/>
      <c r="H84" s="96"/>
      <c r="I84" s="93"/>
      <c r="J84" s="94"/>
      <c r="K84" s="313">
        <v>0.05</v>
      </c>
      <c r="L84" s="851">
        <f>N78*K84</f>
        <v>5941.6174425517511</v>
      </c>
      <c r="M84" s="852"/>
      <c r="N84" s="57"/>
    </row>
    <row r="85" spans="1:14" ht="15.75" thickBot="1">
      <c r="B85" s="97" t="s">
        <v>1058</v>
      </c>
      <c r="C85" s="98"/>
      <c r="D85" s="98"/>
      <c r="E85" s="98"/>
      <c r="F85" s="98"/>
      <c r="G85" s="98"/>
      <c r="H85" s="98"/>
      <c r="I85" s="99"/>
      <c r="J85" s="100"/>
      <c r="K85" s="314">
        <v>0.05</v>
      </c>
      <c r="L85" s="853">
        <f>N78*K85</f>
        <v>5941.6174425517511</v>
      </c>
      <c r="M85" s="854"/>
      <c r="N85" s="57"/>
    </row>
    <row r="86" spans="1:14" ht="15.75" thickBot="1">
      <c r="B86" s="817" t="s">
        <v>1037</v>
      </c>
      <c r="C86" s="818"/>
      <c r="D86" s="818"/>
      <c r="E86" s="818"/>
      <c r="F86" s="818"/>
      <c r="G86" s="818"/>
      <c r="H86" s="818"/>
      <c r="I86" s="818"/>
      <c r="J86" s="818"/>
      <c r="K86" s="818"/>
      <c r="L86" s="818"/>
      <c r="M86" s="819"/>
      <c r="N86" s="58">
        <f>L83+L84+L85</f>
        <v>35649.70465531051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154482.05350634552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topLeftCell="A22" zoomScale="78" zoomScaleNormal="78" workbookViewId="0">
      <selection activeCell="B49" sqref="B49"/>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1172</v>
      </c>
      <c r="C31" s="87" t="s">
        <v>2191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1"/>
      <c r="F40" s="831"/>
      <c r="G40" s="831"/>
      <c r="H40" s="832"/>
      <c r="I40" s="42"/>
      <c r="J40" s="43"/>
      <c r="K40" s="278"/>
      <c r="L40" s="285"/>
      <c r="M40" s="286"/>
      <c r="N40" s="281"/>
    </row>
    <row r="41" spans="1:14">
      <c r="B41" s="329"/>
      <c r="C41" s="330"/>
      <c r="D41" s="330"/>
      <c r="E41" s="330"/>
      <c r="F41" s="332"/>
      <c r="G41" s="332"/>
      <c r="H41" s="131"/>
      <c r="I41" s="42"/>
      <c r="J41" s="43"/>
      <c r="K41" s="283"/>
      <c r="L41" s="285"/>
      <c r="M41" s="286"/>
      <c r="N41" s="287"/>
    </row>
    <row r="42" spans="1:14">
      <c r="B42" s="837" t="s">
        <v>1036</v>
      </c>
      <c r="C42" s="838"/>
      <c r="D42" s="838"/>
      <c r="E42" s="44"/>
      <c r="F42" s="45"/>
      <c r="G42" s="45"/>
      <c r="H42" s="46"/>
      <c r="I42" s="42"/>
      <c r="J42" s="43"/>
      <c r="K42" s="288"/>
      <c r="L42" s="285"/>
      <c r="M42" s="410">
        <v>0.01</v>
      </c>
      <c r="N42" s="353">
        <f>N76*M42</f>
        <v>4.0853764164879998</v>
      </c>
    </row>
    <row r="43" spans="1:14" ht="15.75" thickBot="1">
      <c r="B43" s="830"/>
      <c r="C43" s="831"/>
      <c r="D43" s="831"/>
      <c r="E43" s="831"/>
      <c r="F43" s="831"/>
      <c r="G43" s="831"/>
      <c r="H43" s="832"/>
      <c r="I43" s="839"/>
      <c r="J43" s="840"/>
      <c r="K43" s="47"/>
      <c r="L43" s="841"/>
      <c r="M43" s="842"/>
      <c r="N43" s="111"/>
    </row>
    <row r="44" spans="1:14" ht="15.75" thickBot="1">
      <c r="B44" s="817" t="s">
        <v>1037</v>
      </c>
      <c r="C44" s="818"/>
      <c r="D44" s="818"/>
      <c r="E44" s="818"/>
      <c r="F44" s="818"/>
      <c r="G44" s="818"/>
      <c r="H44" s="818"/>
      <c r="I44" s="818"/>
      <c r="J44" s="818"/>
      <c r="K44" s="818"/>
      <c r="L44" s="818"/>
      <c r="M44" s="819"/>
      <c r="N44" s="403">
        <f>SUM(N36:N43)</f>
        <v>4.0853764164879998</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8" t="s">
        <v>1028</v>
      </c>
      <c r="C48" s="809"/>
      <c r="D48" s="809"/>
      <c r="E48" s="809"/>
      <c r="F48" s="809"/>
      <c r="G48" s="809"/>
      <c r="H48" s="809"/>
      <c r="I48" s="810"/>
      <c r="J48" s="324" t="s">
        <v>1029</v>
      </c>
      <c r="K48" s="91" t="s">
        <v>1030</v>
      </c>
      <c r="L48" s="811" t="s">
        <v>1039</v>
      </c>
      <c r="M48" s="810"/>
      <c r="N48" s="92" t="s">
        <v>1035</v>
      </c>
    </row>
    <row r="49" spans="1:14">
      <c r="A49" t="s">
        <v>965</v>
      </c>
      <c r="B49" s="49" t="str">
        <f ca="1">VLOOKUP(A49,MATERIALES!A4:D372,3,FALSE)</f>
        <v>Geotextil Nt Repav 450 O Similar (Proveedores Pavco, Lafayet, Geomatrix, Tensar, Omnes U Otros)</v>
      </c>
      <c r="C49" s="290"/>
      <c r="D49" s="290"/>
      <c r="E49" s="290"/>
      <c r="F49" s="290"/>
      <c r="G49" s="290"/>
      <c r="H49" s="290"/>
      <c r="I49" s="277"/>
      <c r="J49" s="233" t="str">
        <f>VLOOKUP(A49,MATERIALES!A5:D639,2,FALSE)</f>
        <v>m2</v>
      </c>
      <c r="K49" s="291">
        <v>1.0549999999999999</v>
      </c>
      <c r="L49" s="276"/>
      <c r="M49" s="411">
        <f>VLOOKUP(A49,MATERIALES!A5:D394,4,FALSE)</f>
        <v>5807</v>
      </c>
      <c r="N49" s="281">
        <f>K49*M49</f>
        <v>6126.3849999999993</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SUM(N49:N53)</f>
        <v>6126.3849999999993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320"/>
      <c r="I60" s="288"/>
      <c r="J60" s="295"/>
      <c r="K60" s="288"/>
      <c r="L60" s="821"/>
      <c r="M60" s="822"/>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1000</v>
      </c>
      <c r="N70" s="404">
        <f>K70/M70</f>
        <v>306.40323123659999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408.53764164879999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N44+N54+N65+N76</f>
        <v>6539.0080180652867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1307.8016036130575</v>
      </c>
      <c r="M83" s="852"/>
      <c r="N83" s="57"/>
    </row>
    <row r="84" spans="1:14">
      <c r="B84" s="95" t="s">
        <v>1057</v>
      </c>
      <c r="C84" s="96"/>
      <c r="D84" s="96"/>
      <c r="E84" s="96"/>
      <c r="F84" s="96"/>
      <c r="G84" s="96"/>
      <c r="H84" s="96"/>
      <c r="I84" s="93"/>
      <c r="J84" s="94"/>
      <c r="K84" s="313">
        <v>0.05</v>
      </c>
      <c r="L84" s="851">
        <f>N78*K84</f>
        <v>326.95040090326438</v>
      </c>
      <c r="M84" s="852"/>
      <c r="N84" s="57"/>
    </row>
    <row r="85" spans="1:14" ht="15.75" thickBot="1">
      <c r="B85" s="97" t="s">
        <v>1058</v>
      </c>
      <c r="C85" s="98"/>
      <c r="D85" s="98"/>
      <c r="E85" s="98"/>
      <c r="F85" s="98"/>
      <c r="G85" s="98"/>
      <c r="H85" s="98"/>
      <c r="I85" s="99"/>
      <c r="J85" s="100"/>
      <c r="K85" s="314">
        <v>0.05</v>
      </c>
      <c r="L85" s="853">
        <f>N78*K85</f>
        <v>326.95040090326438</v>
      </c>
      <c r="M85" s="854"/>
      <c r="N85" s="57"/>
    </row>
    <row r="86" spans="1:14" ht="15.75" thickBot="1">
      <c r="B86" s="817" t="s">
        <v>1037</v>
      </c>
      <c r="C86" s="818"/>
      <c r="D86" s="818"/>
      <c r="E86" s="818"/>
      <c r="F86" s="818"/>
      <c r="G86" s="818"/>
      <c r="H86" s="818"/>
      <c r="I86" s="818"/>
      <c r="J86" s="818"/>
      <c r="K86" s="818"/>
      <c r="L86" s="818"/>
      <c r="M86" s="819"/>
      <c r="N86" s="58">
        <f>L83+L84+L85</f>
        <v>1961.7024054195863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8500.7104234848739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1173</v>
      </c>
      <c r="C31" s="227" t="s">
        <v>2192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164</v>
      </c>
      <c r="B36" s="830" t="str">
        <f>VLOOKUP(A36,EQUIPOS!A6:D154,3,FALSE)</f>
        <v>Compactador manual de rodillo</v>
      </c>
      <c r="C36" s="831"/>
      <c r="D36" s="831"/>
      <c r="E36" s="831"/>
      <c r="F36" s="831"/>
      <c r="G36" s="831"/>
      <c r="H36" s="832"/>
      <c r="I36" s="276"/>
      <c r="J36" s="277"/>
      <c r="K36" s="278">
        <f>VLOOKUP(A36,EQUIPOS!A6:D163,4,FALSE)</f>
        <v>45000</v>
      </c>
      <c r="L36" s="279"/>
      <c r="M36" s="280">
        <v>2</v>
      </c>
      <c r="N36" s="281">
        <f>K36/M36</f>
        <v>22500</v>
      </c>
    </row>
    <row r="37" spans="1:14">
      <c r="A37" s="119" t="s">
        <v>180</v>
      </c>
      <c r="B37" s="830" t="str">
        <f>VLOOKUP(A37,EQUIPOS!A7:D154,3,FALSE)</f>
        <v>Compresor 120 HP, con martillo.</v>
      </c>
      <c r="C37" s="831"/>
      <c r="D37" s="831"/>
      <c r="E37" s="831"/>
      <c r="F37" s="831"/>
      <c r="G37" s="831"/>
      <c r="H37" s="832"/>
      <c r="I37" s="276"/>
      <c r="J37" s="277"/>
      <c r="K37" s="278">
        <f>VLOOKUP(A37,EQUIPOS!A7:D164,4,FALSE)</f>
        <v>70723.978755677526</v>
      </c>
      <c r="L37" s="279"/>
      <c r="M37" s="280">
        <v>4</v>
      </c>
      <c r="N37" s="281">
        <f>K37/M37</f>
        <v>17680.994688919382</v>
      </c>
    </row>
    <row r="38" spans="1:14">
      <c r="A38" t="s">
        <v>184</v>
      </c>
      <c r="B38" s="830" t="str">
        <f>VLOOKUP(A38,EQUIPOS!A8:D154,3,FALSE)</f>
        <v>Cortadora de pavimento, Máxima profundidad de corte: 160 mm. Capacidad de disco: desde 12´´ hasta 18´´ de diámetro. Peso operacional: 135 kg, 13.5 hp de potencia</v>
      </c>
      <c r="C38" s="831"/>
      <c r="D38" s="831"/>
      <c r="E38" s="831"/>
      <c r="F38" s="831"/>
      <c r="G38" s="831"/>
      <c r="H38" s="832"/>
      <c r="I38" s="276"/>
      <c r="J38" s="277"/>
      <c r="K38" s="278">
        <f>VLOOKUP(A38,EQUIPOS!A8:D165,4,FALSE)</f>
        <v>14517.458956650227</v>
      </c>
      <c r="L38" s="279"/>
      <c r="M38" s="280">
        <v>10</v>
      </c>
      <c r="N38" s="281">
        <f>K38/M38</f>
        <v>1451.7458956650228</v>
      </c>
    </row>
    <row r="39" spans="1:14">
      <c r="A39" t="s">
        <v>303</v>
      </c>
      <c r="B39" s="830" t="str">
        <f>VLOOKUP(A39,EQUIPOS!A9:D154,3,FALSE)</f>
        <v>Retrocargador, pala de 1,1 m3 de capacidad, profundidad de excavación de 4.400 mm y una altura de 5.680 mm</v>
      </c>
      <c r="C39" s="831"/>
      <c r="D39" s="831"/>
      <c r="E39" s="831"/>
      <c r="F39" s="831"/>
      <c r="G39" s="831"/>
      <c r="H39" s="832"/>
      <c r="I39" s="276"/>
      <c r="J39" s="277"/>
      <c r="K39" s="278">
        <f>VLOOKUP(A39,EQUIPOS!A9:D166,4,FALSE)</f>
        <v>115324.04271502474</v>
      </c>
      <c r="L39" s="279"/>
      <c r="M39" s="280">
        <v>10</v>
      </c>
      <c r="N39" s="281">
        <f>K39/M39</f>
        <v>11532.404271502473</v>
      </c>
    </row>
    <row r="40" spans="1:14">
      <c r="A40" t="s">
        <v>129</v>
      </c>
      <c r="B40" s="830" t="str">
        <f>VLOOKUP(A40,EQUIPOS!A10:D154,3,FALSE)</f>
        <v xml:space="preserve">Buldozer, Potencia al volante de 140 HP, motor de 2200 RPM, longitud de hoja 4,80m. </v>
      </c>
      <c r="C40" s="831"/>
      <c r="D40" s="831"/>
      <c r="E40" s="831"/>
      <c r="F40" s="831"/>
      <c r="G40" s="831"/>
      <c r="H40" s="832"/>
      <c r="I40" s="276"/>
      <c r="J40" s="277"/>
      <c r="K40" s="278">
        <f>VLOOKUP(A40,EQUIPOS!A10:D167,4,FALSE)</f>
        <v>167702.18023737866</v>
      </c>
      <c r="L40" s="279"/>
      <c r="M40" s="280">
        <v>100</v>
      </c>
      <c r="N40" s="281">
        <f>K40/M40</f>
        <v>1677.0218023737866</v>
      </c>
    </row>
    <row r="41" spans="1:14">
      <c r="B41" s="830"/>
      <c r="C41" s="831"/>
      <c r="D41" s="831"/>
      <c r="E41" s="831"/>
      <c r="F41" s="831"/>
      <c r="G41" s="831"/>
      <c r="H41" s="832"/>
      <c r="I41" s="276"/>
      <c r="J41" s="277"/>
      <c r="K41" s="278"/>
      <c r="L41" s="279"/>
      <c r="M41" s="280"/>
      <c r="N41" s="281"/>
    </row>
    <row r="42" spans="1:14">
      <c r="B42" s="830"/>
      <c r="C42" s="831"/>
      <c r="D42" s="831"/>
      <c r="E42" s="831"/>
      <c r="F42" s="831"/>
      <c r="G42" s="831"/>
      <c r="H42" s="832"/>
      <c r="I42" s="276"/>
      <c r="J42" s="277"/>
      <c r="K42" s="278"/>
      <c r="L42" s="279"/>
      <c r="M42" s="280"/>
      <c r="N42" s="281"/>
    </row>
    <row r="43" spans="1:14">
      <c r="B43" s="830"/>
      <c r="C43" s="831"/>
      <c r="D43" s="831"/>
      <c r="E43" s="831"/>
      <c r="F43" s="831"/>
      <c r="G43" s="831"/>
      <c r="H43" s="832"/>
      <c r="I43" s="276"/>
      <c r="J43" s="277"/>
      <c r="K43" s="278"/>
      <c r="L43" s="279"/>
      <c r="M43" s="280"/>
      <c r="N43" s="281"/>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0.1</v>
      </c>
      <c r="N46" s="353">
        <f>N80*M46</f>
        <v>1276.6801301525002</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56118.846788613155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t="s">
        <v>448</v>
      </c>
      <c r="B53" s="49" t="str">
        <f>VLOOKUP(A53,MATERIALES!A5:D372,3,FALSE)</f>
        <v xml:space="preserve">Derechos de explotación y/o disposición de materiales
</v>
      </c>
      <c r="C53" s="290"/>
      <c r="D53" s="290"/>
      <c r="E53" s="290"/>
      <c r="F53" s="290"/>
      <c r="G53" s="290"/>
      <c r="H53" s="290"/>
      <c r="I53" s="277"/>
      <c r="J53" s="233" t="str">
        <f>VLOOKUP(A53,MATERIALES!A7:D643,2,FALSE)</f>
        <v>m3</v>
      </c>
      <c r="K53" s="291">
        <v>1</v>
      </c>
      <c r="L53" s="276"/>
      <c r="M53" s="411">
        <f>VLOOKUP(A53,MATERIALES!A5:D394,4,FALSE)</f>
        <v>5355</v>
      </c>
      <c r="N53" s="281">
        <f>K53*M53</f>
        <v>5355</v>
      </c>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3">
        <f>SUM(N53:N57)</f>
        <v>5355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A63" t="s">
        <v>1340</v>
      </c>
      <c r="B63" s="52" t="str">
        <f>VLOOKUP(A63,TRANSPORTE!A5:D117,3,FALSE)</f>
        <v>Transporte de material de excavación</v>
      </c>
      <c r="C63" s="326"/>
      <c r="D63" s="326"/>
      <c r="E63" s="326"/>
      <c r="F63" s="326"/>
      <c r="G63" s="326"/>
      <c r="H63" s="320" t="s">
        <v>1552</v>
      </c>
      <c r="I63" s="288">
        <v>1.3</v>
      </c>
      <c r="J63" s="295">
        <v>1</v>
      </c>
      <c r="K63" s="288">
        <f>I63*J63</f>
        <v>1.3</v>
      </c>
      <c r="L63" s="821">
        <f>VLOOKUP(A63,TRANSPORTE!A5:D117,4,FALSE)</f>
        <v>1200</v>
      </c>
      <c r="M63" s="822"/>
      <c r="N63" s="296">
        <f>K63*L63</f>
        <v>1560</v>
      </c>
    </row>
    <row r="64" spans="1:14">
      <c r="B64" s="52"/>
      <c r="C64" s="53"/>
      <c r="D64" s="53"/>
      <c r="E64" s="53"/>
      <c r="F64" s="53"/>
      <c r="G64" s="53"/>
      <c r="H64" s="320"/>
      <c r="I64" s="288"/>
      <c r="J64" s="295"/>
      <c r="K64" s="288"/>
      <c r="L64" s="821"/>
      <c r="M64" s="822"/>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1560</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15</v>
      </c>
      <c r="B74" s="55" t="str">
        <f>VLOOKUP(A74,'MANO DE OBRA'!A8:D68,3,FALSE)</f>
        <v>Obrero (6)</v>
      </c>
      <c r="C74" s="53"/>
      <c r="D74" s="53"/>
      <c r="E74" s="53"/>
      <c r="F74" s="53"/>
      <c r="G74" s="53"/>
      <c r="H74" s="53"/>
      <c r="I74" s="301">
        <f>K74/J74*100</f>
        <v>165623.36823599998</v>
      </c>
      <c r="J74" s="302">
        <v>185</v>
      </c>
      <c r="K74" s="303">
        <f>VLOOKUP(A74,'MANO DE OBRA'!A8:D99,4,FALSE)</f>
        <v>306403.23123659997</v>
      </c>
      <c r="L74" s="56"/>
      <c r="M74" s="304">
        <v>32</v>
      </c>
      <c r="N74" s="404">
        <f>K74/M74</f>
        <v>9575.100976143749</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32</v>
      </c>
      <c r="N75" s="404">
        <f>K75/M75</f>
        <v>3191.70032538125</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4"/>
      <c r="C79" s="805"/>
      <c r="D79" s="805"/>
      <c r="E79" s="805"/>
      <c r="F79" s="805"/>
      <c r="G79" s="805"/>
      <c r="H79" s="805"/>
      <c r="I79" s="132"/>
      <c r="J79" s="132"/>
      <c r="K79" s="132"/>
      <c r="L79" s="905"/>
      <c r="M79" s="905"/>
      <c r="N79" s="133"/>
    </row>
    <row r="80" spans="1:15" ht="15.75" thickBot="1">
      <c r="B80" s="823" t="s">
        <v>1037</v>
      </c>
      <c r="C80" s="824"/>
      <c r="D80" s="824"/>
      <c r="E80" s="824"/>
      <c r="F80" s="824"/>
      <c r="G80" s="824"/>
      <c r="H80" s="824"/>
      <c r="I80" s="824"/>
      <c r="J80" s="824"/>
      <c r="K80" s="824"/>
      <c r="L80" s="824"/>
      <c r="M80" s="825"/>
      <c r="N80" s="469">
        <f>SUM(N74:N79)</f>
        <v>12766.801301525</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75800.648090138158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3"/>
      <c r="J86" s="343"/>
      <c r="K86" s="311" t="s">
        <v>1054</v>
      </c>
      <c r="L86" s="847" t="s">
        <v>1055</v>
      </c>
      <c r="M86" s="848"/>
      <c r="N86" s="312"/>
    </row>
    <row r="87" spans="1:14">
      <c r="B87" s="849" t="s">
        <v>1056</v>
      </c>
      <c r="C87" s="850"/>
      <c r="D87" s="850"/>
      <c r="E87" s="850"/>
      <c r="F87" s="850"/>
      <c r="G87" s="850"/>
      <c r="H87" s="850"/>
      <c r="I87" s="93"/>
      <c r="J87" s="94"/>
      <c r="K87" s="313">
        <v>0.2</v>
      </c>
      <c r="L87" s="851">
        <f>N82*K87</f>
        <v>15160.129618027633</v>
      </c>
      <c r="M87" s="852"/>
      <c r="N87" s="57"/>
    </row>
    <row r="88" spans="1:14">
      <c r="B88" s="95" t="s">
        <v>1057</v>
      </c>
      <c r="C88" s="96"/>
      <c r="D88" s="96"/>
      <c r="E88" s="96"/>
      <c r="F88" s="96"/>
      <c r="G88" s="96"/>
      <c r="H88" s="96"/>
      <c r="I88" s="93"/>
      <c r="J88" s="94"/>
      <c r="K88" s="313">
        <v>0.05</v>
      </c>
      <c r="L88" s="851">
        <f>N82*K88</f>
        <v>3790.0324045069083</v>
      </c>
      <c r="M88" s="852"/>
      <c r="N88" s="57"/>
    </row>
    <row r="89" spans="1:14" ht="15.75" thickBot="1">
      <c r="B89" s="97" t="s">
        <v>1058</v>
      </c>
      <c r="C89" s="98"/>
      <c r="D89" s="98"/>
      <c r="E89" s="98"/>
      <c r="F89" s="98"/>
      <c r="G89" s="98"/>
      <c r="H89" s="98"/>
      <c r="I89" s="99"/>
      <c r="J89" s="100"/>
      <c r="K89" s="314">
        <v>0.05</v>
      </c>
      <c r="L89" s="853">
        <f>N82*K89</f>
        <v>3790.0324045069083</v>
      </c>
      <c r="M89" s="854"/>
      <c r="N89" s="57"/>
    </row>
    <row r="90" spans="1:14" ht="15.75" thickBot="1">
      <c r="B90" s="817" t="s">
        <v>1037</v>
      </c>
      <c r="C90" s="818"/>
      <c r="D90" s="818"/>
      <c r="E90" s="818"/>
      <c r="F90" s="818"/>
      <c r="G90" s="818"/>
      <c r="H90" s="818"/>
      <c r="I90" s="818"/>
      <c r="J90" s="818"/>
      <c r="K90" s="818"/>
      <c r="L90" s="818"/>
      <c r="M90" s="819"/>
      <c r="N90" s="58">
        <f>L87+L88+L89</f>
        <v>22740.194427041446</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98540.842517179612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70" t="s">
        <v>2327</v>
      </c>
      <c r="C123" s="402"/>
      <c r="D123" s="402"/>
      <c r="E123" s="63"/>
      <c r="F123" s="63"/>
      <c r="G123" s="63"/>
      <c r="H123" s="63"/>
      <c r="I123" s="63"/>
      <c r="J123" s="796"/>
      <c r="K123" s="796"/>
      <c r="L123" s="796"/>
      <c r="M123" s="796"/>
      <c r="N123" s="797"/>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topLeftCell="A37"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1686</v>
      </c>
      <c r="C31" s="87" t="s">
        <v>2193</v>
      </c>
      <c r="D31" s="88"/>
      <c r="E31" s="88"/>
      <c r="F31" s="88"/>
      <c r="G31" s="88"/>
      <c r="H31" s="88"/>
      <c r="I31" s="88"/>
      <c r="J31" s="89"/>
      <c r="K31" s="317"/>
      <c r="L31" s="315" t="s">
        <v>388</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160</v>
      </c>
      <c r="B36" s="830" t="str">
        <f>VLOOKUP(A36,EQUIPOS!A6:D154,3,FALSE)</f>
        <v>COMPACTADOR MANUAL VIBRATORIO (RANA) con motor de 6 HP</v>
      </c>
      <c r="C36" s="831"/>
      <c r="D36" s="831"/>
      <c r="E36" s="831"/>
      <c r="F36" s="831"/>
      <c r="G36" s="831"/>
      <c r="H36" s="832"/>
      <c r="I36" s="276"/>
      <c r="J36" s="277"/>
      <c r="K36" s="278">
        <f>VLOOKUP(A36,EQUIPOS!A6:D163,4,FALSE)</f>
        <v>6250</v>
      </c>
      <c r="L36" s="279"/>
      <c r="M36" s="280">
        <v>2</v>
      </c>
      <c r="N36" s="281">
        <f>K36/M36</f>
        <v>3125</v>
      </c>
    </row>
    <row r="37" spans="1:14">
      <c r="A37" s="119" t="s">
        <v>303</v>
      </c>
      <c r="B37" s="830" t="str">
        <f>VLOOKUP(A37,EQUIPOS!A7:D154,3,FALSE)</f>
        <v>Retrocargador, pala de 1,1 m3 de capacidad, profundidad de excavación de 4.400 mm y una altura de 5.680 mm</v>
      </c>
      <c r="C37" s="831"/>
      <c r="D37" s="831"/>
      <c r="E37" s="831"/>
      <c r="F37" s="831"/>
      <c r="G37" s="831"/>
      <c r="H37" s="832"/>
      <c r="I37" s="276"/>
      <c r="J37" s="277"/>
      <c r="K37" s="278">
        <f>VLOOKUP(A37,EQUIPOS!A7:D164,4,FALSE)</f>
        <v>115324.04271502474</v>
      </c>
      <c r="L37" s="279"/>
      <c r="M37" s="280">
        <v>10</v>
      </c>
      <c r="N37" s="281">
        <f>K37/M37</f>
        <v>11532.404271502473</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276"/>
      <c r="J39" s="277"/>
      <c r="K39" s="278"/>
      <c r="L39" s="279"/>
      <c r="M39" s="280"/>
      <c r="N39" s="281"/>
    </row>
    <row r="40" spans="1:14">
      <c r="B40" s="830"/>
      <c r="C40" s="831"/>
      <c r="D40" s="831"/>
      <c r="E40" s="831"/>
      <c r="F40" s="831"/>
      <c r="G40" s="831"/>
      <c r="H40" s="832"/>
      <c r="I40" s="276"/>
      <c r="J40" s="277"/>
      <c r="K40" s="278"/>
      <c r="L40" s="279"/>
      <c r="M40" s="280"/>
      <c r="N40" s="281"/>
    </row>
    <row r="41" spans="1:14">
      <c r="B41" s="830"/>
      <c r="C41" s="831"/>
      <c r="D41" s="831"/>
      <c r="E41" s="831"/>
      <c r="F41" s="831"/>
      <c r="G41" s="831"/>
      <c r="H41" s="832"/>
      <c r="I41" s="276"/>
      <c r="J41" s="277"/>
      <c r="K41" s="278"/>
      <c r="L41" s="279"/>
      <c r="M41" s="280"/>
      <c r="N41" s="281"/>
    </row>
    <row r="42" spans="1:14">
      <c r="B42" s="830"/>
      <c r="C42" s="831"/>
      <c r="D42" s="831"/>
      <c r="E42" s="831"/>
      <c r="F42" s="831"/>
      <c r="G42" s="831"/>
      <c r="H42" s="832"/>
      <c r="I42" s="276"/>
      <c r="J42" s="277"/>
      <c r="K42" s="278"/>
      <c r="L42" s="279"/>
      <c r="M42" s="280"/>
      <c r="N42" s="281"/>
    </row>
    <row r="43" spans="1:14">
      <c r="B43" s="830"/>
      <c r="C43" s="831"/>
      <c r="D43" s="831"/>
      <c r="E43" s="831"/>
      <c r="F43" s="831"/>
      <c r="G43" s="831"/>
      <c r="H43" s="832"/>
      <c r="I43" s="276"/>
      <c r="J43" s="277"/>
      <c r="K43" s="278"/>
      <c r="L43" s="279"/>
      <c r="M43" s="280"/>
      <c r="N43" s="281"/>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0.05</v>
      </c>
      <c r="N46" s="353">
        <f>N80*M46</f>
        <v>255.33602603049999</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14912.740297532973</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B53" s="49"/>
      <c r="C53" s="290"/>
      <c r="D53" s="290"/>
      <c r="E53" s="290"/>
      <c r="F53" s="290"/>
      <c r="G53" s="290"/>
      <c r="H53" s="290"/>
      <c r="I53" s="277"/>
      <c r="J53" s="233"/>
      <c r="K53" s="291"/>
      <c r="L53" s="276"/>
      <c r="M53" s="411"/>
      <c r="N53" s="281"/>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3"/>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B63" s="52"/>
      <c r="C63" s="326"/>
      <c r="D63" s="326"/>
      <c r="E63" s="326"/>
      <c r="F63" s="326"/>
      <c r="G63" s="326"/>
      <c r="H63" s="320"/>
      <c r="I63" s="288"/>
      <c r="J63" s="295"/>
      <c r="K63" s="288"/>
      <c r="L63" s="821"/>
      <c r="M63" s="822"/>
      <c r="N63" s="296"/>
    </row>
    <row r="64" spans="1:14">
      <c r="B64" s="52"/>
      <c r="C64" s="53"/>
      <c r="D64" s="53"/>
      <c r="E64" s="53"/>
      <c r="F64" s="53"/>
      <c r="G64" s="53"/>
      <c r="H64" s="320"/>
      <c r="I64" s="288"/>
      <c r="J64" s="295"/>
      <c r="K64" s="288"/>
      <c r="L64" s="821"/>
      <c r="M64" s="822"/>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15</v>
      </c>
      <c r="B74" s="55" t="str">
        <f>VLOOKUP(A74,'MANO DE OBRA'!A8:D68,3,FALSE)</f>
        <v>Obrero (6)</v>
      </c>
      <c r="C74" s="53"/>
      <c r="D74" s="53"/>
      <c r="E74" s="53"/>
      <c r="F74" s="53"/>
      <c r="G74" s="53"/>
      <c r="H74" s="53"/>
      <c r="I74" s="301">
        <f>K74/J74*100</f>
        <v>165623.36823599998</v>
      </c>
      <c r="J74" s="302">
        <v>185</v>
      </c>
      <c r="K74" s="303">
        <f>VLOOKUP(A74,'MANO DE OBRA'!A8:D99,4,FALSE)</f>
        <v>306403.23123659997</v>
      </c>
      <c r="L74" s="56"/>
      <c r="M74" s="304">
        <v>80</v>
      </c>
      <c r="N74" s="404">
        <f>K74/M74</f>
        <v>3830.0403904574996</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10">
        <f>SUM(N74:N79)</f>
        <v>5106.7205206099998</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20019.460818142972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3"/>
      <c r="J86" s="343"/>
      <c r="K86" s="311" t="s">
        <v>1054</v>
      </c>
      <c r="L86" s="847" t="s">
        <v>1055</v>
      </c>
      <c r="M86" s="848"/>
      <c r="N86" s="312"/>
    </row>
    <row r="87" spans="1:14">
      <c r="B87" s="849" t="s">
        <v>1056</v>
      </c>
      <c r="C87" s="850"/>
      <c r="D87" s="850"/>
      <c r="E87" s="850"/>
      <c r="F87" s="850"/>
      <c r="G87" s="850"/>
      <c r="H87" s="850"/>
      <c r="I87" s="93"/>
      <c r="J87" s="94"/>
      <c r="K87" s="313">
        <v>0.2</v>
      </c>
      <c r="L87" s="851">
        <f>N82*K87</f>
        <v>4003.8921636285945</v>
      </c>
      <c r="M87" s="852"/>
      <c r="N87" s="57"/>
    </row>
    <row r="88" spans="1:14">
      <c r="B88" s="95" t="s">
        <v>1057</v>
      </c>
      <c r="C88" s="96"/>
      <c r="D88" s="96"/>
      <c r="E88" s="96"/>
      <c r="F88" s="96"/>
      <c r="G88" s="96"/>
      <c r="H88" s="96"/>
      <c r="I88" s="93"/>
      <c r="J88" s="94"/>
      <c r="K88" s="313">
        <v>0.05</v>
      </c>
      <c r="L88" s="851">
        <f>N82*K88</f>
        <v>1000.9730409071486</v>
      </c>
      <c r="M88" s="852"/>
      <c r="N88" s="57"/>
    </row>
    <row r="89" spans="1:14" ht="15.75" thickBot="1">
      <c r="B89" s="97" t="s">
        <v>1058</v>
      </c>
      <c r="C89" s="98"/>
      <c r="D89" s="98"/>
      <c r="E89" s="98"/>
      <c r="F89" s="98"/>
      <c r="G89" s="98"/>
      <c r="H89" s="98"/>
      <c r="I89" s="99"/>
      <c r="J89" s="100"/>
      <c r="K89" s="314">
        <v>0.05</v>
      </c>
      <c r="L89" s="853">
        <f>N82*K89</f>
        <v>1000.9730409071486</v>
      </c>
      <c r="M89" s="854"/>
      <c r="N89" s="57"/>
    </row>
    <row r="90" spans="1:14" ht="15.75" thickBot="1">
      <c r="B90" s="817" t="s">
        <v>1037</v>
      </c>
      <c r="C90" s="818"/>
      <c r="D90" s="818"/>
      <c r="E90" s="818"/>
      <c r="F90" s="818"/>
      <c r="G90" s="818"/>
      <c r="H90" s="818"/>
      <c r="I90" s="818"/>
      <c r="J90" s="818"/>
      <c r="K90" s="818"/>
      <c r="L90" s="818"/>
      <c r="M90" s="819"/>
      <c r="N90" s="58">
        <f>L87+L88+L89</f>
        <v>6005.838245442892</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26025.299063585866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70" t="s">
        <v>2327</v>
      </c>
      <c r="C123" s="402"/>
      <c r="D123" s="402"/>
      <c r="E123" s="63"/>
      <c r="F123" s="63"/>
      <c r="G123" s="63"/>
      <c r="H123" s="63"/>
      <c r="I123" s="63"/>
      <c r="J123" s="796"/>
      <c r="K123" s="796"/>
      <c r="L123" s="796"/>
      <c r="M123" s="796"/>
      <c r="N123" s="797"/>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1174</v>
      </c>
      <c r="C31" s="87" t="s">
        <v>2144</v>
      </c>
      <c r="D31" s="88"/>
      <c r="E31" s="88"/>
      <c r="F31" s="88"/>
      <c r="G31" s="88"/>
      <c r="H31" s="88"/>
      <c r="I31" s="88"/>
      <c r="J31" s="89"/>
      <c r="K31" s="317"/>
      <c r="L31" s="315" t="s">
        <v>144</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1687</v>
      </c>
      <c r="B36" s="830" t="str">
        <f>VLOOKUP(A36,EQUIPOS!A6:D154,3,FALSE)</f>
        <v>Derretidora de asfalto (crafco o similar)</v>
      </c>
      <c r="C36" s="831"/>
      <c r="D36" s="831"/>
      <c r="E36" s="831"/>
      <c r="F36" s="831"/>
      <c r="G36" s="831"/>
      <c r="H36" s="832"/>
      <c r="I36" s="276"/>
      <c r="J36" s="277"/>
      <c r="K36" s="278">
        <f>VLOOKUP(A36,EQUIPOS!A6:D163,4,FALSE)</f>
        <v>2017.0059518820624</v>
      </c>
      <c r="L36" s="279"/>
      <c r="M36" s="280">
        <v>60</v>
      </c>
      <c r="N36" s="281">
        <f>K36/M36</f>
        <v>33.616765864701037</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60000</v>
      </c>
      <c r="L37" s="279"/>
      <c r="M37" s="280">
        <v>60</v>
      </c>
      <c r="N37" s="281">
        <f>K37/M37</f>
        <v>1000</v>
      </c>
    </row>
    <row r="38" spans="1:14">
      <c r="A38" t="s">
        <v>138</v>
      </c>
      <c r="B38" s="830" t="str">
        <f>VLOOKUP(A38,EQUIPOS!A8:D154,3,FALSE)</f>
        <v>Camioneta D-300</v>
      </c>
      <c r="C38" s="831"/>
      <c r="D38" s="831"/>
      <c r="E38" s="831"/>
      <c r="F38" s="831"/>
      <c r="G38" s="831"/>
      <c r="H38" s="832"/>
      <c r="I38" s="276"/>
      <c r="J38" s="277"/>
      <c r="K38" s="278">
        <f>VLOOKUP(A38,EQUIPOS!A8:D165,4,FALSE)</f>
        <v>45033.144203338554</v>
      </c>
      <c r="L38" s="279"/>
      <c r="M38" s="280">
        <v>60</v>
      </c>
      <c r="N38" s="281">
        <f>K38/M38</f>
        <v>750.5524033889759</v>
      </c>
    </row>
    <row r="39" spans="1:14">
      <c r="B39" s="830"/>
      <c r="C39" s="831"/>
      <c r="D39" s="831"/>
      <c r="E39" s="831"/>
      <c r="F39" s="831"/>
      <c r="G39" s="831"/>
      <c r="H39" s="832"/>
      <c r="I39" s="276"/>
      <c r="J39" s="277"/>
      <c r="K39" s="278"/>
      <c r="L39" s="279"/>
      <c r="M39" s="280"/>
      <c r="N39" s="281"/>
    </row>
    <row r="40" spans="1:14">
      <c r="B40" s="830"/>
      <c r="C40" s="831"/>
      <c r="D40" s="831"/>
      <c r="E40" s="831"/>
      <c r="F40" s="831"/>
      <c r="G40" s="831"/>
      <c r="H40" s="832"/>
      <c r="I40" s="276"/>
      <c r="J40" s="277"/>
      <c r="K40" s="278"/>
      <c r="L40" s="279"/>
      <c r="M40" s="280"/>
      <c r="N40" s="281"/>
    </row>
    <row r="41" spans="1:14">
      <c r="B41" s="830"/>
      <c r="C41" s="831"/>
      <c r="D41" s="831"/>
      <c r="E41" s="831"/>
      <c r="F41" s="831"/>
      <c r="G41" s="831"/>
      <c r="H41" s="832"/>
      <c r="I41" s="276"/>
      <c r="J41" s="277"/>
      <c r="K41" s="278"/>
      <c r="L41" s="279"/>
      <c r="M41" s="280"/>
      <c r="N41" s="281"/>
    </row>
    <row r="42" spans="1:14">
      <c r="B42" s="830"/>
      <c r="C42" s="831"/>
      <c r="D42" s="831"/>
      <c r="E42" s="831"/>
      <c r="F42" s="831"/>
      <c r="G42" s="831"/>
      <c r="H42" s="832"/>
      <c r="I42" s="276"/>
      <c r="J42" s="277"/>
      <c r="K42" s="278"/>
      <c r="L42" s="279"/>
      <c r="M42" s="280"/>
      <c r="N42" s="281"/>
    </row>
    <row r="43" spans="1:14">
      <c r="B43" s="830"/>
      <c r="C43" s="831"/>
      <c r="D43" s="831"/>
      <c r="E43" s="831"/>
      <c r="F43" s="831"/>
      <c r="G43" s="831"/>
      <c r="H43" s="832"/>
      <c r="I43" s="276"/>
      <c r="J43" s="277"/>
      <c r="K43" s="278"/>
      <c r="L43" s="279"/>
      <c r="M43" s="280"/>
      <c r="N43" s="281"/>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0.05</v>
      </c>
      <c r="N46" s="353">
        <f>N80*M46</f>
        <v>21.278002169208335</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1805.4471714228853</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t="s">
        <v>934</v>
      </c>
      <c r="B53" s="49" t="str">
        <f>VLOOKUP(A53,MATERIALES!A5:D372,3,FALSE)</f>
        <v>Emulsión CRR-2</v>
      </c>
      <c r="C53" s="290"/>
      <c r="D53" s="290"/>
      <c r="E53" s="290"/>
      <c r="F53" s="290"/>
      <c r="G53" s="290"/>
      <c r="H53" s="290"/>
      <c r="I53" s="277"/>
      <c r="J53" s="233" t="str">
        <f>VLOOKUP(A53,MATERIALES!A7:D643,2,FALSE)</f>
        <v>lt</v>
      </c>
      <c r="K53" s="291">
        <v>0.12</v>
      </c>
      <c r="L53" s="276"/>
      <c r="M53" s="411">
        <f>VLOOKUP(A53,MATERIALES!A5:D394,4,FALSE)</f>
        <v>1309</v>
      </c>
      <c r="N53" s="281">
        <f>K53*M53</f>
        <v>157.07999999999998</v>
      </c>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3">
        <f>SUM(N53:N57)</f>
        <v>157.07999999999998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B63" s="52"/>
      <c r="C63" s="326"/>
      <c r="D63" s="326"/>
      <c r="E63" s="326"/>
      <c r="F63" s="326"/>
      <c r="G63" s="326"/>
      <c r="H63" s="320"/>
      <c r="I63" s="288"/>
      <c r="J63" s="295"/>
      <c r="K63" s="288"/>
      <c r="L63" s="821"/>
      <c r="M63" s="822"/>
      <c r="N63" s="296"/>
    </row>
    <row r="64" spans="1:14">
      <c r="B64" s="52"/>
      <c r="C64" s="53"/>
      <c r="D64" s="53"/>
      <c r="E64" s="53"/>
      <c r="F64" s="53"/>
      <c r="G64" s="53"/>
      <c r="H64" s="320"/>
      <c r="I64" s="288"/>
      <c r="J64" s="295"/>
      <c r="K64" s="288"/>
      <c r="L64" s="821"/>
      <c r="M64" s="822"/>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7</v>
      </c>
      <c r="B74" s="55" t="str">
        <f>VLOOKUP(A74,'MANO DE OBRA'!A8:D68,3,FALSE)</f>
        <v>Obrero (2)</v>
      </c>
      <c r="C74" s="53"/>
      <c r="D74" s="53"/>
      <c r="E74" s="53"/>
      <c r="F74" s="53"/>
      <c r="G74" s="53"/>
      <c r="H74" s="53"/>
      <c r="I74" s="301">
        <f>K74/J74*100</f>
        <v>55207.789411999998</v>
      </c>
      <c r="J74" s="302">
        <v>185</v>
      </c>
      <c r="K74" s="303">
        <f>VLOOKUP(A74,'MANO DE OBRA'!A8:D99,4,FALSE)</f>
        <v>102134.4104122</v>
      </c>
      <c r="L74" s="56"/>
      <c r="M74" s="304">
        <v>480</v>
      </c>
      <c r="N74" s="404">
        <f>K74/M74</f>
        <v>212.78002169208332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480</v>
      </c>
      <c r="N75" s="404">
        <f>K75/M75</f>
        <v>212.78002169208332</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10">
        <f>SUM(N74:N79)</f>
        <v>425.56004338416665</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2388.0872148070521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3"/>
      <c r="J86" s="343"/>
      <c r="K86" s="311" t="s">
        <v>1054</v>
      </c>
      <c r="L86" s="847" t="s">
        <v>1055</v>
      </c>
      <c r="M86" s="848"/>
      <c r="N86" s="312"/>
    </row>
    <row r="87" spans="1:14">
      <c r="B87" s="849" t="s">
        <v>1056</v>
      </c>
      <c r="C87" s="850"/>
      <c r="D87" s="850"/>
      <c r="E87" s="850"/>
      <c r="F87" s="850"/>
      <c r="G87" s="850"/>
      <c r="H87" s="850"/>
      <c r="I87" s="93"/>
      <c r="J87" s="94"/>
      <c r="K87" s="313">
        <v>0.2</v>
      </c>
      <c r="L87" s="851">
        <f>N82*K87</f>
        <v>477.61744296141046</v>
      </c>
      <c r="M87" s="852"/>
      <c r="N87" s="57"/>
    </row>
    <row r="88" spans="1:14">
      <c r="B88" s="95" t="s">
        <v>1057</v>
      </c>
      <c r="C88" s="96"/>
      <c r="D88" s="96"/>
      <c r="E88" s="96"/>
      <c r="F88" s="96"/>
      <c r="G88" s="96"/>
      <c r="H88" s="96"/>
      <c r="I88" s="93"/>
      <c r="J88" s="94"/>
      <c r="K88" s="313">
        <v>0.05</v>
      </c>
      <c r="L88" s="851">
        <f>N82*K88</f>
        <v>119.40436074035262</v>
      </c>
      <c r="M88" s="852"/>
      <c r="N88" s="57"/>
    </row>
    <row r="89" spans="1:14" ht="15.75" thickBot="1">
      <c r="B89" s="97" t="s">
        <v>1058</v>
      </c>
      <c r="C89" s="98"/>
      <c r="D89" s="98"/>
      <c r="E89" s="98"/>
      <c r="F89" s="98"/>
      <c r="G89" s="98"/>
      <c r="H89" s="98"/>
      <c r="I89" s="99"/>
      <c r="J89" s="100"/>
      <c r="K89" s="314">
        <v>0.05</v>
      </c>
      <c r="L89" s="853">
        <f>N82*K89</f>
        <v>119.40436074035262</v>
      </c>
      <c r="M89" s="854"/>
      <c r="N89" s="57"/>
    </row>
    <row r="90" spans="1:14" ht="15.75" thickBot="1">
      <c r="B90" s="817" t="s">
        <v>1037</v>
      </c>
      <c r="C90" s="818"/>
      <c r="D90" s="818"/>
      <c r="E90" s="818"/>
      <c r="F90" s="818"/>
      <c r="G90" s="818"/>
      <c r="H90" s="818"/>
      <c r="I90" s="818"/>
      <c r="J90" s="818"/>
      <c r="K90" s="818"/>
      <c r="L90" s="818"/>
      <c r="M90" s="819"/>
      <c r="N90" s="58">
        <f>L87+L88+L89</f>
        <v>716.42616444211558</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3104.5133792491679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70" t="s">
        <v>2327</v>
      </c>
      <c r="C123" s="402"/>
      <c r="D123" s="402"/>
      <c r="E123" s="63"/>
      <c r="F123" s="63"/>
      <c r="G123" s="63"/>
      <c r="H123" s="63"/>
      <c r="I123" s="63"/>
      <c r="J123" s="796"/>
      <c r="K123" s="796"/>
      <c r="L123" s="796"/>
      <c r="M123" s="796"/>
      <c r="N123" s="797"/>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topLeftCell="A31"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1175</v>
      </c>
      <c r="C31" s="87" t="s">
        <v>1689</v>
      </c>
      <c r="D31" s="88"/>
      <c r="E31" s="88"/>
      <c r="F31" s="88"/>
      <c r="G31" s="88"/>
      <c r="H31" s="88"/>
      <c r="I31" s="88"/>
      <c r="J31" s="89"/>
      <c r="K31" s="317"/>
      <c r="L31" s="315" t="s">
        <v>144</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1687</v>
      </c>
      <c r="B36" s="830" t="str">
        <f>VLOOKUP(A36,EQUIPOS!A6:D154,3,FALSE)</f>
        <v>Derretidora de asfalto (crafco o similar)</v>
      </c>
      <c r="C36" s="831"/>
      <c r="D36" s="831"/>
      <c r="E36" s="831"/>
      <c r="F36" s="831"/>
      <c r="G36" s="831"/>
      <c r="H36" s="832"/>
      <c r="I36" s="276"/>
      <c r="J36" s="277"/>
      <c r="K36" s="278">
        <f>VLOOKUP(A36,EQUIPOS!A6:D163,4,FALSE)</f>
        <v>2017.0059518820624</v>
      </c>
      <c r="L36" s="279"/>
      <c r="M36" s="280">
        <v>60</v>
      </c>
      <c r="N36" s="281">
        <f t="shared" ref="N36:N39" si="0">K36/M36</f>
        <v>33.616765864701037</v>
      </c>
    </row>
    <row r="37" spans="1:14">
      <c r="A37" s="119" t="s">
        <v>324</v>
      </c>
      <c r="B37" s="830" t="str">
        <f>VLOOKUP(A37,EQUIPOS!A7:D154,3,FALSE)</f>
        <v xml:space="preserve">Ruteadora </v>
      </c>
      <c r="C37" s="831"/>
      <c r="D37" s="831"/>
      <c r="E37" s="831"/>
      <c r="F37" s="831"/>
      <c r="G37" s="831"/>
      <c r="H37" s="832"/>
      <c r="I37" s="276"/>
      <c r="J37" s="277"/>
      <c r="K37" s="278">
        <f>VLOOKUP(A37,EQUIPOS!A7:D164,4,FALSE)</f>
        <v>4876.8421169074236</v>
      </c>
      <c r="L37" s="279"/>
      <c r="M37" s="280">
        <v>60</v>
      </c>
      <c r="N37" s="281">
        <f t="shared" si="0"/>
        <v>81.280701948457065</v>
      </c>
    </row>
    <row r="38" spans="1:14">
      <c r="A38" t="s">
        <v>176</v>
      </c>
      <c r="B38" s="830" t="str">
        <f>VLOOKUP(A38,EQUIPOS!A8:D154,3,FALSE)</f>
        <v xml:space="preserve">Compresor (barrido y soplado)
</v>
      </c>
      <c r="C38" s="831"/>
      <c r="D38" s="831"/>
      <c r="E38" s="831"/>
      <c r="F38" s="831"/>
      <c r="G38" s="831"/>
      <c r="H38" s="832"/>
      <c r="I38" s="276"/>
      <c r="J38" s="277"/>
      <c r="K38" s="278">
        <f>VLOOKUP(A38,EQUIPOS!A8:D165,4,FALSE)</f>
        <v>60000</v>
      </c>
      <c r="L38" s="279"/>
      <c r="M38" s="280">
        <v>60</v>
      </c>
      <c r="N38" s="281">
        <f t="shared" si="0"/>
        <v>1000</v>
      </c>
    </row>
    <row r="39" spans="1:14">
      <c r="A39" t="s">
        <v>138</v>
      </c>
      <c r="B39" s="830" t="str">
        <f>VLOOKUP(A39,EQUIPOS!A9:D154,3,FALSE)</f>
        <v>Camioneta D-300</v>
      </c>
      <c r="C39" s="831"/>
      <c r="D39" s="831"/>
      <c r="E39" s="831"/>
      <c r="F39" s="831"/>
      <c r="G39" s="831"/>
      <c r="H39" s="832"/>
      <c r="I39" s="276"/>
      <c r="J39" s="277"/>
      <c r="K39" s="278">
        <f>VLOOKUP(A39,EQUIPOS!A9:D166,4,FALSE)</f>
        <v>45033.144203338554</v>
      </c>
      <c r="L39" s="279"/>
      <c r="M39" s="280">
        <v>60</v>
      </c>
      <c r="N39" s="281">
        <f t="shared" si="0"/>
        <v>750.5524033889759</v>
      </c>
    </row>
    <row r="40" spans="1:14">
      <c r="B40" s="830"/>
      <c r="C40" s="831"/>
      <c r="D40" s="831"/>
      <c r="E40" s="831"/>
      <c r="F40" s="831"/>
      <c r="G40" s="831"/>
      <c r="H40" s="832"/>
      <c r="I40" s="276"/>
      <c r="J40" s="277"/>
      <c r="K40" s="278"/>
      <c r="L40" s="279"/>
      <c r="M40" s="280"/>
      <c r="N40" s="281"/>
    </row>
    <row r="41" spans="1:14">
      <c r="B41" s="830"/>
      <c r="C41" s="831"/>
      <c r="D41" s="831"/>
      <c r="E41" s="831"/>
      <c r="F41" s="831"/>
      <c r="G41" s="831"/>
      <c r="H41" s="832"/>
      <c r="I41" s="276"/>
      <c r="J41" s="277"/>
      <c r="K41" s="278"/>
      <c r="L41" s="279"/>
      <c r="M41" s="280"/>
      <c r="N41" s="281"/>
    </row>
    <row r="42" spans="1:14">
      <c r="B42" s="830"/>
      <c r="C42" s="831"/>
      <c r="D42" s="831"/>
      <c r="E42" s="831"/>
      <c r="F42" s="831"/>
      <c r="G42" s="831"/>
      <c r="H42" s="832"/>
      <c r="I42" s="276"/>
      <c r="J42" s="277"/>
      <c r="K42" s="278"/>
      <c r="L42" s="279"/>
      <c r="M42" s="280"/>
      <c r="N42" s="281"/>
    </row>
    <row r="43" spans="1:14">
      <c r="B43" s="830"/>
      <c r="C43" s="831"/>
      <c r="D43" s="831"/>
      <c r="E43" s="831"/>
      <c r="F43" s="831"/>
      <c r="G43" s="831"/>
      <c r="H43" s="832"/>
      <c r="I43" s="276"/>
      <c r="J43" s="277"/>
      <c r="K43" s="278"/>
      <c r="L43" s="279"/>
      <c r="M43" s="280"/>
      <c r="N43" s="281"/>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0.05</v>
      </c>
      <c r="N46" s="353">
        <f>N84*M46</f>
        <v>21.278002169208335</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1886.7278733713424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t="s">
        <v>870</v>
      </c>
      <c r="B53" s="49" t="str">
        <f>VLOOKUP(A53,MATERIALES!A5:D372,3,FALSE)</f>
        <v>Arena de Trituración</v>
      </c>
      <c r="C53" s="290"/>
      <c r="D53" s="290"/>
      <c r="E53" s="290"/>
      <c r="F53" s="290"/>
      <c r="G53" s="290"/>
      <c r="H53" s="290"/>
      <c r="I53" s="277"/>
      <c r="J53" s="233" t="str">
        <f>VLOOKUP(A53,MATERIALES!A7:D643,2,FALSE)</f>
        <v>m3</v>
      </c>
      <c r="K53" s="291">
        <v>7.0000000000000001E-3</v>
      </c>
      <c r="L53" s="276"/>
      <c r="M53" s="411">
        <f>VLOOKUP(A53,MATERIALES!A5:D394,4,FALSE)</f>
        <v>31172.5</v>
      </c>
      <c r="N53" s="281">
        <f t="shared" ref="N53:N54" si="1">K53*M53</f>
        <v>218.20750000000001</v>
      </c>
    </row>
    <row r="54" spans="1:14">
      <c r="A54" s="122" t="s">
        <v>934</v>
      </c>
      <c r="B54" s="49" t="str">
        <f>VLOOKUP(A54,MATERIALES!A6:D372,3,FALSE)</f>
        <v>Emulsión CRR-2</v>
      </c>
      <c r="C54" s="290"/>
      <c r="D54" s="290"/>
      <c r="E54" s="290"/>
      <c r="F54" s="290"/>
      <c r="G54" s="290"/>
      <c r="H54" s="290"/>
      <c r="I54" s="277"/>
      <c r="J54" s="233" t="str">
        <f>VLOOKUP(A54,MATERIALES!A8:D644,2,FALSE)</f>
        <v>lt</v>
      </c>
      <c r="K54" s="291">
        <v>0.12</v>
      </c>
      <c r="L54" s="276"/>
      <c r="M54" s="411">
        <f>VLOOKUP(A54,MATERIALES!A6:D395,4,FALSE)</f>
        <v>1309</v>
      </c>
      <c r="N54" s="281">
        <f t="shared" si="1"/>
        <v>157.07999999999998</v>
      </c>
    </row>
    <row r="55" spans="1:14">
      <c r="A55" s="122"/>
      <c r="B55" s="49"/>
      <c r="C55" s="290"/>
      <c r="D55" s="290"/>
      <c r="E55" s="290"/>
      <c r="F55" s="290"/>
      <c r="G55" s="290"/>
      <c r="H55" s="290"/>
      <c r="I55" s="277"/>
      <c r="J55" s="233"/>
      <c r="K55" s="291"/>
      <c r="L55" s="276"/>
      <c r="M55" s="411"/>
      <c r="N55" s="281"/>
    </row>
    <row r="56" spans="1:14">
      <c r="A56" s="122"/>
      <c r="B56" s="49"/>
      <c r="C56" s="290"/>
      <c r="D56" s="290"/>
      <c r="E56" s="290"/>
      <c r="F56" s="290"/>
      <c r="G56" s="290"/>
      <c r="H56" s="290"/>
      <c r="I56" s="277"/>
      <c r="J56" s="233"/>
      <c r="K56" s="291"/>
      <c r="L56" s="276"/>
      <c r="M56" s="411"/>
      <c r="N56" s="281"/>
    </row>
    <row r="57" spans="1:14">
      <c r="A57" s="122"/>
      <c r="B57" s="49"/>
      <c r="C57" s="290"/>
      <c r="D57" s="290"/>
      <c r="E57" s="290"/>
      <c r="F57" s="290"/>
      <c r="G57" s="290"/>
      <c r="H57" s="290"/>
      <c r="I57" s="277"/>
      <c r="J57" s="233"/>
      <c r="K57" s="291"/>
      <c r="L57" s="276"/>
      <c r="M57" s="411"/>
      <c r="N57" s="281"/>
    </row>
    <row r="58" spans="1:14">
      <c r="A58" s="122"/>
      <c r="B58" s="49"/>
      <c r="C58" s="290"/>
      <c r="D58" s="290"/>
      <c r="E58" s="290"/>
      <c r="F58" s="290"/>
      <c r="G58" s="290"/>
      <c r="H58" s="290"/>
      <c r="I58" s="277"/>
      <c r="J58" s="233"/>
      <c r="K58" s="291"/>
      <c r="L58" s="276"/>
      <c r="M58" s="411"/>
      <c r="N58" s="281"/>
    </row>
    <row r="59" spans="1:14">
      <c r="B59" s="49"/>
      <c r="C59" s="290"/>
      <c r="D59" s="290"/>
      <c r="E59" s="290"/>
      <c r="F59" s="290"/>
      <c r="G59" s="290"/>
      <c r="H59" s="290"/>
      <c r="I59" s="277"/>
      <c r="J59" s="233"/>
      <c r="K59" s="291"/>
      <c r="L59" s="276"/>
      <c r="M59" s="292"/>
      <c r="N59" s="293"/>
    </row>
    <row r="60" spans="1:14">
      <c r="B60" s="49"/>
      <c r="C60" s="290"/>
      <c r="D60" s="290"/>
      <c r="E60" s="290"/>
      <c r="F60" s="290"/>
      <c r="G60" s="290"/>
      <c r="H60" s="290"/>
      <c r="I60" s="277"/>
      <c r="J60" s="233"/>
      <c r="K60" s="291"/>
      <c r="L60" s="276"/>
      <c r="M60" s="292"/>
      <c r="N60" s="293"/>
    </row>
    <row r="61" spans="1:14" ht="15.75" thickBot="1">
      <c r="B61" s="812"/>
      <c r="C61" s="813"/>
      <c r="D61" s="813"/>
      <c r="E61" s="813"/>
      <c r="F61" s="813"/>
      <c r="G61" s="813"/>
      <c r="H61" s="813"/>
      <c r="I61" s="814"/>
      <c r="J61" s="48"/>
      <c r="K61" s="50"/>
      <c r="L61" s="815"/>
      <c r="M61" s="816"/>
      <c r="N61" s="51"/>
    </row>
    <row r="62" spans="1:14" ht="15.75" thickBot="1">
      <c r="B62" s="817" t="s">
        <v>1037</v>
      </c>
      <c r="C62" s="818"/>
      <c r="D62" s="818"/>
      <c r="E62" s="818"/>
      <c r="F62" s="818"/>
      <c r="G62" s="818"/>
      <c r="H62" s="818"/>
      <c r="I62" s="818"/>
      <c r="J62" s="818"/>
      <c r="K62" s="818"/>
      <c r="L62" s="818"/>
      <c r="M62" s="819"/>
      <c r="N62" s="403">
        <f>SUM(N53:N61)</f>
        <v>375.28750000000002</v>
      </c>
    </row>
    <row r="63" spans="1:14">
      <c r="B63" s="39"/>
      <c r="C63" s="40"/>
      <c r="D63" s="40"/>
      <c r="E63" s="40"/>
      <c r="F63" s="40"/>
      <c r="G63" s="40"/>
      <c r="H63" s="40"/>
      <c r="I63" s="40"/>
      <c r="J63" s="40"/>
      <c r="K63" s="40"/>
      <c r="L63" s="40"/>
      <c r="M63" s="40"/>
      <c r="N63" s="41"/>
    </row>
    <row r="64" spans="1:14">
      <c r="B64" s="70" t="s">
        <v>1040</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322" t="s">
        <v>1041</v>
      </c>
      <c r="C66" s="323"/>
      <c r="D66" s="323"/>
      <c r="E66" s="323"/>
      <c r="F66" s="323"/>
      <c r="G66" s="323"/>
      <c r="H66" s="79" t="s">
        <v>1029</v>
      </c>
      <c r="I66" s="80" t="s">
        <v>1042</v>
      </c>
      <c r="J66" s="81" t="s">
        <v>1043</v>
      </c>
      <c r="K66" s="79" t="s">
        <v>1044</v>
      </c>
      <c r="L66" s="820" t="s">
        <v>1045</v>
      </c>
      <c r="M66" s="793"/>
      <c r="N66" s="82" t="s">
        <v>1035</v>
      </c>
    </row>
    <row r="67" spans="1:15">
      <c r="A67" t="s">
        <v>1311</v>
      </c>
      <c r="B67" s="52" t="str">
        <f>VLOOKUP(A67,TRANSPORTE!A5:D117,3,FALSE)</f>
        <v>Transporte de Arena</v>
      </c>
      <c r="C67" s="326"/>
      <c r="D67" s="326"/>
      <c r="E67" s="326"/>
      <c r="F67" s="326"/>
      <c r="G67" s="326"/>
      <c r="H67" s="320" t="s">
        <v>339</v>
      </c>
      <c r="I67" s="422">
        <v>7.0000000000000001E-3</v>
      </c>
      <c r="J67" s="295">
        <v>1</v>
      </c>
      <c r="K67" s="422">
        <f>I67*J67</f>
        <v>7.0000000000000001E-3</v>
      </c>
      <c r="L67" s="821">
        <f>VLOOKUP(A67,TRANSPORTE!A6:D120,4,FALSE)</f>
        <v>1200</v>
      </c>
      <c r="M67" s="822"/>
      <c r="N67" s="296">
        <f>L67*K67</f>
        <v>8.4</v>
      </c>
    </row>
    <row r="68" spans="1:15">
      <c r="B68" s="52"/>
      <c r="C68" s="53"/>
      <c r="D68" s="53"/>
      <c r="E68" s="53"/>
      <c r="F68" s="53"/>
      <c r="G68" s="53"/>
      <c r="H68" s="320"/>
      <c r="I68" s="288"/>
      <c r="J68" s="295"/>
      <c r="K68" s="288"/>
      <c r="L68" s="821"/>
      <c r="M68" s="822"/>
      <c r="N68" s="296"/>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c r="B71" s="52"/>
      <c r="C71" s="53"/>
      <c r="D71" s="53"/>
      <c r="E71" s="53"/>
      <c r="F71" s="53"/>
      <c r="G71" s="53"/>
      <c r="H71" s="297"/>
      <c r="I71" s="288"/>
      <c r="J71" s="288"/>
      <c r="K71" s="288"/>
      <c r="L71" s="298"/>
      <c r="M71" s="299"/>
      <c r="N71" s="300"/>
    </row>
    <row r="72" spans="1:15" ht="15.75" thickBot="1">
      <c r="B72" s="456"/>
      <c r="C72" s="457"/>
      <c r="D72" s="457"/>
      <c r="E72" s="457"/>
      <c r="F72" s="457"/>
      <c r="G72" s="457"/>
      <c r="H72" s="54"/>
      <c r="I72" s="132"/>
      <c r="J72" s="132"/>
      <c r="K72" s="132"/>
      <c r="L72" s="806"/>
      <c r="M72" s="807"/>
      <c r="N72" s="133"/>
    </row>
    <row r="73" spans="1:15" ht="15.75" thickBot="1">
      <c r="B73" s="823" t="s">
        <v>1037</v>
      </c>
      <c r="C73" s="824"/>
      <c r="D73" s="824"/>
      <c r="E73" s="824"/>
      <c r="F73" s="824"/>
      <c r="G73" s="824"/>
      <c r="H73" s="824"/>
      <c r="I73" s="824"/>
      <c r="J73" s="824"/>
      <c r="K73" s="824"/>
      <c r="L73" s="824"/>
      <c r="M73" s="825"/>
      <c r="N73" s="110">
        <f>N67+N68+N69+N70+N71</f>
        <v>8.4</v>
      </c>
    </row>
    <row r="74" spans="1:15">
      <c r="B74" s="39"/>
      <c r="C74" s="40"/>
      <c r="D74" s="40"/>
      <c r="E74" s="40"/>
      <c r="F74" s="40"/>
      <c r="G74" s="40"/>
      <c r="H74" s="40"/>
      <c r="I74" s="40"/>
      <c r="J74" s="40"/>
      <c r="K74" s="40"/>
      <c r="L74" s="40"/>
      <c r="M74" s="40"/>
      <c r="N74" s="41"/>
    </row>
    <row r="75" spans="1:15">
      <c r="B75" s="70" t="s">
        <v>1046</v>
      </c>
      <c r="C75" s="71"/>
      <c r="D75" s="71"/>
      <c r="E75" s="71"/>
      <c r="F75" s="71"/>
      <c r="G75" s="71"/>
      <c r="H75" s="71"/>
      <c r="I75" s="71"/>
      <c r="J75" s="71"/>
      <c r="K75" s="71"/>
      <c r="L75" s="71"/>
      <c r="M75" s="71"/>
      <c r="N75" s="72"/>
    </row>
    <row r="76" spans="1:15" ht="15.75" thickBot="1">
      <c r="B76" s="74"/>
      <c r="C76" s="67"/>
      <c r="D76" s="67"/>
      <c r="E76" s="67"/>
      <c r="F76" s="67"/>
      <c r="G76" s="67"/>
      <c r="H76" s="67"/>
      <c r="I76" s="67"/>
      <c r="J76" s="67"/>
      <c r="K76" s="67"/>
      <c r="L76" s="67"/>
      <c r="M76" s="67"/>
      <c r="N76" s="69"/>
    </row>
    <row r="77" spans="1:15" ht="25.5">
      <c r="B77" s="843" t="s">
        <v>1047</v>
      </c>
      <c r="C77" s="844"/>
      <c r="D77" s="844"/>
      <c r="E77" s="844"/>
      <c r="F77" s="844"/>
      <c r="G77" s="844"/>
      <c r="H77" s="844"/>
      <c r="I77" s="79" t="s">
        <v>1048</v>
      </c>
      <c r="J77" s="81" t="s">
        <v>1494</v>
      </c>
      <c r="K77" s="80" t="s">
        <v>1050</v>
      </c>
      <c r="L77" s="845" t="s">
        <v>1034</v>
      </c>
      <c r="M77" s="846"/>
      <c r="N77" s="104" t="s">
        <v>1035</v>
      </c>
    </row>
    <row r="78" spans="1:15">
      <c r="A78" t="s">
        <v>7</v>
      </c>
      <c r="B78" s="55" t="str">
        <f>VLOOKUP(A78,'MANO DE OBRA'!A8:D68,3,FALSE)</f>
        <v>Obrero (2)</v>
      </c>
      <c r="C78" s="53"/>
      <c r="D78" s="53"/>
      <c r="E78" s="53"/>
      <c r="F78" s="53"/>
      <c r="G78" s="53"/>
      <c r="H78" s="53"/>
      <c r="I78" s="301">
        <f>K78/J78*100</f>
        <v>55207.789411999998</v>
      </c>
      <c r="J78" s="302">
        <v>185</v>
      </c>
      <c r="K78" s="303">
        <f>VLOOKUP(A78,'MANO DE OBRA'!A8:D99,4,FALSE)</f>
        <v>102134.4104122</v>
      </c>
      <c r="L78" s="56"/>
      <c r="M78" s="304">
        <v>480</v>
      </c>
      <c r="N78" s="404">
        <f>K78/M78</f>
        <v>212.78002169208332</v>
      </c>
      <c r="O78" s="112"/>
    </row>
    <row r="79" spans="1:15">
      <c r="A79" t="s">
        <v>30</v>
      </c>
      <c r="B79" s="55" t="str">
        <f>VLOOKUP(A79,'MANO DE OBRA'!A8:D69,3,FALSE)</f>
        <v>Oficial</v>
      </c>
      <c r="C79" s="53"/>
      <c r="D79" s="53"/>
      <c r="E79" s="53"/>
      <c r="F79" s="53"/>
      <c r="G79" s="53"/>
      <c r="H79" s="53"/>
      <c r="I79" s="301">
        <f>K79/J79*100</f>
        <v>55207.789411999998</v>
      </c>
      <c r="J79" s="302">
        <v>185</v>
      </c>
      <c r="K79" s="303">
        <f>VLOOKUP(A79,'MANO DE OBRA'!A8:D100,4,FALSE)</f>
        <v>102134.4104122</v>
      </c>
      <c r="L79" s="56"/>
      <c r="M79" s="308">
        <v>480</v>
      </c>
      <c r="N79" s="404">
        <f>K79/M79</f>
        <v>212.78002169208332</v>
      </c>
    </row>
    <row r="80" spans="1:15">
      <c r="B80" s="55"/>
      <c r="C80" s="53"/>
      <c r="D80" s="53"/>
      <c r="E80" s="53"/>
      <c r="F80" s="53"/>
      <c r="G80" s="53"/>
      <c r="H80" s="53"/>
      <c r="I80" s="301"/>
      <c r="J80" s="302"/>
      <c r="K80" s="303"/>
      <c r="L80" s="56"/>
      <c r="M80" s="309"/>
      <c r="N80" s="404"/>
    </row>
    <row r="81" spans="1:14">
      <c r="B81" s="55"/>
      <c r="C81" s="53"/>
      <c r="D81" s="53"/>
      <c r="E81" s="53"/>
      <c r="F81" s="53"/>
      <c r="G81" s="53"/>
      <c r="H81" s="53"/>
      <c r="I81" s="288"/>
      <c r="J81" s="306"/>
      <c r="K81" s="307"/>
      <c r="L81" s="327"/>
      <c r="M81" s="309"/>
      <c r="N81" s="305"/>
    </row>
    <row r="82" spans="1:14">
      <c r="B82" s="55"/>
      <c r="C82" s="53"/>
      <c r="D82" s="53"/>
      <c r="E82" s="53"/>
      <c r="F82" s="53"/>
      <c r="G82" s="53"/>
      <c r="H82" s="53"/>
      <c r="I82" s="288"/>
      <c r="J82" s="306"/>
      <c r="K82" s="307"/>
      <c r="L82" s="327"/>
      <c r="M82" s="309"/>
      <c r="N82" s="305"/>
    </row>
    <row r="83" spans="1:14" ht="15.75" thickBot="1">
      <c r="B83" s="804"/>
      <c r="C83" s="805"/>
      <c r="D83" s="805"/>
      <c r="E83" s="805"/>
      <c r="F83" s="805"/>
      <c r="G83" s="805"/>
      <c r="H83" s="805"/>
      <c r="I83" s="132"/>
      <c r="J83" s="132"/>
      <c r="K83" s="132"/>
      <c r="L83" s="905"/>
      <c r="M83" s="905"/>
      <c r="N83" s="51"/>
    </row>
    <row r="84" spans="1:14" ht="15.75" thickBot="1">
      <c r="B84" s="823" t="s">
        <v>1037</v>
      </c>
      <c r="C84" s="824"/>
      <c r="D84" s="824"/>
      <c r="E84" s="824"/>
      <c r="F84" s="824"/>
      <c r="G84" s="824"/>
      <c r="H84" s="824"/>
      <c r="I84" s="824"/>
      <c r="J84" s="824"/>
      <c r="K84" s="824"/>
      <c r="L84" s="824"/>
      <c r="M84" s="825"/>
      <c r="N84" s="310">
        <f>SUM(N78:N83)</f>
        <v>425.56004338416665</v>
      </c>
    </row>
    <row r="85" spans="1:14" ht="15.75" thickBot="1">
      <c r="B85" s="39"/>
      <c r="C85" s="40"/>
      <c r="D85" s="40"/>
      <c r="E85" s="40"/>
      <c r="F85" s="40"/>
      <c r="G85" s="40"/>
      <c r="H85" s="40"/>
      <c r="I85" s="40"/>
      <c r="J85" s="40"/>
      <c r="K85" s="40"/>
      <c r="L85" s="40"/>
      <c r="M85" s="40"/>
      <c r="N85" s="41"/>
    </row>
    <row r="86" spans="1:14" ht="15.75" thickBot="1">
      <c r="B86" s="817" t="s">
        <v>1051</v>
      </c>
      <c r="C86" s="818"/>
      <c r="D86" s="818"/>
      <c r="E86" s="818"/>
      <c r="F86" s="818"/>
      <c r="G86" s="818"/>
      <c r="H86" s="818"/>
      <c r="I86" s="818"/>
      <c r="J86" s="818"/>
      <c r="K86" s="818"/>
      <c r="L86" s="818"/>
      <c r="M86" s="819"/>
      <c r="N86" s="105">
        <f>N48+N62+N73+N84</f>
        <v>2695.9754167555093</v>
      </c>
    </row>
    <row r="87" spans="1:14">
      <c r="B87" s="39"/>
      <c r="C87" s="40"/>
      <c r="D87" s="40"/>
      <c r="E87" s="40"/>
      <c r="F87" s="40"/>
      <c r="G87" s="40"/>
      <c r="H87" s="40"/>
      <c r="I87" s="40"/>
      <c r="J87" s="40"/>
      <c r="K87" s="40"/>
      <c r="L87" s="40"/>
      <c r="M87" s="40"/>
      <c r="N87" s="41"/>
    </row>
    <row r="88" spans="1:14">
      <c r="B88" s="70" t="s">
        <v>1052</v>
      </c>
      <c r="C88" s="71"/>
      <c r="D88" s="71"/>
      <c r="E88" s="71"/>
      <c r="F88" s="71"/>
      <c r="G88" s="71"/>
      <c r="H88" s="71"/>
      <c r="I88" s="71"/>
      <c r="J88" s="71"/>
      <c r="K88" s="71"/>
      <c r="L88" s="71"/>
      <c r="M88" s="71"/>
      <c r="N88" s="72"/>
    </row>
    <row r="89" spans="1:14" ht="15.75" thickBot="1">
      <c r="B89" s="74"/>
      <c r="C89" s="67"/>
      <c r="D89" s="67"/>
      <c r="E89" s="67"/>
      <c r="F89" s="67"/>
      <c r="G89" s="67"/>
      <c r="H89" s="67"/>
      <c r="I89" s="67"/>
      <c r="J89" s="67"/>
      <c r="K89" s="67"/>
      <c r="L89" s="67"/>
      <c r="M89" s="67"/>
      <c r="N89" s="69"/>
    </row>
    <row r="90" spans="1:14">
      <c r="B90" s="808" t="s">
        <v>1053</v>
      </c>
      <c r="C90" s="809"/>
      <c r="D90" s="809"/>
      <c r="E90" s="809"/>
      <c r="F90" s="809"/>
      <c r="G90" s="809"/>
      <c r="H90" s="809"/>
      <c r="I90" s="323"/>
      <c r="J90" s="343"/>
      <c r="K90" s="311" t="s">
        <v>1054</v>
      </c>
      <c r="L90" s="847" t="s">
        <v>1055</v>
      </c>
      <c r="M90" s="848"/>
      <c r="N90" s="312"/>
    </row>
    <row r="91" spans="1:14">
      <c r="B91" s="849" t="s">
        <v>1056</v>
      </c>
      <c r="C91" s="850"/>
      <c r="D91" s="850"/>
      <c r="E91" s="850"/>
      <c r="F91" s="850"/>
      <c r="G91" s="850"/>
      <c r="H91" s="850"/>
      <c r="I91" s="93"/>
      <c r="J91" s="94"/>
      <c r="K91" s="313">
        <v>0.2</v>
      </c>
      <c r="L91" s="851">
        <f>N86*K91</f>
        <v>539.19508335110186</v>
      </c>
      <c r="M91" s="852"/>
      <c r="N91" s="57"/>
    </row>
    <row r="92" spans="1:14">
      <c r="B92" s="95" t="s">
        <v>1057</v>
      </c>
      <c r="C92" s="96"/>
      <c r="D92" s="96"/>
      <c r="E92" s="96"/>
      <c r="F92" s="96"/>
      <c r="G92" s="96"/>
      <c r="H92" s="96"/>
      <c r="I92" s="93"/>
      <c r="J92" s="94"/>
      <c r="K92" s="313">
        <v>0.05</v>
      </c>
      <c r="L92" s="851">
        <f>N86*K92</f>
        <v>134.79877083777546</v>
      </c>
      <c r="M92" s="852"/>
      <c r="N92" s="57"/>
    </row>
    <row r="93" spans="1:14" ht="15.75" thickBot="1">
      <c r="B93" s="97" t="s">
        <v>1058</v>
      </c>
      <c r="C93" s="98"/>
      <c r="D93" s="98"/>
      <c r="E93" s="98"/>
      <c r="F93" s="98"/>
      <c r="G93" s="98"/>
      <c r="H93" s="98"/>
      <c r="I93" s="99"/>
      <c r="J93" s="100"/>
      <c r="K93" s="314">
        <v>0.05</v>
      </c>
      <c r="L93" s="853">
        <f>N86*K93</f>
        <v>134.79877083777546</v>
      </c>
      <c r="M93" s="854"/>
      <c r="N93" s="57"/>
    </row>
    <row r="94" spans="1:14" ht="15.75" thickBot="1">
      <c r="B94" s="817" t="s">
        <v>1037</v>
      </c>
      <c r="C94" s="818"/>
      <c r="D94" s="818"/>
      <c r="E94" s="818"/>
      <c r="F94" s="818"/>
      <c r="G94" s="818"/>
      <c r="H94" s="818"/>
      <c r="I94" s="818"/>
      <c r="J94" s="818"/>
      <c r="K94" s="818"/>
      <c r="L94" s="818"/>
      <c r="M94" s="819"/>
      <c r="N94" s="58">
        <f>L91+L92+L93</f>
        <v>808.79262502665279</v>
      </c>
    </row>
    <row r="95" spans="1:14" ht="15.75" thickBot="1">
      <c r="B95" s="39"/>
      <c r="C95" s="40"/>
      <c r="D95" s="40"/>
      <c r="E95" s="40"/>
      <c r="F95" s="40"/>
      <c r="G95" s="40"/>
      <c r="H95" s="40"/>
      <c r="I95" s="40"/>
      <c r="J95" s="40"/>
      <c r="K95" s="40"/>
      <c r="L95" s="40"/>
      <c r="M95" s="40"/>
      <c r="N95" s="41"/>
    </row>
    <row r="96" spans="1:14" ht="15.75" thickBot="1">
      <c r="A96" t="s">
        <v>2122</v>
      </c>
      <c r="B96" s="817" t="s">
        <v>1059</v>
      </c>
      <c r="C96" s="818"/>
      <c r="D96" s="818"/>
      <c r="E96" s="818"/>
      <c r="F96" s="818"/>
      <c r="G96" s="818"/>
      <c r="H96" s="818"/>
      <c r="I96" s="818"/>
      <c r="J96" s="818"/>
      <c r="K96" s="818"/>
      <c r="L96" s="818"/>
      <c r="M96" s="819"/>
      <c r="N96" s="196">
        <f>N86+N94</f>
        <v>3504.7680417821621</v>
      </c>
    </row>
    <row r="97" spans="2:14">
      <c r="B97" s="19"/>
      <c r="C97" s="20"/>
      <c r="D97" s="20"/>
      <c r="E97" s="20"/>
      <c r="F97" s="20"/>
      <c r="G97" s="20"/>
      <c r="H97" s="20"/>
      <c r="I97" s="20"/>
      <c r="J97" s="20"/>
      <c r="K97" s="20"/>
      <c r="L97" s="20"/>
      <c r="M97" s="20"/>
      <c r="N97" s="21"/>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18"/>
      <c r="F100" s="18"/>
      <c r="G100" s="18"/>
      <c r="H100" s="18"/>
      <c r="I100" s="18"/>
      <c r="J100" s="18"/>
      <c r="K100" s="18"/>
      <c r="L100" s="18"/>
      <c r="M100" s="18"/>
      <c r="N100" s="23"/>
    </row>
    <row r="101" spans="2:14">
      <c r="B101" s="22"/>
      <c r="C101" s="18"/>
      <c r="D101" s="18"/>
      <c r="E101" s="59" t="s">
        <v>1060</v>
      </c>
      <c r="F101" s="59"/>
      <c r="G101" s="59"/>
      <c r="H101" s="59"/>
      <c r="I101" s="59"/>
      <c r="J101" s="59"/>
      <c r="K101" s="18"/>
      <c r="L101" s="18"/>
      <c r="M101" s="18"/>
      <c r="N101" s="23"/>
    </row>
    <row r="102" spans="2:14">
      <c r="B102" s="22"/>
      <c r="C102" s="18"/>
      <c r="D102" s="18"/>
      <c r="E102" s="18" t="s">
        <v>1061</v>
      </c>
      <c r="F102" s="18"/>
      <c r="G102" s="18"/>
      <c r="H102" s="18"/>
      <c r="I102" s="18"/>
      <c r="J102" s="18"/>
      <c r="K102" s="18"/>
      <c r="L102" s="18"/>
      <c r="M102" s="18"/>
      <c r="N102" s="23"/>
    </row>
    <row r="103" spans="2:14">
      <c r="B103" s="22"/>
      <c r="C103" s="18"/>
      <c r="D103" s="18"/>
      <c r="E103" s="18" t="s">
        <v>1062</v>
      </c>
      <c r="F103" s="18"/>
      <c r="G103" s="18"/>
      <c r="H103" s="18"/>
      <c r="I103" s="18"/>
      <c r="J103" s="18"/>
      <c r="K103" s="18"/>
      <c r="L103" s="18"/>
      <c r="M103" s="18"/>
      <c r="N103" s="23"/>
    </row>
    <row r="104" spans="2:14">
      <c r="B104" s="22"/>
      <c r="C104" s="18"/>
      <c r="D104" s="18"/>
      <c r="E104" s="18" t="s">
        <v>1063</v>
      </c>
      <c r="F104" s="18"/>
      <c r="G104" s="18"/>
      <c r="H104" s="18"/>
      <c r="I104" s="18"/>
      <c r="J104" s="18"/>
      <c r="K104" s="18"/>
      <c r="L104" s="18"/>
      <c r="M104" s="18"/>
      <c r="N104" s="23"/>
    </row>
    <row r="105" spans="2:14" ht="15.75" thickBot="1">
      <c r="B105" s="22"/>
      <c r="C105" s="18"/>
      <c r="D105" s="18"/>
      <c r="E105" s="18"/>
      <c r="F105" s="18" t="s">
        <v>1064</v>
      </c>
      <c r="G105" s="18"/>
      <c r="H105" s="18"/>
      <c r="I105" s="18"/>
      <c r="J105" s="18"/>
      <c r="K105" s="18"/>
      <c r="L105" s="18"/>
      <c r="M105" s="18"/>
      <c r="N105" s="23"/>
    </row>
    <row r="106" spans="2:14">
      <c r="B106" s="236" t="s">
        <v>2322</v>
      </c>
      <c r="C106" s="237"/>
      <c r="D106" s="237"/>
      <c r="E106" s="237"/>
      <c r="F106" s="237"/>
      <c r="G106" s="237"/>
      <c r="H106" s="237"/>
      <c r="I106" s="237"/>
      <c r="J106" s="237"/>
      <c r="K106" s="237"/>
      <c r="L106" s="237"/>
      <c r="M106" s="237"/>
      <c r="N106" s="238"/>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c r="B109" s="239"/>
      <c r="C109" s="240"/>
      <c r="D109" s="240"/>
      <c r="E109" s="240"/>
      <c r="F109" s="240"/>
      <c r="G109" s="240"/>
      <c r="H109" s="240"/>
      <c r="I109" s="240"/>
      <c r="J109" s="240"/>
      <c r="K109" s="240"/>
      <c r="L109" s="240"/>
      <c r="M109" s="240"/>
      <c r="N109" s="241"/>
    </row>
    <row r="110" spans="2:14" ht="15.75" thickBot="1">
      <c r="B110" s="242"/>
      <c r="C110" s="243"/>
      <c r="D110" s="243"/>
      <c r="E110" s="243"/>
      <c r="F110" s="243"/>
      <c r="G110" s="243"/>
      <c r="H110" s="243"/>
      <c r="I110" s="243"/>
      <c r="J110" s="243"/>
      <c r="K110" s="243"/>
      <c r="L110" s="243"/>
      <c r="M110" s="243"/>
      <c r="N110" s="244"/>
    </row>
    <row r="111" spans="2:14">
      <c r="B111" s="245"/>
      <c r="C111" s="246"/>
      <c r="D111" s="246"/>
      <c r="E111" s="246"/>
      <c r="F111" s="246"/>
      <c r="G111" s="246"/>
      <c r="H111" s="246"/>
      <c r="I111" s="246"/>
      <c r="J111" s="246"/>
      <c r="K111" s="246"/>
      <c r="L111" s="246"/>
      <c r="M111" s="246"/>
      <c r="N111" s="247"/>
    </row>
    <row r="112" spans="2:14">
      <c r="B112" s="231" t="s">
        <v>2323</v>
      </c>
      <c r="C112" s="37"/>
      <c r="D112" s="37"/>
      <c r="E112" s="37"/>
      <c r="F112" s="37"/>
      <c r="G112" s="37"/>
      <c r="H112" s="37"/>
      <c r="I112" s="37"/>
      <c r="J112" s="37"/>
      <c r="K112" s="37"/>
      <c r="L112" s="37"/>
      <c r="M112" s="37"/>
      <c r="N112" s="38"/>
    </row>
    <row r="113" spans="2:14" ht="15" customHeight="1">
      <c r="B113" s="855" t="s">
        <v>2324</v>
      </c>
      <c r="C113" s="856"/>
      <c r="D113" s="856"/>
      <c r="E113" s="856"/>
      <c r="F113" s="856"/>
      <c r="G113" s="856"/>
      <c r="H113" s="856"/>
      <c r="I113" s="856"/>
      <c r="J113" s="856"/>
      <c r="K113" s="856"/>
      <c r="L113" s="856"/>
      <c r="M113" s="856"/>
      <c r="N113" s="857"/>
    </row>
    <row r="114" spans="2:14" ht="15" customHeight="1">
      <c r="B114" s="855"/>
      <c r="C114" s="856"/>
      <c r="D114" s="856"/>
      <c r="E114" s="856"/>
      <c r="F114" s="856"/>
      <c r="G114" s="856"/>
      <c r="H114" s="856"/>
      <c r="I114" s="856"/>
      <c r="J114" s="856"/>
      <c r="K114" s="856"/>
      <c r="L114" s="856"/>
      <c r="M114" s="856"/>
      <c r="N114" s="857"/>
    </row>
    <row r="115" spans="2:14" ht="30" customHeight="1">
      <c r="B115" s="858" t="s">
        <v>2325</v>
      </c>
      <c r="C115" s="859"/>
      <c r="D115" s="859"/>
      <c r="E115" s="859"/>
      <c r="F115" s="859"/>
      <c r="G115" s="859"/>
      <c r="H115" s="859"/>
      <c r="I115" s="859"/>
      <c r="J115" s="859"/>
      <c r="K115" s="859"/>
      <c r="L115" s="859"/>
      <c r="M115" s="859"/>
      <c r="N115" s="860"/>
    </row>
    <row r="116" spans="2:14">
      <c r="B116" s="858"/>
      <c r="C116" s="859"/>
      <c r="D116" s="859"/>
      <c r="E116" s="859"/>
      <c r="F116" s="859"/>
      <c r="G116" s="859"/>
      <c r="H116" s="859"/>
      <c r="I116" s="859"/>
      <c r="J116" s="859"/>
      <c r="K116" s="859"/>
      <c r="L116" s="859"/>
      <c r="M116" s="859"/>
      <c r="N116" s="860"/>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340"/>
      <c r="C119" s="341"/>
      <c r="D119" s="341"/>
      <c r="E119" s="341"/>
      <c r="F119" s="341"/>
      <c r="G119" s="341"/>
      <c r="H119" s="341"/>
      <c r="I119" s="341"/>
      <c r="J119" s="341"/>
      <c r="K119" s="341"/>
      <c r="L119" s="341"/>
      <c r="M119" s="341"/>
      <c r="N119" s="342"/>
    </row>
    <row r="120" spans="2:14">
      <c r="B120" s="231"/>
      <c r="C120" s="37"/>
      <c r="D120" s="37"/>
      <c r="E120" s="37"/>
      <c r="F120" s="37"/>
      <c r="G120" s="37"/>
      <c r="H120" s="37"/>
      <c r="I120" s="37"/>
      <c r="J120" s="37"/>
      <c r="K120" s="37"/>
      <c r="L120" s="37"/>
      <c r="M120" s="37"/>
      <c r="N120" s="38"/>
    </row>
    <row r="121" spans="2:14">
      <c r="B121" s="22"/>
      <c r="C121" s="18"/>
      <c r="D121" s="18"/>
      <c r="E121" s="18" t="s">
        <v>1060</v>
      </c>
      <c r="F121" s="59"/>
      <c r="G121" s="59"/>
      <c r="H121" s="18"/>
      <c r="I121" s="18"/>
      <c r="J121" s="18"/>
      <c r="K121" s="18"/>
      <c r="L121" s="18"/>
      <c r="M121" s="18"/>
      <c r="N121" s="23"/>
    </row>
    <row r="122" spans="2:14">
      <c r="B122" s="22"/>
      <c r="C122" s="18"/>
      <c r="D122" s="18"/>
      <c r="E122" s="60" t="s">
        <v>1061</v>
      </c>
      <c r="F122" s="18"/>
      <c r="G122" s="18"/>
      <c r="H122" s="60"/>
      <c r="I122" s="60"/>
      <c r="J122" s="60"/>
      <c r="K122" s="18"/>
      <c r="L122" s="18"/>
      <c r="M122" s="18"/>
      <c r="N122" s="23"/>
    </row>
    <row r="123" spans="2:14">
      <c r="B123" s="22"/>
      <c r="C123" s="18"/>
      <c r="D123" s="18"/>
      <c r="E123" s="61" t="s">
        <v>1065</v>
      </c>
      <c r="F123" s="18"/>
      <c r="G123" s="18"/>
      <c r="H123" s="61"/>
      <c r="I123" s="61"/>
      <c r="J123" s="61"/>
      <c r="K123" s="18"/>
      <c r="L123" s="18"/>
      <c r="M123" s="18"/>
      <c r="N123" s="23"/>
    </row>
    <row r="124" spans="2:14">
      <c r="B124" s="62"/>
      <c r="C124" s="37"/>
      <c r="D124" s="37"/>
      <c r="E124" s="18" t="s">
        <v>1063</v>
      </c>
      <c r="F124" s="18"/>
      <c r="G124" s="18"/>
      <c r="H124" s="18"/>
      <c r="I124" s="18"/>
      <c r="J124" s="18"/>
      <c r="K124" s="37"/>
      <c r="L124" s="37"/>
      <c r="M124" s="37"/>
      <c r="N124" s="38"/>
    </row>
    <row r="125" spans="2:14">
      <c r="B125" s="62"/>
      <c r="C125" s="37"/>
      <c r="D125" s="37"/>
      <c r="E125" s="37"/>
      <c r="F125" s="18"/>
      <c r="G125" s="18"/>
      <c r="H125" s="18"/>
      <c r="I125" s="18"/>
      <c r="J125" s="18"/>
      <c r="K125" s="37"/>
      <c r="L125" s="37"/>
      <c r="M125" s="37"/>
      <c r="N125" s="38"/>
    </row>
    <row r="126" spans="2:14">
      <c r="B126" s="62" t="s">
        <v>2326</v>
      </c>
      <c r="C126" s="61"/>
      <c r="D126" s="61"/>
      <c r="E126" s="18"/>
      <c r="F126" s="18"/>
      <c r="G126" s="18"/>
      <c r="H126" s="18"/>
      <c r="I126" s="18"/>
      <c r="J126" s="794"/>
      <c r="K126" s="794"/>
      <c r="L126" s="794"/>
      <c r="M126" s="794"/>
      <c r="N126" s="795"/>
    </row>
    <row r="127" spans="2:14" ht="15.75" thickBot="1">
      <c r="B127" s="270" t="s">
        <v>2327</v>
      </c>
      <c r="C127" s="402"/>
      <c r="D127" s="402"/>
      <c r="E127" s="63"/>
      <c r="F127" s="63"/>
      <c r="G127" s="63"/>
      <c r="H127" s="63"/>
      <c r="I127" s="63"/>
      <c r="J127" s="796"/>
      <c r="K127" s="796"/>
      <c r="L127" s="796"/>
      <c r="M127" s="796"/>
      <c r="N127" s="797"/>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L72:M72"/>
    <mergeCell ref="B73:M73"/>
    <mergeCell ref="B77:H77"/>
    <mergeCell ref="L77:M77"/>
    <mergeCell ref="B83:H83"/>
    <mergeCell ref="L83:M83"/>
    <mergeCell ref="B84:M84"/>
    <mergeCell ref="B86:M86"/>
    <mergeCell ref="B90:H90"/>
    <mergeCell ref="L90:M90"/>
    <mergeCell ref="B91:H91"/>
    <mergeCell ref="L91:M91"/>
    <mergeCell ref="J126:N127"/>
    <mergeCell ref="L92:M92"/>
    <mergeCell ref="L93:M93"/>
    <mergeCell ref="B94:M94"/>
    <mergeCell ref="B96:M96"/>
    <mergeCell ref="B113:N114"/>
    <mergeCell ref="B115:N11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topLeftCell="A31"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1176</v>
      </c>
      <c r="C31" s="87" t="s">
        <v>2145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112</v>
      </c>
      <c r="B36" s="830" t="str">
        <f>VLOOKUP(A36,EQUIPOS!A6:D154,3,FALSE)</f>
        <v xml:space="preserve">Aspersor manual
</v>
      </c>
      <c r="C36" s="831"/>
      <c r="D36" s="831"/>
      <c r="E36" s="831"/>
      <c r="F36" s="831"/>
      <c r="G36" s="831"/>
      <c r="H36" s="832"/>
      <c r="I36" s="276"/>
      <c r="J36" s="277"/>
      <c r="K36" s="278">
        <f>VLOOKUP(A36,EQUIPOS!A6:D163,4,FALSE)</f>
        <v>1824.4316450447916</v>
      </c>
      <c r="L36" s="279"/>
      <c r="M36" s="280">
        <v>6.25</v>
      </c>
      <c r="N36" s="281">
        <f t="shared" ref="N36:N41" si="0">K36/M36</f>
        <v>291.90906320716664</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60000</v>
      </c>
      <c r="L37" s="279"/>
      <c r="M37" s="280">
        <v>50</v>
      </c>
      <c r="N37" s="281">
        <f t="shared" si="0"/>
        <v>1200</v>
      </c>
    </row>
    <row r="38" spans="1:14">
      <c r="A38" t="s">
        <v>184</v>
      </c>
      <c r="B38" s="830" t="str">
        <f>VLOOKUP(A38,EQUIPOS!A8:D154,3,FALSE)</f>
        <v>Cortadora de pavimento, Máxima profundidad de corte: 160 mm. Capacidad de disco: desde 12´´ hasta 18´´ de diámetro. Peso operacional: 135 kg, 13.5 hp de potencia</v>
      </c>
      <c r="C38" s="831"/>
      <c r="D38" s="831"/>
      <c r="E38" s="831"/>
      <c r="F38" s="831"/>
      <c r="G38" s="831"/>
      <c r="H38" s="832"/>
      <c r="I38" s="276"/>
      <c r="J38" s="277"/>
      <c r="K38" s="278">
        <f>VLOOKUP(A38,EQUIPOS!A8:D165,4,FALSE)</f>
        <v>14517.458956650227</v>
      </c>
      <c r="L38" s="279"/>
      <c r="M38" s="280">
        <v>3.75</v>
      </c>
      <c r="N38" s="281">
        <f t="shared" si="0"/>
        <v>3871.3223884400604</v>
      </c>
    </row>
    <row r="39" spans="1:14">
      <c r="A39" t="s">
        <v>228</v>
      </c>
      <c r="B39" s="830" t="str">
        <f>VLOOKUP(A39,EQUIPOS!A9:D154,3,FALSE)</f>
        <v xml:space="preserve">Formaleta metálica (concreto hidráulico)
</v>
      </c>
      <c r="C39" s="831"/>
      <c r="D39" s="831"/>
      <c r="E39" s="831"/>
      <c r="F39" s="831"/>
      <c r="G39" s="831"/>
      <c r="H39" s="832"/>
      <c r="I39" s="276"/>
      <c r="J39" s="277"/>
      <c r="K39" s="278">
        <f>VLOOKUP(A39,EQUIPOS!A9:D166,4,FALSE)</f>
        <v>1450</v>
      </c>
      <c r="L39" s="279"/>
      <c r="M39" s="280">
        <v>6.25</v>
      </c>
      <c r="N39" s="281">
        <f t="shared" si="0"/>
        <v>232</v>
      </c>
    </row>
    <row r="40" spans="1:14">
      <c r="A40" t="s">
        <v>301</v>
      </c>
      <c r="B40" s="830" t="str">
        <f>VLOOKUP(A40,EQUIPOS!A10:D154,3,FALSE)</f>
        <v>Regla vibratoria, de longitud de 3 a 5 m, motor de 3600 rpm, potencia 6 HP</v>
      </c>
      <c r="C40" s="831"/>
      <c r="D40" s="831"/>
      <c r="E40" s="831"/>
      <c r="F40" s="831"/>
      <c r="G40" s="831"/>
      <c r="H40" s="832"/>
      <c r="I40" s="276"/>
      <c r="J40" s="277"/>
      <c r="K40" s="278">
        <f>VLOOKUP(A40,EQUIPOS!A10:D167,4,FALSE)</f>
        <v>8415.8962938210607</v>
      </c>
      <c r="L40" s="279"/>
      <c r="M40" s="280">
        <v>6.25</v>
      </c>
      <c r="N40" s="281">
        <f t="shared" si="0"/>
        <v>1346.5434070113697</v>
      </c>
    </row>
    <row r="41" spans="1:14">
      <c r="A41" t="s">
        <v>363</v>
      </c>
      <c r="B41" s="830" t="str">
        <f>VLOOKUP(A41,EQUIPOS!A11:D155,3,FALSE)</f>
        <v>Vibrador de concreto, Motor de 3 hp a 18.000 rpm Mangueras de 4 mt</v>
      </c>
      <c r="C41" s="831"/>
      <c r="D41" s="831"/>
      <c r="E41" s="831"/>
      <c r="F41" s="831"/>
      <c r="G41" s="831"/>
      <c r="H41" s="832"/>
      <c r="I41" s="276"/>
      <c r="J41" s="277"/>
      <c r="K41" s="278">
        <f>VLOOKUP(A41,EQUIPOS!A11:D168,4,FALSE)</f>
        <v>15583</v>
      </c>
      <c r="L41" s="279"/>
      <c r="M41" s="280">
        <v>6.25</v>
      </c>
      <c r="N41" s="281">
        <f t="shared" si="0"/>
        <v>2493.2800000000002</v>
      </c>
    </row>
    <row r="42" spans="1:14">
      <c r="B42" s="329"/>
      <c r="C42" s="330"/>
      <c r="D42" s="330"/>
      <c r="E42" s="330"/>
      <c r="F42" s="330"/>
      <c r="G42" s="330"/>
      <c r="H42" s="331"/>
      <c r="I42" s="276"/>
      <c r="J42" s="277"/>
      <c r="K42" s="278"/>
      <c r="L42" s="279"/>
      <c r="M42" s="280"/>
      <c r="N42" s="281"/>
    </row>
    <row r="43" spans="1:14">
      <c r="B43" s="329"/>
      <c r="C43" s="330"/>
      <c r="D43" s="330"/>
      <c r="E43" s="330"/>
      <c r="F43" s="330"/>
      <c r="G43" s="330"/>
      <c r="H43" s="331"/>
      <c r="I43" s="276"/>
      <c r="J43" s="277"/>
      <c r="K43" s="278"/>
      <c r="L43" s="279"/>
      <c r="M43" s="280"/>
      <c r="N43" s="281"/>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0.1</v>
      </c>
      <c r="N46" s="353">
        <f>N83*M46</f>
        <v>919.20969370980004</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10354.264552368397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s="150" t="s">
        <v>383</v>
      </c>
      <c r="B53" s="49" t="str">
        <f>VLOOKUP(A53,MATERIALES!A5:D372,3,FALSE)</f>
        <v>Barras de transferencia de carga (1'')</v>
      </c>
      <c r="C53" s="290"/>
      <c r="D53" s="290"/>
      <c r="E53" s="290"/>
      <c r="F53" s="290"/>
      <c r="G53" s="290"/>
      <c r="H53" s="290"/>
      <c r="I53" s="277"/>
      <c r="J53" s="233" t="str">
        <f>VLOOKUP(A53,MATERIALES!A7:D643,2,FALSE)</f>
        <v>kg</v>
      </c>
      <c r="K53" s="416">
        <v>6.1342592592592586</v>
      </c>
      <c r="L53" s="276"/>
      <c r="M53" s="411">
        <f>VLOOKUP(A53,MATERIALES!A5:D394,4,FALSE)</f>
        <v>2828.335</v>
      </c>
      <c r="N53" s="281">
        <f>K53*M53</f>
        <v>17349.740162037036</v>
      </c>
    </row>
    <row r="54" spans="1:14">
      <c r="A54" s="150" t="s">
        <v>385</v>
      </c>
      <c r="B54" s="49" t="str">
        <f>VLOOKUP(A54,MATERIALES!A6:D372,3,FALSE)</f>
        <v>Barras de unión de 1/2´´</v>
      </c>
      <c r="C54" s="290"/>
      <c r="D54" s="290"/>
      <c r="E54" s="290"/>
      <c r="F54" s="290"/>
      <c r="G54" s="290"/>
      <c r="H54" s="290"/>
      <c r="I54" s="277"/>
      <c r="J54" s="233" t="str">
        <f>VLOOKUP(A54,MATERIALES!A8:D644,2,FALSE)</f>
        <v>kg</v>
      </c>
      <c r="K54" s="291">
        <v>0.37037037037037041</v>
      </c>
      <c r="L54" s="276"/>
      <c r="M54" s="411">
        <f>VLOOKUP(A54,MATERIALES!A6:D395,4,FALSE)</f>
        <v>2804.3333333333335</v>
      </c>
      <c r="N54" s="281">
        <f>K54*M54</f>
        <v>1038.641975308642</v>
      </c>
    </row>
    <row r="55" spans="1:14">
      <c r="A55" s="150" t="s">
        <v>420</v>
      </c>
      <c r="B55" s="49" t="str">
        <f>VLOOKUP(A55,MATERIALES!A6:D372,3,FALSE)</f>
        <v>Cintilla De Poliuretano (Sikarod) (Pavimentos De Concreto Hidráulico)</v>
      </c>
      <c r="C55" s="290"/>
      <c r="D55" s="290"/>
      <c r="E55" s="290"/>
      <c r="F55" s="290"/>
      <c r="G55" s="290"/>
      <c r="H55" s="290"/>
      <c r="I55" s="277"/>
      <c r="J55" s="233" t="str">
        <f>VLOOKUP(A55,MATERIALES!A9:D645,2,FALSE)</f>
        <v>m</v>
      </c>
      <c r="K55" s="291">
        <v>1.1111111111111112</v>
      </c>
      <c r="L55" s="276"/>
      <c r="M55" s="411">
        <f>VLOOKUP(A55,MATERIALES!A6:D396,4,FALSE)</f>
        <v>916</v>
      </c>
      <c r="N55" s="281">
        <f>K55*M55</f>
        <v>1017.7777777777778</v>
      </c>
    </row>
    <row r="56" spans="1:14">
      <c r="A56" s="150" t="s">
        <v>684</v>
      </c>
      <c r="B56" s="49" t="str">
        <f>VLOOKUP(A56,MATERIALES!A6:D372,3,FALSE)</f>
        <v>Sello de silicona o sellador autonivelante</v>
      </c>
      <c r="C56" s="290"/>
      <c r="D56" s="290"/>
      <c r="E56" s="290"/>
      <c r="F56" s="290"/>
      <c r="G56" s="290"/>
      <c r="H56" s="290"/>
      <c r="I56" s="277"/>
      <c r="J56" s="233" t="str">
        <f>VLOOKUP(A56,MATERIALES!A10:D646,2,FALSE)</f>
        <v>m</v>
      </c>
      <c r="K56" s="291">
        <v>1.1111111111111112</v>
      </c>
      <c r="L56" s="276"/>
      <c r="M56" s="411">
        <f>VLOOKUP(A56,MATERIALES!A6:D397,4,FALSE)</f>
        <v>2192.4</v>
      </c>
      <c r="N56" s="281">
        <f>K56*M56</f>
        <v>2436</v>
      </c>
    </row>
    <row r="57" spans="1:14">
      <c r="A57" s="150" t="s">
        <v>849</v>
      </c>
      <c r="B57" s="812" t="str">
        <f>VLOOKUP(A57,MATERIALES!A7:D372,3,FALSE)</f>
        <v>Antisol blanco (presentación 20 kg)</v>
      </c>
      <c r="C57" s="813" t="e">
        <f>VLOOKUP(B57,MATERIALES!B7:E372,3,FALSE)</f>
        <v>#N/A</v>
      </c>
      <c r="D57" s="813" t="e">
        <f>VLOOKUP(C57,MATERIALES!C7:F372,3,FALSE)</f>
        <v>#N/A</v>
      </c>
      <c r="E57" s="813" t="e">
        <f>VLOOKUP(D57,MATERIALES!D7:G372,3,FALSE)</f>
        <v>#N/A</v>
      </c>
      <c r="F57" s="813" t="e">
        <f>VLOOKUP(E57,MATERIALES!E7:H372,3,FALSE)</f>
        <v>#N/A</v>
      </c>
      <c r="G57" s="813" t="e">
        <f>VLOOKUP(F57,MATERIALES!F7:I372,3,FALSE)</f>
        <v>#N/A</v>
      </c>
      <c r="H57" s="813" t="e">
        <f>VLOOKUP(G57,MATERIALES!G7:J372,3,FALSE)</f>
        <v>#N/A</v>
      </c>
      <c r="I57" s="813" t="e">
        <f>VLOOKUP(H57,MATERIALES!H7:K372,3,FALSE)</f>
        <v>#N/A</v>
      </c>
      <c r="J57" s="320" t="str">
        <f>VLOOKUP(A57,MATERIALES!A11:D647,2,FALSE)</f>
        <v>kg</v>
      </c>
      <c r="K57" s="50">
        <v>1.1200000000000001</v>
      </c>
      <c r="L57" s="821">
        <f ca="1">VLOOKUP(A57,MATERIALES!A4:D372,4,FALSE)</f>
        <v>6296.8033580884721</v>
      </c>
      <c r="M57" s="822"/>
      <c r="N57" s="281">
        <f ca="1">K57*L57</f>
        <v>7052.4197610590891</v>
      </c>
    </row>
    <row r="58" spans="1:14">
      <c r="A58" s="150" t="s">
        <v>910</v>
      </c>
      <c r="B58" s="325" t="str">
        <f>VLOOKUP(A58,MATERIALES!A8:D372,3,FALSE)</f>
        <v xml:space="preserve">Concreto hidráulico para pavimento MR-43
</v>
      </c>
      <c r="C58" s="326"/>
      <c r="D58" s="326"/>
      <c r="E58" s="326"/>
      <c r="F58" s="326"/>
      <c r="G58" s="326"/>
      <c r="H58" s="326"/>
      <c r="I58" s="326"/>
      <c r="J58" s="320" t="str">
        <f>VLOOKUP(A58,MATERIALES!A11:D648,2,FALSE)</f>
        <v>m3</v>
      </c>
      <c r="K58" s="50">
        <v>1.01</v>
      </c>
      <c r="L58" s="327"/>
      <c r="M58" s="423">
        <f>VLOOKUP(A58,MATERIALES!A8:D399,4,FALSE)</f>
        <v>384450</v>
      </c>
      <c r="N58" s="281">
        <f>K58*M58</f>
        <v>388294.5</v>
      </c>
    </row>
    <row r="59" spans="1:14">
      <c r="B59" s="325"/>
      <c r="C59" s="326"/>
      <c r="D59" s="326"/>
      <c r="E59" s="326"/>
      <c r="F59" s="326"/>
      <c r="G59" s="326"/>
      <c r="H59" s="326"/>
      <c r="I59" s="326"/>
      <c r="J59" s="50"/>
      <c r="K59" s="50"/>
      <c r="L59" s="327"/>
      <c r="M59" s="328"/>
      <c r="N59" s="51"/>
    </row>
    <row r="60" spans="1:14" ht="15.75" thickBot="1">
      <c r="B60" s="318"/>
      <c r="C60" s="319"/>
      <c r="D60" s="319"/>
      <c r="E60" s="319"/>
      <c r="F60" s="319"/>
      <c r="G60" s="319"/>
      <c r="H60" s="319"/>
      <c r="I60" s="319"/>
      <c r="J60" s="132"/>
      <c r="K60" s="132"/>
      <c r="L60" s="334"/>
      <c r="M60" s="333"/>
      <c r="N60" s="133"/>
    </row>
    <row r="61" spans="1:14" ht="15.75" thickBot="1">
      <c r="B61" s="817" t="s">
        <v>1037</v>
      </c>
      <c r="C61" s="818"/>
      <c r="D61" s="818"/>
      <c r="E61" s="818"/>
      <c r="F61" s="818"/>
      <c r="G61" s="818"/>
      <c r="H61" s="818"/>
      <c r="I61" s="818"/>
      <c r="J61" s="818"/>
      <c r="K61" s="818"/>
      <c r="L61" s="818"/>
      <c r="M61" s="819"/>
      <c r="N61" s="403">
        <f ca="1">SUM(N53:N60)</f>
        <v>544975.19111051166</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2" t="s">
        <v>1041</v>
      </c>
      <c r="C65" s="323"/>
      <c r="D65" s="323"/>
      <c r="E65" s="323"/>
      <c r="F65" s="323"/>
      <c r="G65" s="323"/>
      <c r="H65" s="79" t="s">
        <v>1029</v>
      </c>
      <c r="I65" s="80" t="s">
        <v>1042</v>
      </c>
      <c r="J65" s="81" t="s">
        <v>1043</v>
      </c>
      <c r="K65" s="79" t="s">
        <v>1044</v>
      </c>
      <c r="L65" s="820" t="s">
        <v>1045</v>
      </c>
      <c r="M65" s="793"/>
      <c r="N65" s="82" t="s">
        <v>1035</v>
      </c>
    </row>
    <row r="66" spans="1:15">
      <c r="A66" t="s">
        <v>1323</v>
      </c>
      <c r="B66" s="52" t="str">
        <f>VLOOKUP(A66,TRANSPORTE!A5:D117,3,FALSE)</f>
        <v>Transporte de concreto</v>
      </c>
      <c r="C66" s="326"/>
      <c r="D66" s="326"/>
      <c r="E66" s="326"/>
      <c r="F66" s="326"/>
      <c r="G66" s="326"/>
      <c r="H66" s="320" t="s">
        <v>1552</v>
      </c>
      <c r="I66" s="288">
        <v>1.01</v>
      </c>
      <c r="J66" s="295">
        <v>1</v>
      </c>
      <c r="K66" s="288">
        <f>I66*J66</f>
        <v>1.01</v>
      </c>
      <c r="L66" s="821">
        <f>VLOOKUP(A66,TRANSPORTE!A5:D117,4,FALSE)</f>
        <v>1200</v>
      </c>
      <c r="M66" s="822"/>
      <c r="N66" s="296">
        <f>K66*L66</f>
        <v>1212</v>
      </c>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75" thickBot="1">
      <c r="B71" s="456"/>
      <c r="C71" s="457"/>
      <c r="D71" s="457"/>
      <c r="E71" s="457"/>
      <c r="F71" s="457"/>
      <c r="G71" s="457"/>
      <c r="H71" s="54"/>
      <c r="I71" s="132"/>
      <c r="J71" s="132"/>
      <c r="K71" s="132"/>
      <c r="L71" s="806"/>
      <c r="M71" s="807"/>
      <c r="N71" s="133"/>
    </row>
    <row r="72" spans="1:15" ht="15.75" thickBot="1">
      <c r="B72" s="823" t="s">
        <v>1037</v>
      </c>
      <c r="C72" s="824"/>
      <c r="D72" s="824"/>
      <c r="E72" s="824"/>
      <c r="F72" s="824"/>
      <c r="G72" s="824"/>
      <c r="H72" s="824"/>
      <c r="I72" s="824"/>
      <c r="J72" s="824"/>
      <c r="K72" s="824"/>
      <c r="L72" s="824"/>
      <c r="M72" s="825"/>
      <c r="N72" s="110">
        <f>N66+N67+N68+N69+N70</f>
        <v>1212</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43" t="s">
        <v>1047</v>
      </c>
      <c r="C76" s="844"/>
      <c r="D76" s="844"/>
      <c r="E76" s="844"/>
      <c r="F76" s="844"/>
      <c r="G76" s="844"/>
      <c r="H76" s="844"/>
      <c r="I76" s="79" t="s">
        <v>1048</v>
      </c>
      <c r="J76" s="81" t="s">
        <v>1494</v>
      </c>
      <c r="K76" s="80" t="s">
        <v>1050</v>
      </c>
      <c r="L76" s="845" t="s">
        <v>1034</v>
      </c>
      <c r="M76" s="846"/>
      <c r="N76" s="104" t="s">
        <v>1035</v>
      </c>
    </row>
    <row r="77" spans="1:15">
      <c r="A77" s="151" t="s">
        <v>17</v>
      </c>
      <c r="B77" s="55" t="str">
        <f>VLOOKUP(A77,'MANO DE OBRA'!A8:D68,3,FALSE)</f>
        <v>Obrero (7)</v>
      </c>
      <c r="C77" s="53"/>
      <c r="D77" s="53"/>
      <c r="E77" s="53"/>
      <c r="F77" s="53"/>
      <c r="G77" s="53"/>
      <c r="H77" s="53"/>
      <c r="I77" s="301">
        <f>K77/J77*100</f>
        <v>193227.262942</v>
      </c>
      <c r="J77" s="302">
        <v>185</v>
      </c>
      <c r="K77" s="303">
        <f>VLOOKUP(A77,'MANO DE OBRA'!A8:D99,4,FALSE)</f>
        <v>357470.43644269998</v>
      </c>
      <c r="L77" s="56"/>
      <c r="M77" s="304">
        <v>50</v>
      </c>
      <c r="N77" s="404">
        <f>K77/M77</f>
        <v>7149.4087288539995</v>
      </c>
      <c r="O77" s="112"/>
    </row>
    <row r="78" spans="1:15">
      <c r="A78" s="151"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50</v>
      </c>
      <c r="N78" s="404">
        <f>K78/M78</f>
        <v>2042.688208244</v>
      </c>
    </row>
    <row r="79" spans="1:15">
      <c r="B79" s="55"/>
      <c r="C79" s="53"/>
      <c r="D79" s="53"/>
      <c r="E79" s="53"/>
      <c r="F79" s="53"/>
      <c r="G79" s="53"/>
      <c r="H79" s="53"/>
      <c r="I79" s="288"/>
      <c r="J79" s="306"/>
      <c r="K79" s="307"/>
      <c r="L79" s="56"/>
      <c r="M79" s="309"/>
      <c r="N79" s="305"/>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75" thickBot="1">
      <c r="B82" s="804"/>
      <c r="C82" s="805"/>
      <c r="D82" s="805"/>
      <c r="E82" s="805"/>
      <c r="F82" s="805"/>
      <c r="G82" s="805"/>
      <c r="H82" s="805"/>
      <c r="I82" s="132"/>
      <c r="J82" s="132"/>
      <c r="K82" s="132"/>
      <c r="L82" s="905"/>
      <c r="M82" s="905"/>
      <c r="N82" s="133"/>
    </row>
    <row r="83" spans="1:14" ht="15.75" thickBot="1">
      <c r="B83" s="823" t="s">
        <v>1037</v>
      </c>
      <c r="C83" s="824"/>
      <c r="D83" s="824"/>
      <c r="E83" s="824"/>
      <c r="F83" s="824"/>
      <c r="G83" s="824"/>
      <c r="H83" s="824"/>
      <c r="I83" s="824"/>
      <c r="J83" s="824"/>
      <c r="K83" s="824"/>
      <c r="L83" s="824"/>
      <c r="M83" s="825"/>
      <c r="N83" s="469">
        <f>SUM(N77:N82)</f>
        <v>9192.0969370980001</v>
      </c>
    </row>
    <row r="84" spans="1:14" ht="15.75" thickBot="1">
      <c r="B84" s="39"/>
      <c r="C84" s="40"/>
      <c r="D84" s="40"/>
      <c r="E84" s="40"/>
      <c r="F84" s="40"/>
      <c r="G84" s="40"/>
      <c r="H84" s="40"/>
      <c r="I84" s="40"/>
      <c r="J84" s="40"/>
      <c r="K84" s="40"/>
      <c r="L84" s="40"/>
      <c r="M84" s="40"/>
      <c r="N84" s="41"/>
    </row>
    <row r="85" spans="1:14" ht="15.75" thickBot="1">
      <c r="B85" s="817" t="s">
        <v>1051</v>
      </c>
      <c r="C85" s="818"/>
      <c r="D85" s="818"/>
      <c r="E85" s="818"/>
      <c r="F85" s="818"/>
      <c r="G85" s="818"/>
      <c r="H85" s="818"/>
      <c r="I85" s="818"/>
      <c r="J85" s="818"/>
      <c r="K85" s="818"/>
      <c r="L85" s="818"/>
      <c r="M85" s="819"/>
      <c r="N85" s="105">
        <f ca="1">N48+N61+N72+N83</f>
        <v>564134.68032655795</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08" t="s">
        <v>1053</v>
      </c>
      <c r="C89" s="809"/>
      <c r="D89" s="809"/>
      <c r="E89" s="809"/>
      <c r="F89" s="809"/>
      <c r="G89" s="809"/>
      <c r="H89" s="809"/>
      <c r="I89" s="323"/>
      <c r="J89" s="343"/>
      <c r="K89" s="311" t="s">
        <v>1054</v>
      </c>
      <c r="L89" s="847" t="s">
        <v>1055</v>
      </c>
      <c r="M89" s="848"/>
      <c r="N89" s="312"/>
    </row>
    <row r="90" spans="1:14">
      <c r="B90" s="849" t="s">
        <v>1056</v>
      </c>
      <c r="C90" s="850"/>
      <c r="D90" s="850"/>
      <c r="E90" s="850"/>
      <c r="F90" s="850"/>
      <c r="G90" s="850"/>
      <c r="H90" s="850"/>
      <c r="I90" s="93"/>
      <c r="J90" s="94"/>
      <c r="K90" s="313">
        <v>0.2</v>
      </c>
      <c r="L90" s="851">
        <f ca="1">N85*K90</f>
        <v>112826.9360653116</v>
      </c>
      <c r="M90" s="852"/>
      <c r="N90" s="57"/>
    </row>
    <row r="91" spans="1:14">
      <c r="B91" s="95" t="s">
        <v>1057</v>
      </c>
      <c r="C91" s="96"/>
      <c r="D91" s="96"/>
      <c r="E91" s="96"/>
      <c r="F91" s="96"/>
      <c r="G91" s="96"/>
      <c r="H91" s="96"/>
      <c r="I91" s="93"/>
      <c r="J91" s="94"/>
      <c r="K91" s="313">
        <v>0.05</v>
      </c>
      <c r="L91" s="851">
        <f ca="1">N85*K91</f>
        <v>28206.7340163279</v>
      </c>
      <c r="M91" s="852"/>
      <c r="N91" s="57"/>
    </row>
    <row r="92" spans="1:14" ht="15.75" thickBot="1">
      <c r="B92" s="97" t="s">
        <v>1058</v>
      </c>
      <c r="C92" s="98"/>
      <c r="D92" s="98"/>
      <c r="E92" s="98"/>
      <c r="F92" s="98"/>
      <c r="G92" s="98"/>
      <c r="H92" s="98"/>
      <c r="I92" s="99"/>
      <c r="J92" s="100"/>
      <c r="K92" s="314">
        <v>0.05</v>
      </c>
      <c r="L92" s="853">
        <f ca="1">N85*K92</f>
        <v>28206.7340163279</v>
      </c>
      <c r="M92" s="854"/>
      <c r="N92" s="57"/>
    </row>
    <row r="93" spans="1:14" ht="15.75" thickBot="1">
      <c r="B93" s="817" t="s">
        <v>1037</v>
      </c>
      <c r="C93" s="818"/>
      <c r="D93" s="818"/>
      <c r="E93" s="818"/>
      <c r="F93" s="818"/>
      <c r="G93" s="818"/>
      <c r="H93" s="818"/>
      <c r="I93" s="818"/>
      <c r="J93" s="818"/>
      <c r="K93" s="818"/>
      <c r="L93" s="818"/>
      <c r="M93" s="819"/>
      <c r="N93" s="58">
        <f ca="1">L90+L91+L92</f>
        <v>169240.40409796737</v>
      </c>
    </row>
    <row r="94" spans="1:14" ht="15.75" thickBot="1">
      <c r="B94" s="39"/>
      <c r="C94" s="40"/>
      <c r="D94" s="40"/>
      <c r="E94" s="40"/>
      <c r="F94" s="40"/>
      <c r="G94" s="40"/>
      <c r="H94" s="40"/>
      <c r="I94" s="40"/>
      <c r="J94" s="40"/>
      <c r="K94" s="40"/>
      <c r="L94" s="40"/>
      <c r="M94" s="40"/>
      <c r="N94" s="41"/>
    </row>
    <row r="95" spans="1:14" ht="15.75" thickBot="1">
      <c r="A95" t="s">
        <v>2122</v>
      </c>
      <c r="B95" s="817" t="s">
        <v>1059</v>
      </c>
      <c r="C95" s="818"/>
      <c r="D95" s="818"/>
      <c r="E95" s="818"/>
      <c r="F95" s="818"/>
      <c r="G95" s="818"/>
      <c r="H95" s="818"/>
      <c r="I95" s="818"/>
      <c r="J95" s="818"/>
      <c r="K95" s="818"/>
      <c r="L95" s="818"/>
      <c r="M95" s="819"/>
      <c r="N95" s="196">
        <f ca="1">N85+N93</f>
        <v>733375.08442452527</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7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55" t="s">
        <v>2324</v>
      </c>
      <c r="C112" s="856"/>
      <c r="D112" s="856"/>
      <c r="E112" s="856"/>
      <c r="F112" s="856"/>
      <c r="G112" s="856"/>
      <c r="H112" s="856"/>
      <c r="I112" s="856"/>
      <c r="J112" s="856"/>
      <c r="K112" s="856"/>
      <c r="L112" s="856"/>
      <c r="M112" s="856"/>
      <c r="N112" s="857"/>
    </row>
    <row r="113" spans="2:14" ht="15" customHeight="1">
      <c r="B113" s="855"/>
      <c r="C113" s="856"/>
      <c r="D113" s="856"/>
      <c r="E113" s="856"/>
      <c r="F113" s="856"/>
      <c r="G113" s="856"/>
      <c r="H113" s="856"/>
      <c r="I113" s="856"/>
      <c r="J113" s="856"/>
      <c r="K113" s="856"/>
      <c r="L113" s="856"/>
      <c r="M113" s="856"/>
      <c r="N113" s="857"/>
    </row>
    <row r="114" spans="2:14" ht="30" customHeight="1">
      <c r="B114" s="858" t="s">
        <v>2325</v>
      </c>
      <c r="C114" s="859"/>
      <c r="D114" s="859"/>
      <c r="E114" s="859"/>
      <c r="F114" s="859"/>
      <c r="G114" s="859"/>
      <c r="H114" s="859"/>
      <c r="I114" s="859"/>
      <c r="J114" s="859"/>
      <c r="K114" s="859"/>
      <c r="L114" s="859"/>
      <c r="M114" s="859"/>
      <c r="N114" s="860"/>
    </row>
    <row r="115" spans="2:14">
      <c r="B115" s="858"/>
      <c r="C115" s="859"/>
      <c r="D115" s="859"/>
      <c r="E115" s="859"/>
      <c r="F115" s="859"/>
      <c r="G115" s="859"/>
      <c r="H115" s="859"/>
      <c r="I115" s="859"/>
      <c r="J115" s="859"/>
      <c r="K115" s="859"/>
      <c r="L115" s="859"/>
      <c r="M115" s="859"/>
      <c r="N115" s="860"/>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794"/>
      <c r="K125" s="794"/>
      <c r="L125" s="794"/>
      <c r="M125" s="794"/>
      <c r="N125" s="795"/>
    </row>
    <row r="126" spans="2:14" ht="15.75" customHeight="1" thickBot="1">
      <c r="B126" s="270" t="s">
        <v>2327</v>
      </c>
      <c r="C126" s="402"/>
      <c r="D126" s="402"/>
      <c r="E126" s="63"/>
      <c r="F126" s="63"/>
      <c r="G126" s="63"/>
      <c r="H126" s="63"/>
      <c r="I126" s="63"/>
      <c r="J126" s="796"/>
      <c r="K126" s="796"/>
      <c r="L126" s="796"/>
      <c r="M126" s="796"/>
      <c r="N126" s="797"/>
    </row>
  </sheetData>
  <mergeCells count="69">
    <mergeCell ref="B10:E10"/>
    <mergeCell ref="I10:J10"/>
    <mergeCell ref="F25:H25"/>
    <mergeCell ref="B27:N27"/>
    <mergeCell ref="L29:M29"/>
    <mergeCell ref="D11:E11"/>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35:H35"/>
    <mergeCell ref="I35:J35"/>
    <mergeCell ref="L35:M35"/>
    <mergeCell ref="L12:N12"/>
    <mergeCell ref="C30:I30"/>
    <mergeCell ref="L30:M30"/>
    <mergeCell ref="C29:I29"/>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L82:M82"/>
    <mergeCell ref="B52:I52"/>
    <mergeCell ref="L52:M52"/>
    <mergeCell ref="B57:I57"/>
    <mergeCell ref="L57:M57"/>
    <mergeCell ref="B61:M61"/>
    <mergeCell ref="L65:M65"/>
    <mergeCell ref="L66:M66"/>
    <mergeCell ref="L71:M71"/>
    <mergeCell ref="B72:M72"/>
    <mergeCell ref="B76:H76"/>
    <mergeCell ref="L76:M76"/>
    <mergeCell ref="B82:H82"/>
    <mergeCell ref="J125:N126"/>
    <mergeCell ref="B83:M83"/>
    <mergeCell ref="B85:M85"/>
    <mergeCell ref="B89:H89"/>
    <mergeCell ref="L89:M89"/>
    <mergeCell ref="B90:H90"/>
    <mergeCell ref="L90:M90"/>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topLeftCell="A28"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1708</v>
      </c>
      <c r="C31" s="87" t="s">
        <v>1707</v>
      </c>
      <c r="D31" s="88"/>
      <c r="E31" s="88"/>
      <c r="F31" s="88"/>
      <c r="G31" s="88"/>
      <c r="H31" s="88"/>
      <c r="I31" s="88"/>
      <c r="J31" s="89"/>
      <c r="K31" s="317"/>
      <c r="L31" s="315" t="s">
        <v>388</v>
      </c>
      <c r="M31" s="212"/>
      <c r="N31" s="90"/>
    </row>
    <row r="32" spans="1:14" ht="8.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112</v>
      </c>
      <c r="B36" s="830" t="str">
        <f>VLOOKUP(A36,EQUIPOS!A6:D154,3,FALSE)</f>
        <v xml:space="preserve">Aspersor manual
</v>
      </c>
      <c r="C36" s="831"/>
      <c r="D36" s="831"/>
      <c r="E36" s="831"/>
      <c r="F36" s="831"/>
      <c r="G36" s="831"/>
      <c r="H36" s="832"/>
      <c r="I36" s="276"/>
      <c r="J36" s="277"/>
      <c r="K36" s="278">
        <f>VLOOKUP(A36,EQUIPOS!A6:D163,4,FALSE)</f>
        <v>1824.4316450447916</v>
      </c>
      <c r="L36" s="279"/>
      <c r="M36" s="280">
        <v>6.25</v>
      </c>
      <c r="N36" s="281">
        <f t="shared" ref="N36:N41" si="0">K36/M36</f>
        <v>291.90906320716664</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60000</v>
      </c>
      <c r="L37" s="279"/>
      <c r="M37" s="280">
        <v>50</v>
      </c>
      <c r="N37" s="281">
        <f t="shared" si="0"/>
        <v>1200</v>
      </c>
    </row>
    <row r="38" spans="1:14">
      <c r="A38" t="s">
        <v>184</v>
      </c>
      <c r="B38" s="830" t="str">
        <f>VLOOKUP(A38,EQUIPOS!A8:D154,3,FALSE)</f>
        <v>Cortadora de pavimento, Máxima profundidad de corte: 160 mm. Capacidad de disco: desde 12´´ hasta 18´´ de diámetro. Peso operacional: 135 kg, 13.5 hp de potencia</v>
      </c>
      <c r="C38" s="831"/>
      <c r="D38" s="831"/>
      <c r="E38" s="831"/>
      <c r="F38" s="831"/>
      <c r="G38" s="831"/>
      <c r="H38" s="832"/>
      <c r="I38" s="276"/>
      <c r="J38" s="277"/>
      <c r="K38" s="278">
        <f>VLOOKUP(A38,EQUIPOS!A8:D165,4,FALSE)</f>
        <v>14517.458956650227</v>
      </c>
      <c r="L38" s="279"/>
      <c r="M38" s="280">
        <v>3.75</v>
      </c>
      <c r="N38" s="281">
        <f t="shared" si="0"/>
        <v>3871.3223884400604</v>
      </c>
    </row>
    <row r="39" spans="1:14">
      <c r="A39" t="s">
        <v>228</v>
      </c>
      <c r="B39" s="830" t="str">
        <f>VLOOKUP(A39,EQUIPOS!A9:D154,3,FALSE)</f>
        <v xml:space="preserve">Formaleta metálica (concreto hidráulico)
</v>
      </c>
      <c r="C39" s="831"/>
      <c r="D39" s="831"/>
      <c r="E39" s="831"/>
      <c r="F39" s="831"/>
      <c r="G39" s="831"/>
      <c r="H39" s="832"/>
      <c r="I39" s="276"/>
      <c r="J39" s="277"/>
      <c r="K39" s="278">
        <f>VLOOKUP(A39,EQUIPOS!A9:D166,4,FALSE)</f>
        <v>1450</v>
      </c>
      <c r="L39" s="279"/>
      <c r="M39" s="280">
        <v>6.25</v>
      </c>
      <c r="N39" s="281">
        <f t="shared" si="0"/>
        <v>232</v>
      </c>
    </row>
    <row r="40" spans="1:14">
      <c r="A40" t="s">
        <v>301</v>
      </c>
      <c r="B40" s="830" t="str">
        <f>VLOOKUP(A40,EQUIPOS!A10:D154,3,FALSE)</f>
        <v>Regla vibratoria, de longitud de 3 a 5 m, motor de 3600 rpm, potencia 6 HP</v>
      </c>
      <c r="C40" s="831"/>
      <c r="D40" s="831"/>
      <c r="E40" s="831"/>
      <c r="F40" s="831"/>
      <c r="G40" s="831"/>
      <c r="H40" s="832"/>
      <c r="I40" s="276"/>
      <c r="J40" s="277"/>
      <c r="K40" s="278">
        <f>VLOOKUP(A40,EQUIPOS!A10:D167,4,FALSE)</f>
        <v>8415.8962938210607</v>
      </c>
      <c r="L40" s="279"/>
      <c r="M40" s="280">
        <v>6.25</v>
      </c>
      <c r="N40" s="281">
        <f t="shared" si="0"/>
        <v>1346.5434070113697</v>
      </c>
    </row>
    <row r="41" spans="1:14">
      <c r="A41" t="s">
        <v>363</v>
      </c>
      <c r="B41" s="830" t="str">
        <f>VLOOKUP(A41,EQUIPOS!A11:D155,3,FALSE)</f>
        <v>Vibrador de concreto, Motor de 3 hp a 18.000 rpm Mangueras de 4 mt</v>
      </c>
      <c r="C41" s="831"/>
      <c r="D41" s="831"/>
      <c r="E41" s="831"/>
      <c r="F41" s="831"/>
      <c r="G41" s="831"/>
      <c r="H41" s="832"/>
      <c r="I41" s="276"/>
      <c r="J41" s="277"/>
      <c r="K41" s="278">
        <f>VLOOKUP(A41,EQUIPOS!A11:D168,4,FALSE)</f>
        <v>15583</v>
      </c>
      <c r="L41" s="279"/>
      <c r="M41" s="280">
        <v>6.25</v>
      </c>
      <c r="N41" s="281">
        <f t="shared" si="0"/>
        <v>2493.2800000000002</v>
      </c>
    </row>
    <row r="42" spans="1:14">
      <c r="B42" s="329"/>
      <c r="C42" s="330"/>
      <c r="D42" s="330"/>
      <c r="E42" s="330"/>
      <c r="F42" s="330"/>
      <c r="G42" s="330"/>
      <c r="H42" s="331"/>
      <c r="I42" s="276"/>
      <c r="J42" s="277"/>
      <c r="K42" s="278"/>
      <c r="L42" s="279"/>
      <c r="M42" s="280"/>
      <c r="N42" s="281"/>
    </row>
    <row r="43" spans="1:14">
      <c r="B43" s="329"/>
      <c r="C43" s="330"/>
      <c r="D43" s="330"/>
      <c r="E43" s="330"/>
      <c r="F43" s="330"/>
      <c r="G43" s="330"/>
      <c r="H43" s="331"/>
      <c r="I43" s="276"/>
      <c r="J43" s="277"/>
      <c r="K43" s="278"/>
      <c r="L43" s="279"/>
      <c r="M43" s="280"/>
      <c r="N43" s="281"/>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0.1</v>
      </c>
      <c r="N46" s="353">
        <f>N83*M46</f>
        <v>919.20969370980004</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10354.264552368397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s="150" t="s">
        <v>383</v>
      </c>
      <c r="B53" s="49" t="str">
        <f>VLOOKUP(A53,MATERIALES!A5:D372,3,FALSE)</f>
        <v>Barras de transferencia de carga (1'')</v>
      </c>
      <c r="C53" s="290"/>
      <c r="D53" s="290"/>
      <c r="E53" s="290"/>
      <c r="F53" s="290"/>
      <c r="G53" s="290"/>
      <c r="H53" s="290"/>
      <c r="I53" s="277"/>
      <c r="J53" s="233" t="s">
        <v>377</v>
      </c>
      <c r="K53" s="291">
        <v>6.1342592592592586</v>
      </c>
      <c r="L53" s="276"/>
      <c r="M53" s="411">
        <f>VLOOKUP(A53,MATERIALES!A5:D394,4,FALSE)</f>
        <v>2828.335</v>
      </c>
      <c r="N53" s="281">
        <f>K53*M53</f>
        <v>17349.740162037036</v>
      </c>
    </row>
    <row r="54" spans="1:14">
      <c r="A54" s="150" t="s">
        <v>818</v>
      </c>
      <c r="B54" s="49" t="str">
        <f>VLOOKUP(A54,MATERIALES!A6:D372,3,FALSE)</f>
        <v>Aditivo Acelerante de Fraguado</v>
      </c>
      <c r="C54" s="290"/>
      <c r="D54" s="290"/>
      <c r="E54" s="290"/>
      <c r="F54" s="290"/>
      <c r="G54" s="290"/>
      <c r="H54" s="290"/>
      <c r="I54" s="277"/>
      <c r="J54" s="233" t="s">
        <v>377</v>
      </c>
      <c r="K54" s="291">
        <v>1.1200000000000001</v>
      </c>
      <c r="L54" s="276"/>
      <c r="M54" s="411">
        <f>VLOOKUP(A54,MATERIALES!A6:D395,4,FALSE)</f>
        <v>16442</v>
      </c>
      <c r="N54" s="281">
        <f>K54*M54</f>
        <v>18415.04</v>
      </c>
    </row>
    <row r="55" spans="1:14">
      <c r="A55" s="150" t="s">
        <v>385</v>
      </c>
      <c r="B55" s="49" t="str">
        <f>VLOOKUP(A55,MATERIALES!A6:D372,3,FALSE)</f>
        <v>Barras de unión de 1/2´´</v>
      </c>
      <c r="C55" s="290"/>
      <c r="D55" s="290"/>
      <c r="E55" s="290"/>
      <c r="F55" s="290"/>
      <c r="G55" s="290"/>
      <c r="H55" s="290"/>
      <c r="I55" s="277"/>
      <c r="J55" s="233" t="s">
        <v>377</v>
      </c>
      <c r="K55" s="291">
        <v>0.37037037037037041</v>
      </c>
      <c r="L55" s="276"/>
      <c r="M55" s="411">
        <f>VLOOKUP(A55,MATERIALES!A6:D396,4,FALSE)</f>
        <v>2804.3333333333335</v>
      </c>
      <c r="N55" s="281">
        <f>K55*M55</f>
        <v>1038.641975308642</v>
      </c>
    </row>
    <row r="56" spans="1:14">
      <c r="A56" s="150" t="s">
        <v>420</v>
      </c>
      <c r="B56" s="49" t="str">
        <f>VLOOKUP(A56,MATERIALES!A6:D372,3,FALSE)</f>
        <v>Cintilla De Poliuretano (Sikarod) (Pavimentos De Concreto Hidráulico)</v>
      </c>
      <c r="C56" s="290"/>
      <c r="D56" s="290"/>
      <c r="E56" s="290"/>
      <c r="F56" s="290"/>
      <c r="G56" s="290"/>
      <c r="H56" s="290"/>
      <c r="I56" s="277"/>
      <c r="J56" s="233" t="s">
        <v>144</v>
      </c>
      <c r="K56" s="291">
        <v>1.1111111111111112</v>
      </c>
      <c r="L56" s="276"/>
      <c r="M56" s="411">
        <f>VLOOKUP(A56,MATERIALES!A6:D397,4,FALSE)</f>
        <v>916</v>
      </c>
      <c r="N56" s="281">
        <f>K56*M56</f>
        <v>1017.7777777777778</v>
      </c>
    </row>
    <row r="57" spans="1:14">
      <c r="A57" s="150" t="s">
        <v>684</v>
      </c>
      <c r="B57" s="812" t="str">
        <f>VLOOKUP(A57,MATERIALES!A7:D372,3,FALSE)</f>
        <v>Sello de silicona o sellador autonivelante</v>
      </c>
      <c r="C57" s="813" t="e">
        <f>VLOOKUP(B57,MATERIALES!B7:E372,3,FALSE)</f>
        <v>#N/A</v>
      </c>
      <c r="D57" s="813" t="e">
        <f>VLOOKUP(C57,MATERIALES!C7:F372,3,FALSE)</f>
        <v>#N/A</v>
      </c>
      <c r="E57" s="813" t="e">
        <f>VLOOKUP(D57,MATERIALES!D7:G372,3,FALSE)</f>
        <v>#N/A</v>
      </c>
      <c r="F57" s="813" t="e">
        <f>VLOOKUP(E57,MATERIALES!E7:H372,3,FALSE)</f>
        <v>#N/A</v>
      </c>
      <c r="G57" s="813" t="e">
        <f>VLOOKUP(F57,MATERIALES!F7:I372,3,FALSE)</f>
        <v>#N/A</v>
      </c>
      <c r="H57" s="813" t="e">
        <f>VLOOKUP(G57,MATERIALES!G7:J372,3,FALSE)</f>
        <v>#N/A</v>
      </c>
      <c r="I57" s="813" t="e">
        <f>VLOOKUP(H57,MATERIALES!H7:K372,3,FALSE)</f>
        <v>#N/A</v>
      </c>
      <c r="J57" s="320" t="s">
        <v>144</v>
      </c>
      <c r="K57" s="50">
        <v>1.1111111111111112</v>
      </c>
      <c r="L57" s="821">
        <f ca="1">VLOOKUP(A57,MATERIALES!A4:D372,4,FALSE)</f>
        <v>5118.6683160092889</v>
      </c>
      <c r="M57" s="822"/>
      <c r="N57" s="281">
        <f ca="1">K57*L57</f>
        <v>5687.4092400103209</v>
      </c>
    </row>
    <row r="58" spans="1:14">
      <c r="A58" s="150" t="s">
        <v>849</v>
      </c>
      <c r="B58" s="325" t="str">
        <f>VLOOKUP(A58,MATERIALES!A8:D372,3,FALSE)</f>
        <v>Antisol blanco (presentación 20 kg)</v>
      </c>
      <c r="C58" s="326"/>
      <c r="D58" s="326"/>
      <c r="E58" s="326"/>
      <c r="F58" s="326"/>
      <c r="G58" s="326"/>
      <c r="H58" s="326"/>
      <c r="I58" s="326"/>
      <c r="J58" s="320" t="s">
        <v>377</v>
      </c>
      <c r="K58" s="50">
        <v>1.1200000000000001</v>
      </c>
      <c r="L58" s="424"/>
      <c r="M58" s="423">
        <f>VLOOKUP(A58,MATERIALES!A8:D399,4,FALSE)</f>
        <v>5580</v>
      </c>
      <c r="N58" s="281">
        <f>K58*M58</f>
        <v>6249.6</v>
      </c>
    </row>
    <row r="59" spans="1:14">
      <c r="A59" t="s">
        <v>910</v>
      </c>
      <c r="B59" s="325" t="str">
        <f>VLOOKUP(A59,MATERIALES!A9:D372,3,FALSE)</f>
        <v xml:space="preserve">Concreto hidráulico para pavimento MR-43
</v>
      </c>
      <c r="C59" s="326"/>
      <c r="D59" s="326"/>
      <c r="E59" s="326"/>
      <c r="F59" s="326"/>
      <c r="G59" s="326"/>
      <c r="H59" s="326"/>
      <c r="I59" s="326"/>
      <c r="J59" s="320" t="s">
        <v>388</v>
      </c>
      <c r="K59" s="50">
        <v>1.01</v>
      </c>
      <c r="L59" s="424"/>
      <c r="M59" s="423">
        <f>VLOOKUP(A59,MATERIALES!A9:D400,4,FALSE)</f>
        <v>384450</v>
      </c>
      <c r="N59" s="281">
        <f>K59*M59</f>
        <v>388294.5</v>
      </c>
    </row>
    <row r="60" spans="1:14" ht="15.75" thickBot="1">
      <c r="B60" s="318"/>
      <c r="C60" s="319"/>
      <c r="D60" s="319"/>
      <c r="E60" s="319"/>
      <c r="F60" s="319"/>
      <c r="G60" s="319"/>
      <c r="H60" s="319"/>
      <c r="I60" s="319"/>
      <c r="J60" s="132"/>
      <c r="K60" s="132"/>
      <c r="L60" s="334"/>
      <c r="M60" s="333"/>
      <c r="N60" s="133"/>
    </row>
    <row r="61" spans="1:14" ht="15.75" thickBot="1">
      <c r="B61" s="817" t="s">
        <v>1037</v>
      </c>
      <c r="C61" s="818"/>
      <c r="D61" s="818"/>
      <c r="E61" s="818"/>
      <c r="F61" s="818"/>
      <c r="G61" s="818"/>
      <c r="H61" s="818"/>
      <c r="I61" s="818"/>
      <c r="J61" s="818"/>
      <c r="K61" s="818"/>
      <c r="L61" s="818"/>
      <c r="M61" s="819"/>
      <c r="N61" s="403">
        <f ca="1">SUM(N53:N60)</f>
        <v>553964.94238455361</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2" t="s">
        <v>1041</v>
      </c>
      <c r="C65" s="323"/>
      <c r="D65" s="323"/>
      <c r="E65" s="323"/>
      <c r="F65" s="323"/>
      <c r="G65" s="323"/>
      <c r="H65" s="79" t="s">
        <v>1029</v>
      </c>
      <c r="I65" s="80" t="s">
        <v>1042</v>
      </c>
      <c r="J65" s="81" t="s">
        <v>1043</v>
      </c>
      <c r="K65" s="79" t="s">
        <v>1044</v>
      </c>
      <c r="L65" s="820" t="s">
        <v>1045</v>
      </c>
      <c r="M65" s="793"/>
      <c r="N65" s="82" t="s">
        <v>1035</v>
      </c>
    </row>
    <row r="66" spans="1:15">
      <c r="A66" t="s">
        <v>1323</v>
      </c>
      <c r="B66" s="52" t="str">
        <f>VLOOKUP(A66,TRANSPORTE!A5:D117,3,FALSE)</f>
        <v>Transporte de concreto</v>
      </c>
      <c r="C66" s="326"/>
      <c r="D66" s="326"/>
      <c r="E66" s="326"/>
      <c r="F66" s="326"/>
      <c r="G66" s="326"/>
      <c r="H66" s="320" t="s">
        <v>1552</v>
      </c>
      <c r="I66" s="288">
        <v>1.01</v>
      </c>
      <c r="J66" s="295">
        <v>1</v>
      </c>
      <c r="K66" s="288">
        <f>I66*J66</f>
        <v>1.01</v>
      </c>
      <c r="L66" s="821">
        <f>VLOOKUP(A66,TRANSPORTE!A5:D117,4,FALSE)</f>
        <v>1200</v>
      </c>
      <c r="M66" s="822"/>
      <c r="N66" s="296">
        <f>K66*L66</f>
        <v>1212</v>
      </c>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75" thickBot="1">
      <c r="B71" s="318"/>
      <c r="C71" s="319"/>
      <c r="D71" s="319"/>
      <c r="E71" s="319"/>
      <c r="F71" s="319"/>
      <c r="G71" s="319"/>
      <c r="H71" s="54"/>
      <c r="I71" s="132"/>
      <c r="J71" s="132"/>
      <c r="K71" s="132"/>
      <c r="L71" s="806"/>
      <c r="M71" s="807"/>
      <c r="N71" s="133"/>
    </row>
    <row r="72" spans="1:15" ht="15.75" thickBot="1">
      <c r="B72" s="823" t="s">
        <v>1037</v>
      </c>
      <c r="C72" s="824"/>
      <c r="D72" s="824"/>
      <c r="E72" s="824"/>
      <c r="F72" s="824"/>
      <c r="G72" s="824"/>
      <c r="H72" s="824"/>
      <c r="I72" s="824"/>
      <c r="J72" s="824"/>
      <c r="K72" s="824"/>
      <c r="L72" s="824"/>
      <c r="M72" s="825"/>
      <c r="N72" s="110">
        <f>N66+N67+N68+N69+N70</f>
        <v>1212</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43" t="s">
        <v>1047</v>
      </c>
      <c r="C76" s="844"/>
      <c r="D76" s="844"/>
      <c r="E76" s="844"/>
      <c r="F76" s="844"/>
      <c r="G76" s="844"/>
      <c r="H76" s="844"/>
      <c r="I76" s="79" t="s">
        <v>1048</v>
      </c>
      <c r="J76" s="81" t="s">
        <v>1494</v>
      </c>
      <c r="K76" s="80" t="s">
        <v>1050</v>
      </c>
      <c r="L76" s="845" t="s">
        <v>1034</v>
      </c>
      <c r="M76" s="846"/>
      <c r="N76" s="104" t="s">
        <v>1035</v>
      </c>
    </row>
    <row r="77" spans="1:15">
      <c r="A77" s="151" t="s">
        <v>17</v>
      </c>
      <c r="B77" s="55" t="str">
        <f>VLOOKUP(A77,'MANO DE OBRA'!A8:D68,3,FALSE)</f>
        <v>Obrero (7)</v>
      </c>
      <c r="C77" s="53"/>
      <c r="D77" s="53"/>
      <c r="E77" s="53"/>
      <c r="F77" s="53"/>
      <c r="G77" s="53"/>
      <c r="H77" s="53"/>
      <c r="I77" s="301">
        <f>K77/J77*100</f>
        <v>193227.262942</v>
      </c>
      <c r="J77" s="302">
        <v>185</v>
      </c>
      <c r="K77" s="303">
        <f>VLOOKUP(A77,'MANO DE OBRA'!A8:D99,4,FALSE)</f>
        <v>357470.43644269998</v>
      </c>
      <c r="L77" s="56"/>
      <c r="M77" s="304">
        <v>50</v>
      </c>
      <c r="N77" s="404">
        <f>K77/M77</f>
        <v>7149.4087288539995</v>
      </c>
      <c r="O77" s="112"/>
    </row>
    <row r="78" spans="1:15">
      <c r="A78" s="151"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50</v>
      </c>
      <c r="N78" s="404">
        <f>K78/M78</f>
        <v>2042.688208244</v>
      </c>
    </row>
    <row r="79" spans="1:15">
      <c r="B79" s="55"/>
      <c r="C79" s="53"/>
      <c r="D79" s="53"/>
      <c r="E79" s="53"/>
      <c r="F79" s="53"/>
      <c r="G79" s="53"/>
      <c r="H79" s="53"/>
      <c r="I79" s="288"/>
      <c r="J79" s="306"/>
      <c r="K79" s="307"/>
      <c r="L79" s="56"/>
      <c r="M79" s="309"/>
      <c r="N79" s="305"/>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75" thickBot="1">
      <c r="B82" s="804"/>
      <c r="C82" s="805"/>
      <c r="D82" s="805"/>
      <c r="E82" s="805"/>
      <c r="F82" s="805"/>
      <c r="G82" s="805"/>
      <c r="H82" s="805"/>
      <c r="I82" s="132"/>
      <c r="J82" s="132"/>
      <c r="K82" s="132"/>
      <c r="L82" s="905"/>
      <c r="M82" s="905"/>
      <c r="N82" s="51"/>
    </row>
    <row r="83" spans="1:14" ht="15.75" thickBot="1">
      <c r="B83" s="823" t="s">
        <v>1037</v>
      </c>
      <c r="C83" s="824"/>
      <c r="D83" s="824"/>
      <c r="E83" s="824"/>
      <c r="F83" s="824"/>
      <c r="G83" s="824"/>
      <c r="H83" s="824"/>
      <c r="I83" s="824"/>
      <c r="J83" s="824"/>
      <c r="K83" s="824"/>
      <c r="L83" s="824"/>
      <c r="M83" s="825"/>
      <c r="N83" s="310">
        <f>SUM(N77:N82)</f>
        <v>9192.0969370980001</v>
      </c>
    </row>
    <row r="84" spans="1:14" ht="15.75" thickBot="1">
      <c r="B84" s="39"/>
      <c r="C84" s="40"/>
      <c r="D84" s="40"/>
      <c r="E84" s="40"/>
      <c r="F84" s="40"/>
      <c r="G84" s="40"/>
      <c r="H84" s="40"/>
      <c r="I84" s="40"/>
      <c r="J84" s="40"/>
      <c r="K84" s="40"/>
      <c r="L84" s="40"/>
      <c r="M84" s="40"/>
      <c r="N84" s="41"/>
    </row>
    <row r="85" spans="1:14" ht="15.75" thickBot="1">
      <c r="B85" s="817" t="s">
        <v>1051</v>
      </c>
      <c r="C85" s="818"/>
      <c r="D85" s="818"/>
      <c r="E85" s="818"/>
      <c r="F85" s="818"/>
      <c r="G85" s="818"/>
      <c r="H85" s="818"/>
      <c r="I85" s="818"/>
      <c r="J85" s="818"/>
      <c r="K85" s="818"/>
      <c r="L85" s="818"/>
      <c r="M85" s="819"/>
      <c r="N85" s="105">
        <f ca="1">N48+N61+N72+N83</f>
        <v>573124.4316005999</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08" t="s">
        <v>1053</v>
      </c>
      <c r="C89" s="809"/>
      <c r="D89" s="809"/>
      <c r="E89" s="809"/>
      <c r="F89" s="809"/>
      <c r="G89" s="809"/>
      <c r="H89" s="809"/>
      <c r="I89" s="323"/>
      <c r="J89" s="343"/>
      <c r="K89" s="311" t="s">
        <v>1054</v>
      </c>
      <c r="L89" s="847" t="s">
        <v>1055</v>
      </c>
      <c r="M89" s="848"/>
      <c r="N89" s="312"/>
    </row>
    <row r="90" spans="1:14">
      <c r="B90" s="849" t="s">
        <v>1056</v>
      </c>
      <c r="C90" s="850"/>
      <c r="D90" s="850"/>
      <c r="E90" s="850"/>
      <c r="F90" s="850"/>
      <c r="G90" s="850"/>
      <c r="H90" s="850"/>
      <c r="I90" s="93"/>
      <c r="J90" s="94"/>
      <c r="K90" s="313">
        <v>0.2</v>
      </c>
      <c r="L90" s="851">
        <f ca="1">N85*K90</f>
        <v>114624.88632011999</v>
      </c>
      <c r="M90" s="852"/>
      <c r="N90" s="57"/>
    </row>
    <row r="91" spans="1:14">
      <c r="B91" s="95" t="s">
        <v>1057</v>
      </c>
      <c r="C91" s="96"/>
      <c r="D91" s="96"/>
      <c r="E91" s="96"/>
      <c r="F91" s="96"/>
      <c r="G91" s="96"/>
      <c r="H91" s="96"/>
      <c r="I91" s="93"/>
      <c r="J91" s="94"/>
      <c r="K91" s="313">
        <v>0.05</v>
      </c>
      <c r="L91" s="851">
        <f ca="1">N85*K91</f>
        <v>28656.221580029996</v>
      </c>
      <c r="M91" s="852"/>
      <c r="N91" s="57"/>
    </row>
    <row r="92" spans="1:14" ht="15.75" thickBot="1">
      <c r="B92" s="97" t="s">
        <v>1058</v>
      </c>
      <c r="C92" s="98"/>
      <c r="D92" s="98"/>
      <c r="E92" s="98"/>
      <c r="F92" s="98"/>
      <c r="G92" s="98"/>
      <c r="H92" s="98"/>
      <c r="I92" s="99"/>
      <c r="J92" s="100"/>
      <c r="K92" s="314">
        <v>0.05</v>
      </c>
      <c r="L92" s="853">
        <f ca="1">N85*K92</f>
        <v>28656.221580029996</v>
      </c>
      <c r="M92" s="854"/>
      <c r="N92" s="57"/>
    </row>
    <row r="93" spans="1:14" ht="15.75" thickBot="1">
      <c r="B93" s="817" t="s">
        <v>1037</v>
      </c>
      <c r="C93" s="818"/>
      <c r="D93" s="818"/>
      <c r="E93" s="818"/>
      <c r="F93" s="818"/>
      <c r="G93" s="818"/>
      <c r="H93" s="818"/>
      <c r="I93" s="818"/>
      <c r="J93" s="818"/>
      <c r="K93" s="818"/>
      <c r="L93" s="818"/>
      <c r="M93" s="819"/>
      <c r="N93" s="58">
        <f ca="1">L90+L91+L92</f>
        <v>171937.32948017996</v>
      </c>
    </row>
    <row r="94" spans="1:14" ht="15.75" thickBot="1">
      <c r="B94" s="39"/>
      <c r="C94" s="40"/>
      <c r="D94" s="40"/>
      <c r="E94" s="40"/>
      <c r="F94" s="40"/>
      <c r="G94" s="40"/>
      <c r="H94" s="40"/>
      <c r="I94" s="40"/>
      <c r="J94" s="40"/>
      <c r="K94" s="40"/>
      <c r="L94" s="40"/>
      <c r="M94" s="40"/>
      <c r="N94" s="41"/>
    </row>
    <row r="95" spans="1:14" ht="15.75" thickBot="1">
      <c r="A95" t="s">
        <v>2122</v>
      </c>
      <c r="B95" s="817" t="s">
        <v>1059</v>
      </c>
      <c r="C95" s="818"/>
      <c r="D95" s="818"/>
      <c r="E95" s="818"/>
      <c r="F95" s="818"/>
      <c r="G95" s="818"/>
      <c r="H95" s="818"/>
      <c r="I95" s="818"/>
      <c r="J95" s="818"/>
      <c r="K95" s="818"/>
      <c r="L95" s="818"/>
      <c r="M95" s="819"/>
      <c r="N95" s="196">
        <f ca="1">N85+N93</f>
        <v>745061.76108077983</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7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55" t="s">
        <v>2324</v>
      </c>
      <c r="C112" s="856"/>
      <c r="D112" s="856"/>
      <c r="E112" s="856"/>
      <c r="F112" s="856"/>
      <c r="G112" s="856"/>
      <c r="H112" s="856"/>
      <c r="I112" s="856"/>
      <c r="J112" s="856"/>
      <c r="K112" s="856"/>
      <c r="L112" s="856"/>
      <c r="M112" s="856"/>
      <c r="N112" s="857"/>
    </row>
    <row r="113" spans="2:14" ht="15" customHeight="1">
      <c r="B113" s="855"/>
      <c r="C113" s="856"/>
      <c r="D113" s="856"/>
      <c r="E113" s="856"/>
      <c r="F113" s="856"/>
      <c r="G113" s="856"/>
      <c r="H113" s="856"/>
      <c r="I113" s="856"/>
      <c r="J113" s="856"/>
      <c r="K113" s="856"/>
      <c r="L113" s="856"/>
      <c r="M113" s="856"/>
      <c r="N113" s="857"/>
    </row>
    <row r="114" spans="2:14" ht="30" customHeight="1">
      <c r="B114" s="858" t="s">
        <v>2325</v>
      </c>
      <c r="C114" s="859"/>
      <c r="D114" s="859"/>
      <c r="E114" s="859"/>
      <c r="F114" s="859"/>
      <c r="G114" s="859"/>
      <c r="H114" s="859"/>
      <c r="I114" s="859"/>
      <c r="J114" s="859"/>
      <c r="K114" s="859"/>
      <c r="L114" s="859"/>
      <c r="M114" s="859"/>
      <c r="N114" s="860"/>
    </row>
    <row r="115" spans="2:14">
      <c r="B115" s="858"/>
      <c r="C115" s="859"/>
      <c r="D115" s="859"/>
      <c r="E115" s="859"/>
      <c r="F115" s="859"/>
      <c r="G115" s="859"/>
      <c r="H115" s="859"/>
      <c r="I115" s="859"/>
      <c r="J115" s="859"/>
      <c r="K115" s="859"/>
      <c r="L115" s="859"/>
      <c r="M115" s="859"/>
      <c r="N115" s="860"/>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794"/>
      <c r="K125" s="794"/>
      <c r="L125" s="794"/>
      <c r="M125" s="794"/>
      <c r="N125" s="795"/>
    </row>
    <row r="126" spans="2:14" ht="15.75" customHeight="1" thickBot="1">
      <c r="B126" s="270" t="s">
        <v>2327</v>
      </c>
      <c r="C126" s="402"/>
      <c r="D126" s="402"/>
      <c r="E126" s="63"/>
      <c r="F126" s="63"/>
      <c r="G126" s="63"/>
      <c r="H126" s="63"/>
      <c r="I126" s="63"/>
      <c r="J126" s="796"/>
      <c r="K126" s="796"/>
      <c r="L126" s="796"/>
      <c r="M126" s="796"/>
      <c r="N126" s="797"/>
    </row>
  </sheetData>
  <mergeCells count="69">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L65:M65"/>
    <mergeCell ref="L66:M66"/>
    <mergeCell ref="L71:M71"/>
    <mergeCell ref="B72:M72"/>
    <mergeCell ref="B76:H76"/>
    <mergeCell ref="L76:M76"/>
    <mergeCell ref="J125:N126"/>
    <mergeCell ref="B90:H90"/>
    <mergeCell ref="L90:M90"/>
    <mergeCell ref="L91:M91"/>
    <mergeCell ref="L92:M92"/>
    <mergeCell ref="B93:M93"/>
    <mergeCell ref="B95:M95"/>
    <mergeCell ref="B112:N113"/>
    <mergeCell ref="B114:N115"/>
    <mergeCell ref="B82:H82"/>
    <mergeCell ref="L82:M82"/>
    <mergeCell ref="B83:M83"/>
    <mergeCell ref="B85:M85"/>
    <mergeCell ref="B89:H89"/>
    <mergeCell ref="L89:M8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29.25" customHeight="1" thickBot="1">
      <c r="A31" s="163" t="s">
        <v>1929</v>
      </c>
      <c r="B31" s="86" t="s">
        <v>1177</v>
      </c>
      <c r="C31" s="957" t="s">
        <v>1709</v>
      </c>
      <c r="D31" s="958"/>
      <c r="E31" s="958"/>
      <c r="F31" s="958"/>
      <c r="G31" s="958"/>
      <c r="H31" s="958"/>
      <c r="I31" s="958"/>
      <c r="J31" s="958"/>
      <c r="K31" s="477"/>
      <c r="L31" s="315" t="s">
        <v>377</v>
      </c>
      <c r="M31" s="212"/>
      <c r="N31" s="90"/>
    </row>
    <row r="32" spans="1:14" ht="13.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1"/>
      <c r="F40" s="831"/>
      <c r="G40" s="831"/>
      <c r="H40" s="832"/>
      <c r="I40" s="42"/>
      <c r="J40" s="43"/>
      <c r="K40" s="278"/>
      <c r="L40" s="285"/>
      <c r="M40" s="286"/>
      <c r="N40" s="281"/>
    </row>
    <row r="41" spans="1:14">
      <c r="B41" s="329"/>
      <c r="C41" s="330"/>
      <c r="D41" s="330"/>
      <c r="E41" s="330"/>
      <c r="F41" s="332"/>
      <c r="G41" s="332"/>
      <c r="H41" s="131"/>
      <c r="I41" s="42"/>
      <c r="J41" s="43"/>
      <c r="K41" s="283"/>
      <c r="L41" s="285"/>
      <c r="M41" s="286"/>
      <c r="N41" s="287"/>
    </row>
    <row r="42" spans="1:14">
      <c r="B42" s="837"/>
      <c r="C42" s="838"/>
      <c r="D42" s="838"/>
      <c r="E42" s="44"/>
      <c r="F42" s="45"/>
      <c r="G42" s="45"/>
      <c r="H42" s="46"/>
      <c r="I42" s="42"/>
      <c r="J42" s="43"/>
      <c r="K42" s="288"/>
      <c r="L42" s="285"/>
      <c r="M42" s="410"/>
      <c r="N42" s="353"/>
    </row>
    <row r="43" spans="1:14" ht="15.75" thickBot="1">
      <c r="B43" s="830"/>
      <c r="C43" s="831"/>
      <c r="D43" s="831"/>
      <c r="E43" s="831"/>
      <c r="F43" s="831"/>
      <c r="G43" s="831"/>
      <c r="H43" s="832"/>
      <c r="I43" s="839"/>
      <c r="J43" s="840"/>
      <c r="K43" s="47"/>
      <c r="L43" s="841"/>
      <c r="M43" s="842"/>
      <c r="N43" s="111"/>
    </row>
    <row r="44" spans="1:14" ht="15.75" thickBot="1">
      <c r="B44" s="817" t="s">
        <v>1037</v>
      </c>
      <c r="C44" s="818"/>
      <c r="D44" s="818"/>
      <c r="E44" s="818"/>
      <c r="F44" s="818"/>
      <c r="G44" s="818"/>
      <c r="H44" s="818"/>
      <c r="I44" s="818"/>
      <c r="J44" s="818"/>
      <c r="K44" s="818"/>
      <c r="L44" s="818"/>
      <c r="M44" s="819"/>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8" t="s">
        <v>1028</v>
      </c>
      <c r="C48" s="809"/>
      <c r="D48" s="809"/>
      <c r="E48" s="809"/>
      <c r="F48" s="809"/>
      <c r="G48" s="809"/>
      <c r="H48" s="809"/>
      <c r="I48" s="810"/>
      <c r="J48" s="324" t="s">
        <v>1029</v>
      </c>
      <c r="K48" s="91" t="s">
        <v>1030</v>
      </c>
      <c r="L48" s="811" t="s">
        <v>1039</v>
      </c>
      <c r="M48" s="810"/>
      <c r="N48" s="92" t="s">
        <v>1035</v>
      </c>
    </row>
    <row r="49" spans="1:14">
      <c r="A49" t="s">
        <v>896</v>
      </c>
      <c r="B49" s="49" t="str">
        <f ca="1">VLOOKUP(A49,MATERIALES!A4:D372,3,FALSE)</f>
        <v>Cemento Porthland Norma ASTM C150 Tipo _______</v>
      </c>
      <c r="C49" s="290"/>
      <c r="D49" s="290"/>
      <c r="E49" s="290"/>
      <c r="F49" s="290"/>
      <c r="G49" s="290"/>
      <c r="H49" s="290"/>
      <c r="I49" s="277"/>
      <c r="J49" s="425" t="str">
        <f>VLOOKUP(A49,MATERIALES!A5:D639,2,FALSE)</f>
        <v>kg</v>
      </c>
      <c r="K49" s="291">
        <v>1</v>
      </c>
      <c r="L49" s="276"/>
      <c r="M49" s="411">
        <f>VLOOKUP(A49,MATERIALES!A5:D394,4,FALSE)</f>
        <v>467.59999999999997</v>
      </c>
      <c r="N49" s="281">
        <f>K49*M49</f>
        <v>467.59999999999997</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SUM(N49:N53)</f>
        <v>467.59999999999997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320"/>
      <c r="I60" s="288"/>
      <c r="J60" s="295"/>
      <c r="K60" s="288"/>
      <c r="L60" s="821"/>
      <c r="M60" s="822"/>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N44+N54+N65+N76</f>
        <v>467.59999999999997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93.52</v>
      </c>
      <c r="M83" s="852"/>
      <c r="N83" s="57"/>
    </row>
    <row r="84" spans="1:14">
      <c r="B84" s="95" t="s">
        <v>1057</v>
      </c>
      <c r="C84" s="96"/>
      <c r="D84" s="96"/>
      <c r="E84" s="96"/>
      <c r="F84" s="96"/>
      <c r="G84" s="96"/>
      <c r="H84" s="96"/>
      <c r="I84" s="93"/>
      <c r="J84" s="94"/>
      <c r="K84" s="313">
        <v>0.05</v>
      </c>
      <c r="L84" s="851">
        <f>N78*K84</f>
        <v>23.38</v>
      </c>
      <c r="M84" s="852"/>
      <c r="N84" s="57"/>
    </row>
    <row r="85" spans="1:14" ht="15.75" thickBot="1">
      <c r="B85" s="97" t="s">
        <v>1058</v>
      </c>
      <c r="C85" s="98"/>
      <c r="D85" s="98"/>
      <c r="E85" s="98"/>
      <c r="F85" s="98"/>
      <c r="G85" s="98"/>
      <c r="H85" s="98"/>
      <c r="I85" s="99"/>
      <c r="J85" s="100"/>
      <c r="K85" s="314">
        <v>0.05</v>
      </c>
      <c r="L85" s="853">
        <f>N78*K85</f>
        <v>23.38</v>
      </c>
      <c r="M85" s="854"/>
      <c r="N85" s="57"/>
    </row>
    <row r="86" spans="1:14" ht="15.75" thickBot="1">
      <c r="B86" s="817" t="s">
        <v>1037</v>
      </c>
      <c r="C86" s="818"/>
      <c r="D86" s="818"/>
      <c r="E86" s="818"/>
      <c r="F86" s="818"/>
      <c r="G86" s="818"/>
      <c r="H86" s="818"/>
      <c r="I86" s="818"/>
      <c r="J86" s="818"/>
      <c r="K86" s="818"/>
      <c r="L86" s="818"/>
      <c r="M86" s="819"/>
      <c r="N86" s="58">
        <f>L83+L84+L85</f>
        <v>140.28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607.88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29.2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4"/>
      <c r="K118" s="794"/>
      <c r="L118" s="794"/>
      <c r="M118" s="794"/>
      <c r="N118" s="795"/>
    </row>
    <row r="119" spans="2:14" ht="15.75" customHeight="1" thickBot="1">
      <c r="B119" s="270" t="s">
        <v>2327</v>
      </c>
      <c r="C119" s="402"/>
      <c r="D119" s="402"/>
      <c r="E119" s="63"/>
      <c r="F119" s="63"/>
      <c r="G119" s="63"/>
      <c r="H119" s="63"/>
      <c r="I119" s="63"/>
      <c r="J119" s="796"/>
      <c r="K119" s="796"/>
      <c r="L119" s="796"/>
      <c r="M119" s="796"/>
      <c r="N119" s="797"/>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29.25" customHeight="1" thickBot="1">
      <c r="A31" t="s">
        <v>1929</v>
      </c>
      <c r="B31" s="86" t="s">
        <v>1710</v>
      </c>
      <c r="C31" s="957" t="s">
        <v>2146</v>
      </c>
      <c r="D31" s="958"/>
      <c r="E31" s="958"/>
      <c r="F31" s="958"/>
      <c r="G31" s="958"/>
      <c r="H31" s="958"/>
      <c r="I31" s="958"/>
      <c r="J31" s="958"/>
      <c r="K31" s="47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1"/>
      <c r="F40" s="831"/>
      <c r="G40" s="831"/>
      <c r="H40" s="832"/>
      <c r="I40" s="42"/>
      <c r="J40" s="43"/>
      <c r="K40" s="278"/>
      <c r="L40" s="285"/>
      <c r="M40" s="286"/>
      <c r="N40" s="281"/>
    </row>
    <row r="41" spans="1:14">
      <c r="B41" s="329"/>
      <c r="C41" s="330"/>
      <c r="D41" s="330"/>
      <c r="E41" s="330"/>
      <c r="F41" s="332"/>
      <c r="G41" s="332"/>
      <c r="H41" s="131"/>
      <c r="I41" s="42"/>
      <c r="J41" s="43"/>
      <c r="K41" s="283"/>
      <c r="L41" s="285"/>
      <c r="M41" s="286"/>
      <c r="N41" s="287"/>
    </row>
    <row r="42" spans="1:14">
      <c r="B42" s="837"/>
      <c r="C42" s="838"/>
      <c r="D42" s="838"/>
      <c r="E42" s="44"/>
      <c r="F42" s="45"/>
      <c r="G42" s="45"/>
      <c r="H42" s="46"/>
      <c r="I42" s="42"/>
      <c r="J42" s="43"/>
      <c r="K42" s="288"/>
      <c r="L42" s="285"/>
      <c r="M42" s="410"/>
      <c r="N42" s="353"/>
    </row>
    <row r="43" spans="1:14" ht="15.75" thickBot="1">
      <c r="B43" s="830"/>
      <c r="C43" s="831"/>
      <c r="D43" s="831"/>
      <c r="E43" s="831"/>
      <c r="F43" s="831"/>
      <c r="G43" s="831"/>
      <c r="H43" s="832"/>
      <c r="I43" s="839"/>
      <c r="J43" s="840"/>
      <c r="K43" s="47"/>
      <c r="L43" s="841"/>
      <c r="M43" s="842"/>
      <c r="N43" s="111"/>
    </row>
    <row r="44" spans="1:14" ht="15.75" thickBot="1">
      <c r="B44" s="817" t="s">
        <v>1037</v>
      </c>
      <c r="C44" s="818"/>
      <c r="D44" s="818"/>
      <c r="E44" s="818"/>
      <c r="F44" s="818"/>
      <c r="G44" s="818"/>
      <c r="H44" s="818"/>
      <c r="I44" s="818"/>
      <c r="J44" s="818"/>
      <c r="K44" s="818"/>
      <c r="L44" s="818"/>
      <c r="M44" s="819"/>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8" t="s">
        <v>1028</v>
      </c>
      <c r="C48" s="809"/>
      <c r="D48" s="809"/>
      <c r="E48" s="809"/>
      <c r="F48" s="809"/>
      <c r="G48" s="809"/>
      <c r="H48" s="809"/>
      <c r="I48" s="810"/>
      <c r="J48" s="324" t="s">
        <v>1029</v>
      </c>
      <c r="K48" s="91" t="s">
        <v>1030</v>
      </c>
      <c r="L48" s="811" t="s">
        <v>1039</v>
      </c>
      <c r="M48" s="810"/>
      <c r="N48" s="92" t="s">
        <v>1035</v>
      </c>
    </row>
    <row r="49" spans="1:14">
      <c r="A49" t="s">
        <v>898</v>
      </c>
      <c r="B49" s="49" t="str">
        <f ca="1">VLOOKUP(A49,MATERIALES!A4:D372,3,FALSE)</f>
        <v>Cemento Hidráulico adicionado, Norma ASTM C595 Tipo _______</v>
      </c>
      <c r="C49" s="290"/>
      <c r="D49" s="290"/>
      <c r="E49" s="290"/>
      <c r="F49" s="290"/>
      <c r="G49" s="290"/>
      <c r="H49" s="290"/>
      <c r="I49" s="277"/>
      <c r="J49" s="425" t="str">
        <f>VLOOKUP(A49,MATERIALES!A5:D639,2,FALSE)</f>
        <v>kg</v>
      </c>
      <c r="K49" s="291">
        <v>1</v>
      </c>
      <c r="L49" s="276"/>
      <c r="M49" s="411">
        <f>VLOOKUP(A49,MATERIALES!A5:D394,4,FALSE)</f>
        <v>467.59999999999997</v>
      </c>
      <c r="N49" s="281">
        <f>K49*M49</f>
        <v>467.59999999999997</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SUM(N49:N53)</f>
        <v>467.59999999999997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320"/>
      <c r="I60" s="288"/>
      <c r="J60" s="295"/>
      <c r="K60" s="288"/>
      <c r="L60" s="821"/>
      <c r="M60" s="822"/>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N44+N54+N65+N76</f>
        <v>467.59999999999997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93.52</v>
      </c>
      <c r="M83" s="852"/>
      <c r="N83" s="57"/>
    </row>
    <row r="84" spans="1:14">
      <c r="B84" s="95" t="s">
        <v>1057</v>
      </c>
      <c r="C84" s="96"/>
      <c r="D84" s="96"/>
      <c r="E84" s="96"/>
      <c r="F84" s="96"/>
      <c r="G84" s="96"/>
      <c r="H84" s="96"/>
      <c r="I84" s="93"/>
      <c r="J84" s="94"/>
      <c r="K84" s="313">
        <v>0.05</v>
      </c>
      <c r="L84" s="851">
        <f>N78*K84</f>
        <v>23.38</v>
      </c>
      <c r="M84" s="852"/>
      <c r="N84" s="57"/>
    </row>
    <row r="85" spans="1:14" ht="15.75" thickBot="1">
      <c r="B85" s="97" t="s">
        <v>1058</v>
      </c>
      <c r="C85" s="98"/>
      <c r="D85" s="98"/>
      <c r="E85" s="98"/>
      <c r="F85" s="98"/>
      <c r="G85" s="98"/>
      <c r="H85" s="98"/>
      <c r="I85" s="99"/>
      <c r="J85" s="100"/>
      <c r="K85" s="314">
        <v>0.05</v>
      </c>
      <c r="L85" s="853">
        <f>N78*K85</f>
        <v>23.38</v>
      </c>
      <c r="M85" s="854"/>
      <c r="N85" s="57"/>
    </row>
    <row r="86" spans="1:14" ht="15.75" thickBot="1">
      <c r="B86" s="817" t="s">
        <v>1037</v>
      </c>
      <c r="C86" s="818"/>
      <c r="D86" s="818"/>
      <c r="E86" s="818"/>
      <c r="F86" s="818"/>
      <c r="G86" s="818"/>
      <c r="H86" s="818"/>
      <c r="I86" s="818"/>
      <c r="J86" s="818"/>
      <c r="K86" s="818"/>
      <c r="L86" s="818"/>
      <c r="M86" s="819"/>
      <c r="N86" s="58">
        <f>L83+L84+L85</f>
        <v>140.28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607.88</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29.25"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5"/>
      <c r="K118" s="965"/>
      <c r="L118" s="965"/>
      <c r="M118" s="965"/>
      <c r="N118" s="966"/>
    </row>
    <row r="119" spans="2:14" ht="15.75" thickBot="1">
      <c r="B119" s="428" t="s">
        <v>2327</v>
      </c>
      <c r="C119" s="429"/>
      <c r="D119" s="429"/>
      <c r="E119" s="268"/>
      <c r="F119" s="268"/>
      <c r="G119" s="268"/>
      <c r="H119" s="268"/>
      <c r="I119" s="268"/>
      <c r="J119" s="967"/>
      <c r="K119" s="967"/>
      <c r="L119" s="967"/>
      <c r="M119" s="967"/>
      <c r="N119" s="968"/>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41.25" customHeight="1" thickBot="1">
      <c r="A31" t="s">
        <v>1929</v>
      </c>
      <c r="B31" s="86" t="s">
        <v>1711</v>
      </c>
      <c r="C31" s="957" t="s">
        <v>2147</v>
      </c>
      <c r="D31" s="958"/>
      <c r="E31" s="958"/>
      <c r="F31" s="958"/>
      <c r="G31" s="958"/>
      <c r="H31" s="958"/>
      <c r="I31" s="958"/>
      <c r="J31" s="958"/>
      <c r="K31" s="477"/>
      <c r="L31" s="315" t="s">
        <v>377</v>
      </c>
      <c r="M31" s="212"/>
      <c r="N31" s="90"/>
    </row>
    <row r="32" spans="1:14" ht="18.7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1"/>
      <c r="F40" s="831"/>
      <c r="G40" s="831"/>
      <c r="H40" s="832"/>
      <c r="I40" s="42"/>
      <c r="J40" s="43"/>
      <c r="K40" s="278"/>
      <c r="L40" s="285"/>
      <c r="M40" s="286"/>
      <c r="N40" s="281"/>
    </row>
    <row r="41" spans="1:14">
      <c r="B41" s="329"/>
      <c r="C41" s="330"/>
      <c r="D41" s="330"/>
      <c r="E41" s="330"/>
      <c r="F41" s="332"/>
      <c r="G41" s="332"/>
      <c r="H41" s="131"/>
      <c r="I41" s="42"/>
      <c r="J41" s="43"/>
      <c r="K41" s="283"/>
      <c r="L41" s="285"/>
      <c r="M41" s="286"/>
      <c r="N41" s="287"/>
    </row>
    <row r="42" spans="1:14">
      <c r="B42" s="837"/>
      <c r="C42" s="838"/>
      <c r="D42" s="838"/>
      <c r="E42" s="44"/>
      <c r="F42" s="45"/>
      <c r="G42" s="45"/>
      <c r="H42" s="46"/>
      <c r="I42" s="42"/>
      <c r="J42" s="43"/>
      <c r="K42" s="288"/>
      <c r="L42" s="285"/>
      <c r="M42" s="410"/>
      <c r="N42" s="353"/>
    </row>
    <row r="43" spans="1:14" ht="15.75" thickBot="1">
      <c r="B43" s="830"/>
      <c r="C43" s="831"/>
      <c r="D43" s="831"/>
      <c r="E43" s="831"/>
      <c r="F43" s="831"/>
      <c r="G43" s="831"/>
      <c r="H43" s="832"/>
      <c r="I43" s="839"/>
      <c r="J43" s="840"/>
      <c r="K43" s="47"/>
      <c r="L43" s="841"/>
      <c r="M43" s="842"/>
      <c r="N43" s="111"/>
    </row>
    <row r="44" spans="1:14" ht="15.75" thickBot="1">
      <c r="B44" s="817" t="s">
        <v>1037</v>
      </c>
      <c r="C44" s="818"/>
      <c r="D44" s="818"/>
      <c r="E44" s="818"/>
      <c r="F44" s="818"/>
      <c r="G44" s="818"/>
      <c r="H44" s="818"/>
      <c r="I44" s="818"/>
      <c r="J44" s="818"/>
      <c r="K44" s="818"/>
      <c r="L44" s="818"/>
      <c r="M44" s="819"/>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8" t="s">
        <v>1028</v>
      </c>
      <c r="C48" s="809"/>
      <c r="D48" s="809"/>
      <c r="E48" s="809"/>
      <c r="F48" s="809"/>
      <c r="G48" s="809"/>
      <c r="H48" s="809"/>
      <c r="I48" s="810"/>
      <c r="J48" s="324" t="s">
        <v>1029</v>
      </c>
      <c r="K48" s="91" t="s">
        <v>1030</v>
      </c>
      <c r="L48" s="811" t="s">
        <v>1039</v>
      </c>
      <c r="M48" s="810"/>
      <c r="N48" s="92" t="s">
        <v>1035</v>
      </c>
    </row>
    <row r="49" spans="1:14">
      <c r="A49" t="s">
        <v>875</v>
      </c>
      <c r="B49" s="49" t="str">
        <f ca="1">VLOOKUP(A49,MATERIALES!A4:D372,3,FALSE)</f>
        <v xml:space="preserve">Cemento gris
</v>
      </c>
      <c r="C49" s="290"/>
      <c r="D49" s="290"/>
      <c r="E49" s="290"/>
      <c r="F49" s="290"/>
      <c r="G49" s="290"/>
      <c r="H49" s="290"/>
      <c r="I49" s="277"/>
      <c r="J49" s="425" t="str">
        <f>VLOOKUP(A49,MATERIALES!A5:D639,2,FALSE)</f>
        <v>kg</v>
      </c>
      <c r="K49" s="291">
        <v>1</v>
      </c>
      <c r="L49" s="276"/>
      <c r="M49" s="411">
        <f>VLOOKUP(A49,MATERIALES!A5:D394,4,FALSE)</f>
        <v>467.59999999999997</v>
      </c>
      <c r="N49" s="281">
        <f>K49*M49</f>
        <v>467.59999999999997</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SUM(N49:N53)</f>
        <v>467.59999999999997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320"/>
      <c r="I60" s="288"/>
      <c r="J60" s="295"/>
      <c r="K60" s="288"/>
      <c r="L60" s="821"/>
      <c r="M60" s="822"/>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N44+N54+N65+N76</f>
        <v>467.59999999999997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93.52</v>
      </c>
      <c r="M83" s="852"/>
      <c r="N83" s="57"/>
    </row>
    <row r="84" spans="1:14">
      <c r="B84" s="95" t="s">
        <v>1057</v>
      </c>
      <c r="C84" s="96"/>
      <c r="D84" s="96"/>
      <c r="E84" s="96"/>
      <c r="F84" s="96"/>
      <c r="G84" s="96"/>
      <c r="H84" s="96"/>
      <c r="I84" s="93"/>
      <c r="J84" s="94"/>
      <c r="K84" s="313">
        <v>0.05</v>
      </c>
      <c r="L84" s="851">
        <f>N78*K84</f>
        <v>23.38</v>
      </c>
      <c r="M84" s="852"/>
      <c r="N84" s="57"/>
    </row>
    <row r="85" spans="1:14" ht="15.75" thickBot="1">
      <c r="B85" s="97" t="s">
        <v>1058</v>
      </c>
      <c r="C85" s="98"/>
      <c r="D85" s="98"/>
      <c r="E85" s="98"/>
      <c r="F85" s="98"/>
      <c r="G85" s="98"/>
      <c r="H85" s="98"/>
      <c r="I85" s="99"/>
      <c r="J85" s="100"/>
      <c r="K85" s="314">
        <v>0.05</v>
      </c>
      <c r="L85" s="853">
        <f>N78*K85</f>
        <v>23.38</v>
      </c>
      <c r="M85" s="854"/>
      <c r="N85" s="57"/>
    </row>
    <row r="86" spans="1:14" ht="15.75" thickBot="1">
      <c r="B86" s="817" t="s">
        <v>1037</v>
      </c>
      <c r="C86" s="818"/>
      <c r="D86" s="818"/>
      <c r="E86" s="818"/>
      <c r="F86" s="818"/>
      <c r="G86" s="818"/>
      <c r="H86" s="818"/>
      <c r="I86" s="818"/>
      <c r="J86" s="818"/>
      <c r="K86" s="818"/>
      <c r="L86" s="818"/>
      <c r="M86" s="819"/>
      <c r="N86" s="58">
        <f>L83+L84+L85</f>
        <v>140.28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607.88</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29.25"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5"/>
      <c r="K118" s="965"/>
      <c r="L118" s="965"/>
      <c r="M118" s="965"/>
      <c r="N118" s="966"/>
    </row>
    <row r="119" spans="2:14" ht="15.75" thickBot="1">
      <c r="B119" s="428" t="s">
        <v>2327</v>
      </c>
      <c r="C119" s="429"/>
      <c r="D119" s="429"/>
      <c r="E119" s="268"/>
      <c r="F119" s="268"/>
      <c r="G119" s="268"/>
      <c r="H119" s="268"/>
      <c r="I119" s="268"/>
      <c r="J119" s="967"/>
      <c r="K119" s="967"/>
      <c r="L119" s="967"/>
      <c r="M119" s="967"/>
      <c r="N119" s="968"/>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topLeftCell="A24" zoomScale="78" zoomScaleNormal="78" workbookViewId="0">
      <selection activeCell="B48" sqref="B48"/>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1712</v>
      </c>
      <c r="C31" s="87" t="s">
        <v>1713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112</v>
      </c>
      <c r="B36" s="830" t="str">
        <f>VLOOKUP(A36,EQUIPOS!A6:D154,3,FALSE)</f>
        <v xml:space="preserve">Aspersor manual
</v>
      </c>
      <c r="C36" s="831"/>
      <c r="D36" s="831"/>
      <c r="E36" s="831"/>
      <c r="F36" s="831"/>
      <c r="G36" s="831"/>
      <c r="H36" s="832"/>
      <c r="I36" s="276"/>
      <c r="J36" s="277"/>
      <c r="K36" s="278">
        <f>VLOOKUP(A36,EQUIPOS!A6:D163,4,FALSE)</f>
        <v>1824.4316450447916</v>
      </c>
      <c r="L36" s="279"/>
      <c r="M36" s="280">
        <v>30</v>
      </c>
      <c r="N36" s="281">
        <f>K36/M36</f>
        <v>60.814388168159716</v>
      </c>
    </row>
    <row r="37" spans="1:14">
      <c r="A37" t="s">
        <v>363</v>
      </c>
      <c r="B37" s="830" t="str">
        <f>VLOOKUP(A37,EQUIPOS!A7:D154,3,FALSE)</f>
        <v>Vibrador de concreto, Motor de 3 hp a 18.000 rpm Mangueras de 4 mt</v>
      </c>
      <c r="C37" s="831"/>
      <c r="D37" s="831"/>
      <c r="E37" s="831"/>
      <c r="F37" s="831"/>
      <c r="G37" s="831"/>
      <c r="H37" s="832"/>
      <c r="I37" s="276"/>
      <c r="J37" s="277"/>
      <c r="K37" s="278">
        <f>VLOOKUP(A37,EQUIPOS!A7:D164,4,FALSE)</f>
        <v>15583</v>
      </c>
      <c r="L37" s="279"/>
      <c r="M37" s="280">
        <v>30</v>
      </c>
      <c r="N37" s="281">
        <f>K37/M37</f>
        <v>519.43333333333328</v>
      </c>
    </row>
    <row r="38" spans="1:14">
      <c r="A38" t="s">
        <v>228</v>
      </c>
      <c r="B38" s="830" t="str">
        <f>VLOOKUP(A38,EQUIPOS!A8:D154,3,FALSE)</f>
        <v xml:space="preserve">Formaleta metálica (concreto hidráulico)
</v>
      </c>
      <c r="C38" s="831"/>
      <c r="D38" s="831"/>
      <c r="E38" s="831"/>
      <c r="F38" s="831"/>
      <c r="G38" s="831"/>
      <c r="H38" s="832"/>
      <c r="I38" s="833"/>
      <c r="J38" s="814"/>
      <c r="K38" s="278">
        <f>VLOOKUP(A38,EQUIPOS!A8:D165,4,FALSE)</f>
        <v>1450</v>
      </c>
      <c r="L38" s="834">
        <v>0.33329999999999999</v>
      </c>
      <c r="M38" s="835"/>
      <c r="N38" s="281">
        <f>K38/L38</f>
        <v>4350.4350435043507</v>
      </c>
    </row>
    <row r="39" spans="1:14">
      <c r="B39" s="830"/>
      <c r="C39" s="831"/>
      <c r="D39" s="831"/>
      <c r="E39" s="831"/>
      <c r="F39" s="831"/>
      <c r="G39" s="831"/>
      <c r="H39" s="832"/>
      <c r="I39" s="42"/>
      <c r="J39" s="43"/>
      <c r="K39" s="278"/>
      <c r="L39" s="285"/>
      <c r="M39" s="286"/>
      <c r="N39" s="281"/>
    </row>
    <row r="40" spans="1:14">
      <c r="B40" s="329"/>
      <c r="C40" s="330"/>
      <c r="D40" s="330"/>
      <c r="E40" s="332"/>
      <c r="F40" s="332"/>
      <c r="G40" s="332"/>
      <c r="H40" s="131"/>
      <c r="I40" s="42"/>
      <c r="J40" s="43"/>
      <c r="K40" s="283"/>
      <c r="L40" s="285"/>
      <c r="M40" s="286"/>
      <c r="N40" s="287"/>
    </row>
    <row r="41" spans="1:14">
      <c r="B41" s="837" t="s">
        <v>1036</v>
      </c>
      <c r="C41" s="838"/>
      <c r="D41" s="838"/>
      <c r="E41" s="44"/>
      <c r="F41" s="45"/>
      <c r="G41" s="45"/>
      <c r="H41" s="46"/>
      <c r="I41" s="42"/>
      <c r="J41" s="43"/>
      <c r="K41" s="288"/>
      <c r="L41" s="285"/>
      <c r="M41" s="410">
        <v>0.1</v>
      </c>
      <c r="N41" s="353">
        <f>N72*M41</f>
        <v>212.78002169208332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5143.4627866979272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910</v>
      </c>
      <c r="B48" s="49" t="str">
        <f>VLOOKUP(A48,MATERIALES!A5:D372,3,FALSE)</f>
        <v xml:space="preserve">Concreto hidráulico para pavimento MR-43
</v>
      </c>
      <c r="C48" s="290"/>
      <c r="D48" s="290"/>
      <c r="E48" s="290"/>
      <c r="F48" s="290"/>
      <c r="G48" s="290"/>
      <c r="H48" s="290"/>
      <c r="I48" s="277"/>
      <c r="J48" s="233" t="str">
        <f ca="1">VLOOKUP(A48,MATERIALES!A4:D638,2,FALSE)</f>
        <v>m3</v>
      </c>
      <c r="K48" s="291">
        <v>1.01</v>
      </c>
      <c r="L48" s="276"/>
      <c r="M48" s="411">
        <f>VLOOKUP(A48,MATERIALES!A5:D394,4,FALSE)</f>
        <v>384450</v>
      </c>
      <c r="N48" s="281">
        <f>K48*M48</f>
        <v>388294.5</v>
      </c>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ht="15.75" thickBot="1">
      <c r="B51" s="812"/>
      <c r="C51" s="813"/>
      <c r="D51" s="813"/>
      <c r="E51" s="813"/>
      <c r="F51" s="813"/>
      <c r="G51" s="813"/>
      <c r="H51" s="813"/>
      <c r="I51" s="814"/>
      <c r="J51" s="48"/>
      <c r="K51" s="50"/>
      <c r="L51" s="815"/>
      <c r="M51" s="816"/>
      <c r="N51" s="51"/>
    </row>
    <row r="52" spans="1:14" ht="15.75" thickBot="1">
      <c r="B52" s="817" t="s">
        <v>1037</v>
      </c>
      <c r="C52" s="818"/>
      <c r="D52" s="818"/>
      <c r="E52" s="818"/>
      <c r="F52" s="818"/>
      <c r="G52" s="818"/>
      <c r="H52" s="818"/>
      <c r="I52" s="818"/>
      <c r="J52" s="818"/>
      <c r="K52" s="818"/>
      <c r="L52" s="818"/>
      <c r="M52" s="819"/>
      <c r="N52" s="403">
        <f>SUM(N48:N51)</f>
        <v>388294.5</v>
      </c>
    </row>
    <row r="53" spans="1:14">
      <c r="B53" s="39"/>
      <c r="C53" s="40"/>
      <c r="D53" s="40"/>
      <c r="E53" s="40"/>
      <c r="F53" s="40"/>
      <c r="G53" s="40"/>
      <c r="H53" s="40"/>
      <c r="I53" s="40"/>
      <c r="J53" s="40"/>
      <c r="K53" s="40"/>
      <c r="L53" s="40"/>
      <c r="M53" s="40"/>
      <c r="N53" s="41"/>
    </row>
    <row r="54" spans="1:14">
      <c r="B54" s="70" t="s">
        <v>1040</v>
      </c>
      <c r="C54" s="71"/>
      <c r="D54" s="71"/>
      <c r="E54" s="71"/>
      <c r="F54" s="71"/>
      <c r="G54" s="71"/>
      <c r="H54" s="71"/>
      <c r="I54" s="71"/>
      <c r="J54" s="71"/>
      <c r="K54" s="71"/>
      <c r="L54" s="71"/>
      <c r="M54" s="71"/>
      <c r="N54" s="72"/>
    </row>
    <row r="55" spans="1:14" ht="15.75" thickBot="1">
      <c r="B55" s="74"/>
      <c r="C55" s="67"/>
      <c r="D55" s="67"/>
      <c r="E55" s="67"/>
      <c r="F55" s="67"/>
      <c r="G55" s="67"/>
      <c r="H55" s="67"/>
      <c r="I55" s="67"/>
      <c r="J55" s="67"/>
      <c r="K55" s="67"/>
      <c r="L55" s="67"/>
      <c r="M55" s="67"/>
      <c r="N55" s="69"/>
    </row>
    <row r="56" spans="1:14" ht="25.5">
      <c r="B56" s="322" t="s">
        <v>1041</v>
      </c>
      <c r="C56" s="323"/>
      <c r="D56" s="323"/>
      <c r="E56" s="323"/>
      <c r="F56" s="323"/>
      <c r="G56" s="323"/>
      <c r="H56" s="79" t="s">
        <v>1029</v>
      </c>
      <c r="I56" s="80" t="s">
        <v>1042</v>
      </c>
      <c r="J56" s="81" t="s">
        <v>1043</v>
      </c>
      <c r="K56" s="79" t="s">
        <v>1044</v>
      </c>
      <c r="L56" s="820" t="s">
        <v>1045</v>
      </c>
      <c r="M56" s="793"/>
      <c r="N56" s="82" t="s">
        <v>1035</v>
      </c>
    </row>
    <row r="57" spans="1:14">
      <c r="A57" t="s">
        <v>1474</v>
      </c>
      <c r="B57" s="52" t="str">
        <f>VLOOKUP(A57,TRANSPORTE!A5:D117,3,FALSE)</f>
        <v xml:space="preserve">Transporte de Concreto </v>
      </c>
      <c r="C57" s="326"/>
      <c r="D57" s="326"/>
      <c r="E57" s="326"/>
      <c r="F57" s="326"/>
      <c r="G57" s="326"/>
      <c r="H57" s="320" t="s">
        <v>1552</v>
      </c>
      <c r="I57" s="288">
        <v>1.01</v>
      </c>
      <c r="J57" s="295">
        <v>1</v>
      </c>
      <c r="K57" s="288">
        <f>I57*J57</f>
        <v>1.01</v>
      </c>
      <c r="L57" s="821">
        <f>VLOOKUP(A57,TRANSPORTE!A5:D117,4,FALSE)</f>
        <v>1200</v>
      </c>
      <c r="M57" s="822"/>
      <c r="N57" s="296">
        <f>K57*L57</f>
        <v>1212</v>
      </c>
    </row>
    <row r="58" spans="1:14">
      <c r="B58" s="52"/>
      <c r="C58" s="53"/>
      <c r="D58" s="53"/>
      <c r="E58" s="53"/>
      <c r="F58" s="53"/>
      <c r="G58" s="53"/>
      <c r="H58" s="297"/>
      <c r="I58" s="288"/>
      <c r="J58" s="288"/>
      <c r="K58" s="288"/>
      <c r="L58" s="298"/>
      <c r="M58" s="299"/>
      <c r="N58" s="300"/>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ht="15.75" thickBot="1">
      <c r="B61" s="456"/>
      <c r="C61" s="457"/>
      <c r="D61" s="457"/>
      <c r="E61" s="457"/>
      <c r="F61" s="457"/>
      <c r="G61" s="457"/>
      <c r="H61" s="54"/>
      <c r="I61" s="132"/>
      <c r="J61" s="132"/>
      <c r="K61" s="132"/>
      <c r="L61" s="806"/>
      <c r="M61" s="807"/>
      <c r="N61" s="133"/>
    </row>
    <row r="62" spans="1:14" ht="15.75" thickBot="1">
      <c r="B62" s="823" t="s">
        <v>1037</v>
      </c>
      <c r="C62" s="824"/>
      <c r="D62" s="824"/>
      <c r="E62" s="824"/>
      <c r="F62" s="824"/>
      <c r="G62" s="824"/>
      <c r="H62" s="824"/>
      <c r="I62" s="824"/>
      <c r="J62" s="824"/>
      <c r="K62" s="824"/>
      <c r="L62" s="824"/>
      <c r="M62" s="825"/>
      <c r="N62" s="110">
        <f>SUM(N57:N61)</f>
        <v>1212</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843" t="s">
        <v>1047</v>
      </c>
      <c r="C66" s="844"/>
      <c r="D66" s="844"/>
      <c r="E66" s="844"/>
      <c r="F66" s="844"/>
      <c r="G66" s="844"/>
      <c r="H66" s="844"/>
      <c r="I66" s="79" t="s">
        <v>1048</v>
      </c>
      <c r="J66" s="81" t="s">
        <v>1494</v>
      </c>
      <c r="K66" s="80" t="s">
        <v>1050</v>
      </c>
      <c r="L66" s="845" t="s">
        <v>1034</v>
      </c>
      <c r="M66" s="846"/>
      <c r="N66" s="104" t="s">
        <v>1035</v>
      </c>
    </row>
    <row r="67" spans="1:15">
      <c r="A67" t="s">
        <v>19</v>
      </c>
      <c r="B67" s="55" t="str">
        <f>VLOOKUP(A67,'MANO DE OBRA'!A8:D68,3,FALSE)</f>
        <v>Obrero (8)</v>
      </c>
      <c r="C67" s="53"/>
      <c r="D67" s="53"/>
      <c r="E67" s="53"/>
      <c r="F67" s="53"/>
      <c r="G67" s="53"/>
      <c r="H67" s="53"/>
      <c r="I67" s="301">
        <f>K67/J67*100</f>
        <v>220831.15764799999</v>
      </c>
      <c r="J67" s="302">
        <v>185</v>
      </c>
      <c r="K67" s="303">
        <f>VLOOKUP(A67,'MANO DE OBRA'!A8:D99,4,FALSE)</f>
        <v>408537.6416488</v>
      </c>
      <c r="L67" s="56"/>
      <c r="M67" s="304">
        <v>240</v>
      </c>
      <c r="N67" s="404">
        <f>K67/M67</f>
        <v>1702.2401735366666</v>
      </c>
      <c r="O67" s="112"/>
    </row>
    <row r="68" spans="1:15">
      <c r="A68" t="s">
        <v>30</v>
      </c>
      <c r="B68" s="55" t="str">
        <f>VLOOKUP(A68,'MANO DE OBRA'!A8:D69,3,FALSE)</f>
        <v>Oficial</v>
      </c>
      <c r="C68" s="53"/>
      <c r="D68" s="53"/>
      <c r="E68" s="53"/>
      <c r="F68" s="53"/>
      <c r="G68" s="53"/>
      <c r="H68" s="53"/>
      <c r="I68" s="301">
        <f>K68/J68*100</f>
        <v>55207.789411999998</v>
      </c>
      <c r="J68" s="302">
        <v>185</v>
      </c>
      <c r="K68" s="303">
        <f>VLOOKUP(A68,'MANO DE OBRA'!A8:D100,4,FALSE)</f>
        <v>102134.4104122</v>
      </c>
      <c r="L68" s="56"/>
      <c r="M68" s="308">
        <v>240</v>
      </c>
      <c r="N68" s="404">
        <f>K68/M68</f>
        <v>425.56004338416665</v>
      </c>
    </row>
    <row r="69" spans="1:15">
      <c r="B69" s="55"/>
      <c r="C69" s="53"/>
      <c r="D69" s="53"/>
      <c r="E69" s="53"/>
      <c r="F69" s="53"/>
      <c r="G69" s="53"/>
      <c r="H69" s="53"/>
      <c r="I69" s="288"/>
      <c r="J69" s="306"/>
      <c r="K69" s="307"/>
      <c r="L69" s="327"/>
      <c r="M69" s="309"/>
      <c r="N69" s="305"/>
    </row>
    <row r="70" spans="1:15">
      <c r="B70" s="55"/>
      <c r="C70" s="53"/>
      <c r="D70" s="53"/>
      <c r="E70" s="53"/>
      <c r="F70" s="53"/>
      <c r="G70" s="53"/>
      <c r="H70" s="53"/>
      <c r="I70" s="288"/>
      <c r="J70" s="306"/>
      <c r="K70" s="307"/>
      <c r="L70" s="327"/>
      <c r="M70" s="309"/>
      <c r="N70" s="305"/>
    </row>
    <row r="71" spans="1:15" ht="15.75" thickBot="1">
      <c r="B71" s="804"/>
      <c r="C71" s="805"/>
      <c r="D71" s="805"/>
      <c r="E71" s="805"/>
      <c r="F71" s="805"/>
      <c r="G71" s="805"/>
      <c r="H71" s="805"/>
      <c r="I71" s="132"/>
      <c r="J71" s="132"/>
      <c r="K71" s="132"/>
      <c r="L71" s="905"/>
      <c r="M71" s="905"/>
      <c r="N71" s="51"/>
    </row>
    <row r="72" spans="1:15" ht="15.75" thickBot="1">
      <c r="B72" s="823" t="s">
        <v>1037</v>
      </c>
      <c r="C72" s="824"/>
      <c r="D72" s="824"/>
      <c r="E72" s="824"/>
      <c r="F72" s="824"/>
      <c r="G72" s="824"/>
      <c r="H72" s="824"/>
      <c r="I72" s="824"/>
      <c r="J72" s="824"/>
      <c r="K72" s="824"/>
      <c r="L72" s="824"/>
      <c r="M72" s="825"/>
      <c r="N72" s="310">
        <f>SUM(N67:N71)</f>
        <v>2127.800216920833</v>
      </c>
    </row>
    <row r="73" spans="1:15" ht="15.75" thickBot="1">
      <c r="B73" s="39"/>
      <c r="C73" s="40"/>
      <c r="D73" s="40"/>
      <c r="E73" s="40"/>
      <c r="F73" s="40"/>
      <c r="G73" s="40"/>
      <c r="H73" s="40"/>
      <c r="I73" s="40"/>
      <c r="J73" s="40"/>
      <c r="K73" s="40"/>
      <c r="L73" s="40"/>
      <c r="M73" s="40"/>
      <c r="N73" s="41"/>
    </row>
    <row r="74" spans="1:15" ht="15.75" thickBot="1">
      <c r="B74" s="817" t="s">
        <v>1051</v>
      </c>
      <c r="C74" s="818"/>
      <c r="D74" s="818"/>
      <c r="E74" s="818"/>
      <c r="F74" s="818"/>
      <c r="G74" s="818"/>
      <c r="H74" s="818"/>
      <c r="I74" s="818"/>
      <c r="J74" s="818"/>
      <c r="K74" s="818"/>
      <c r="L74" s="818"/>
      <c r="M74" s="819"/>
      <c r="N74" s="105">
        <f>N43+N52+N62+N72</f>
        <v>396777.76300361875</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c r="B78" s="808" t="s">
        <v>1053</v>
      </c>
      <c r="C78" s="809"/>
      <c r="D78" s="809"/>
      <c r="E78" s="809"/>
      <c r="F78" s="809"/>
      <c r="G78" s="809"/>
      <c r="H78" s="809"/>
      <c r="I78" s="323"/>
      <c r="J78" s="343"/>
      <c r="K78" s="311" t="s">
        <v>1054</v>
      </c>
      <c r="L78" s="847" t="s">
        <v>1055</v>
      </c>
      <c r="M78" s="848"/>
      <c r="N78" s="312"/>
    </row>
    <row r="79" spans="1:15">
      <c r="B79" s="849" t="s">
        <v>1056</v>
      </c>
      <c r="C79" s="850"/>
      <c r="D79" s="850"/>
      <c r="E79" s="850"/>
      <c r="F79" s="850"/>
      <c r="G79" s="850"/>
      <c r="H79" s="850"/>
      <c r="I79" s="93"/>
      <c r="J79" s="94"/>
      <c r="K79" s="313">
        <v>0.2</v>
      </c>
      <c r="L79" s="851">
        <f>N74*K79</f>
        <v>79355.552600723749</v>
      </c>
      <c r="M79" s="852"/>
      <c r="N79" s="57"/>
    </row>
    <row r="80" spans="1:15">
      <c r="B80" s="95" t="s">
        <v>1057</v>
      </c>
      <c r="C80" s="96"/>
      <c r="D80" s="96"/>
      <c r="E80" s="96"/>
      <c r="F80" s="96"/>
      <c r="G80" s="96"/>
      <c r="H80" s="96"/>
      <c r="I80" s="93"/>
      <c r="J80" s="94"/>
      <c r="K80" s="313">
        <v>0.05</v>
      </c>
      <c r="L80" s="851">
        <f>N74*K80</f>
        <v>19838.888150180937</v>
      </c>
      <c r="M80" s="852"/>
      <c r="N80" s="57"/>
    </row>
    <row r="81" spans="1:14" ht="15.75" thickBot="1">
      <c r="B81" s="97" t="s">
        <v>1058</v>
      </c>
      <c r="C81" s="98"/>
      <c r="D81" s="98"/>
      <c r="E81" s="98"/>
      <c r="F81" s="98"/>
      <c r="G81" s="98"/>
      <c r="H81" s="98"/>
      <c r="I81" s="99"/>
      <c r="J81" s="100"/>
      <c r="K81" s="314">
        <v>0.05</v>
      </c>
      <c r="L81" s="853">
        <f>N74*K81</f>
        <v>19838.888150180937</v>
      </c>
      <c r="M81" s="854"/>
      <c r="N81" s="57"/>
    </row>
    <row r="82" spans="1:14" ht="15.75" thickBot="1">
      <c r="B82" s="817" t="s">
        <v>1037</v>
      </c>
      <c r="C82" s="818"/>
      <c r="D82" s="818"/>
      <c r="E82" s="818"/>
      <c r="F82" s="818"/>
      <c r="G82" s="818"/>
      <c r="H82" s="818"/>
      <c r="I82" s="818"/>
      <c r="J82" s="818"/>
      <c r="K82" s="818"/>
      <c r="L82" s="818"/>
      <c r="M82" s="819"/>
      <c r="N82" s="58">
        <f>L79+L80+L81</f>
        <v>119033.32890108562</v>
      </c>
    </row>
    <row r="83" spans="1:14" ht="15.75" thickBot="1">
      <c r="B83" s="39"/>
      <c r="C83" s="40"/>
      <c r="D83" s="40"/>
      <c r="E83" s="40"/>
      <c r="F83" s="40"/>
      <c r="G83" s="40"/>
      <c r="H83" s="40"/>
      <c r="I83" s="40"/>
      <c r="J83" s="40"/>
      <c r="K83" s="40"/>
      <c r="L83" s="40"/>
      <c r="M83" s="40"/>
      <c r="N83" s="41"/>
    </row>
    <row r="84" spans="1:14" ht="15.75" thickBot="1">
      <c r="A84" t="s">
        <v>2122</v>
      </c>
      <c r="B84" s="817" t="s">
        <v>1059</v>
      </c>
      <c r="C84" s="818"/>
      <c r="D84" s="818"/>
      <c r="E84" s="818"/>
      <c r="F84" s="818"/>
      <c r="G84" s="818"/>
      <c r="H84" s="818"/>
      <c r="I84" s="818"/>
      <c r="J84" s="818"/>
      <c r="K84" s="818"/>
      <c r="L84" s="818"/>
      <c r="M84" s="819"/>
      <c r="N84" s="196">
        <f>N74+N82</f>
        <v>515811.09190470434</v>
      </c>
    </row>
    <row r="85" spans="1:14">
      <c r="B85" s="248"/>
      <c r="C85" s="249"/>
      <c r="D85" s="249"/>
      <c r="E85" s="249"/>
      <c r="F85" s="249"/>
      <c r="G85" s="249"/>
      <c r="H85" s="249"/>
      <c r="I85" s="249"/>
      <c r="J85" s="249"/>
      <c r="K85" s="249"/>
      <c r="L85" s="249"/>
      <c r="M85" s="249"/>
      <c r="N85" s="250"/>
    </row>
    <row r="86" spans="1:14">
      <c r="B86" s="251"/>
      <c r="C86" s="252"/>
      <c r="D86" s="252"/>
      <c r="E86" s="252"/>
      <c r="F86" s="252"/>
      <c r="G86" s="252"/>
      <c r="H86" s="252"/>
      <c r="I86" s="252"/>
      <c r="J86" s="252"/>
      <c r="K86" s="252"/>
      <c r="L86" s="252"/>
      <c r="M86" s="252"/>
      <c r="N86" s="253"/>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426" t="s">
        <v>1060</v>
      </c>
      <c r="F89" s="426"/>
      <c r="G89" s="426"/>
      <c r="H89" s="426"/>
      <c r="I89" s="426"/>
      <c r="J89" s="426"/>
      <c r="K89" s="252"/>
      <c r="L89" s="252"/>
      <c r="M89" s="252"/>
      <c r="N89" s="253"/>
    </row>
    <row r="90" spans="1:14">
      <c r="B90" s="251"/>
      <c r="C90" s="252"/>
      <c r="D90" s="252"/>
      <c r="E90" s="252" t="s">
        <v>1061</v>
      </c>
      <c r="F90" s="252"/>
      <c r="G90" s="252"/>
      <c r="H90" s="252"/>
      <c r="I90" s="252"/>
      <c r="J90" s="252"/>
      <c r="K90" s="252"/>
      <c r="L90" s="252"/>
      <c r="M90" s="252"/>
      <c r="N90" s="253"/>
    </row>
    <row r="91" spans="1:14">
      <c r="B91" s="251"/>
      <c r="C91" s="252"/>
      <c r="D91" s="252"/>
      <c r="E91" s="252" t="s">
        <v>1062</v>
      </c>
      <c r="F91" s="252"/>
      <c r="G91" s="252"/>
      <c r="H91" s="252"/>
      <c r="I91" s="252"/>
      <c r="J91" s="252"/>
      <c r="K91" s="252"/>
      <c r="L91" s="252"/>
      <c r="M91" s="252"/>
      <c r="N91" s="253"/>
    </row>
    <row r="92" spans="1:14">
      <c r="B92" s="251"/>
      <c r="C92" s="252"/>
      <c r="D92" s="252"/>
      <c r="E92" s="252" t="s">
        <v>1063</v>
      </c>
      <c r="F92" s="252"/>
      <c r="G92" s="252"/>
      <c r="H92" s="252"/>
      <c r="I92" s="252"/>
      <c r="J92" s="252"/>
      <c r="K92" s="252"/>
      <c r="L92" s="252"/>
      <c r="M92" s="252"/>
      <c r="N92" s="253"/>
    </row>
    <row r="93" spans="1:14" ht="15.75" thickBot="1">
      <c r="B93" s="251"/>
      <c r="C93" s="252"/>
      <c r="D93" s="252"/>
      <c r="E93" s="252"/>
      <c r="F93" s="252" t="s">
        <v>1064</v>
      </c>
      <c r="G93" s="252"/>
      <c r="H93" s="252"/>
      <c r="I93" s="252"/>
      <c r="J93" s="252"/>
      <c r="K93" s="252"/>
      <c r="L93" s="252"/>
      <c r="M93" s="252"/>
      <c r="N93" s="253"/>
    </row>
    <row r="94" spans="1:14">
      <c r="B94" s="236" t="s">
        <v>2322</v>
      </c>
      <c r="C94" s="237"/>
      <c r="D94" s="237"/>
      <c r="E94" s="237"/>
      <c r="F94" s="237"/>
      <c r="G94" s="237"/>
      <c r="H94" s="237"/>
      <c r="I94" s="237"/>
      <c r="J94" s="237"/>
      <c r="K94" s="237"/>
      <c r="L94" s="237"/>
      <c r="M94" s="237"/>
      <c r="N94" s="238"/>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ht="15.75" thickBot="1">
      <c r="B98" s="257"/>
      <c r="C98" s="258"/>
      <c r="D98" s="258"/>
      <c r="E98" s="258"/>
      <c r="F98" s="258"/>
      <c r="G98" s="258"/>
      <c r="H98" s="258"/>
      <c r="I98" s="258"/>
      <c r="J98" s="258"/>
      <c r="K98" s="258"/>
      <c r="L98" s="258"/>
      <c r="M98" s="258"/>
      <c r="N98" s="259"/>
    </row>
    <row r="99" spans="2:14">
      <c r="B99" s="260"/>
      <c r="C99" s="261"/>
      <c r="D99" s="261"/>
      <c r="E99" s="261"/>
      <c r="F99" s="261"/>
      <c r="G99" s="261"/>
      <c r="H99" s="261"/>
      <c r="I99" s="261"/>
      <c r="J99" s="261"/>
      <c r="K99" s="261"/>
      <c r="L99" s="261"/>
      <c r="M99" s="261"/>
      <c r="N99" s="262"/>
    </row>
    <row r="100" spans="2:14">
      <c r="B100" s="263" t="s">
        <v>2323</v>
      </c>
      <c r="C100" s="264"/>
      <c r="D100" s="264"/>
      <c r="E100" s="264"/>
      <c r="F100" s="264"/>
      <c r="G100" s="264"/>
      <c r="H100" s="264"/>
      <c r="I100" s="264"/>
      <c r="J100" s="264"/>
      <c r="K100" s="264"/>
      <c r="L100" s="264"/>
      <c r="M100" s="264"/>
      <c r="N100" s="265"/>
    </row>
    <row r="101" spans="2:14" ht="15" customHeight="1">
      <c r="B101" s="959" t="s">
        <v>2324</v>
      </c>
      <c r="C101" s="960"/>
      <c r="D101" s="960"/>
      <c r="E101" s="960"/>
      <c r="F101" s="960"/>
      <c r="G101" s="960"/>
      <c r="H101" s="960"/>
      <c r="I101" s="960"/>
      <c r="J101" s="960"/>
      <c r="K101" s="960"/>
      <c r="L101" s="960"/>
      <c r="M101" s="960"/>
      <c r="N101" s="961"/>
    </row>
    <row r="102" spans="2:14" ht="15" customHeight="1">
      <c r="B102" s="959"/>
      <c r="C102" s="960"/>
      <c r="D102" s="960"/>
      <c r="E102" s="960"/>
      <c r="F102" s="960"/>
      <c r="G102" s="960"/>
      <c r="H102" s="960"/>
      <c r="I102" s="960"/>
      <c r="J102" s="960"/>
      <c r="K102" s="960"/>
      <c r="L102" s="960"/>
      <c r="M102" s="960"/>
      <c r="N102" s="961"/>
    </row>
    <row r="103" spans="2:14" ht="30" customHeight="1">
      <c r="B103" s="962" t="s">
        <v>2325</v>
      </c>
      <c r="C103" s="963"/>
      <c r="D103" s="963"/>
      <c r="E103" s="963"/>
      <c r="F103" s="963"/>
      <c r="G103" s="963"/>
      <c r="H103" s="963"/>
      <c r="I103" s="963"/>
      <c r="J103" s="963"/>
      <c r="K103" s="963"/>
      <c r="L103" s="963"/>
      <c r="M103" s="963"/>
      <c r="N103" s="964"/>
    </row>
    <row r="104" spans="2:14">
      <c r="B104" s="962"/>
      <c r="C104" s="963"/>
      <c r="D104" s="963"/>
      <c r="E104" s="963"/>
      <c r="F104" s="963"/>
      <c r="G104" s="963"/>
      <c r="H104" s="963"/>
      <c r="I104" s="963"/>
      <c r="J104" s="963"/>
      <c r="K104" s="963"/>
      <c r="L104" s="963"/>
      <c r="M104" s="963"/>
      <c r="N104" s="964"/>
    </row>
    <row r="105" spans="2:14">
      <c r="B105" s="348"/>
      <c r="C105" s="349"/>
      <c r="D105" s="349"/>
      <c r="E105" s="349"/>
      <c r="F105" s="349"/>
      <c r="G105" s="349"/>
      <c r="H105" s="349"/>
      <c r="I105" s="349"/>
      <c r="J105" s="349"/>
      <c r="K105" s="349"/>
      <c r="L105" s="349"/>
      <c r="M105" s="349"/>
      <c r="N105" s="350"/>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263"/>
      <c r="C108" s="264"/>
      <c r="D108" s="264"/>
      <c r="E108" s="264"/>
      <c r="F108" s="264"/>
      <c r="G108" s="264"/>
      <c r="H108" s="264"/>
      <c r="I108" s="264"/>
      <c r="J108" s="264"/>
      <c r="K108" s="264"/>
      <c r="L108" s="264"/>
      <c r="M108" s="264"/>
      <c r="N108" s="265"/>
    </row>
    <row r="109" spans="2:14">
      <c r="B109" s="251"/>
      <c r="C109" s="252"/>
      <c r="D109" s="252"/>
      <c r="E109" s="252" t="s">
        <v>1060</v>
      </c>
      <c r="F109" s="426"/>
      <c r="G109" s="426"/>
      <c r="H109" s="252"/>
      <c r="I109" s="252"/>
      <c r="J109" s="252"/>
      <c r="K109" s="252"/>
      <c r="L109" s="252"/>
      <c r="M109" s="252"/>
      <c r="N109" s="253"/>
    </row>
    <row r="110" spans="2:14">
      <c r="B110" s="251"/>
      <c r="C110" s="252"/>
      <c r="D110" s="252"/>
      <c r="E110" s="427" t="s">
        <v>1061</v>
      </c>
      <c r="F110" s="252"/>
      <c r="G110" s="252"/>
      <c r="H110" s="427"/>
      <c r="I110" s="427"/>
      <c r="J110" s="427"/>
      <c r="K110" s="252"/>
      <c r="L110" s="252"/>
      <c r="M110" s="252"/>
      <c r="N110" s="253"/>
    </row>
    <row r="111" spans="2:14">
      <c r="B111" s="251"/>
      <c r="C111" s="252"/>
      <c r="D111" s="252"/>
      <c r="E111" s="266" t="s">
        <v>1065</v>
      </c>
      <c r="F111" s="252"/>
      <c r="G111" s="252"/>
      <c r="H111" s="266"/>
      <c r="I111" s="266"/>
      <c r="J111" s="266"/>
      <c r="K111" s="252"/>
      <c r="L111" s="252"/>
      <c r="M111" s="252"/>
      <c r="N111" s="253"/>
    </row>
    <row r="112" spans="2:14">
      <c r="B112" s="267"/>
      <c r="C112" s="264"/>
      <c r="D112" s="264"/>
      <c r="E112" s="252" t="s">
        <v>1063</v>
      </c>
      <c r="F112" s="252"/>
      <c r="G112" s="252"/>
      <c r="H112" s="252"/>
      <c r="I112" s="252"/>
      <c r="J112" s="252"/>
      <c r="K112" s="264"/>
      <c r="L112" s="264"/>
      <c r="M112" s="264"/>
      <c r="N112" s="265"/>
    </row>
    <row r="113" spans="2:14">
      <c r="B113" s="267"/>
      <c r="C113" s="264"/>
      <c r="D113" s="264"/>
      <c r="E113" s="264"/>
      <c r="F113" s="252"/>
      <c r="G113" s="252"/>
      <c r="H113" s="252"/>
      <c r="I113" s="252"/>
      <c r="J113" s="252"/>
      <c r="K113" s="264"/>
      <c r="L113" s="264"/>
      <c r="M113" s="264"/>
      <c r="N113" s="265"/>
    </row>
    <row r="114" spans="2:14">
      <c r="B114" s="267" t="s">
        <v>2326</v>
      </c>
      <c r="C114" s="266"/>
      <c r="D114" s="266"/>
      <c r="E114" s="252"/>
      <c r="F114" s="252"/>
      <c r="G114" s="252"/>
      <c r="H114" s="252"/>
      <c r="I114" s="252"/>
      <c r="J114" s="965"/>
      <c r="K114" s="965"/>
      <c r="L114" s="965"/>
      <c r="M114" s="965"/>
      <c r="N114" s="966"/>
    </row>
    <row r="115" spans="2:14" ht="15.75" thickBot="1">
      <c r="B115" s="428" t="s">
        <v>2327</v>
      </c>
      <c r="C115" s="429"/>
      <c r="D115" s="429"/>
      <c r="E115" s="268"/>
      <c r="F115" s="268"/>
      <c r="G115" s="268"/>
      <c r="H115" s="268"/>
      <c r="I115" s="268"/>
      <c r="J115" s="967"/>
      <c r="K115" s="967"/>
      <c r="L115" s="967"/>
      <c r="M115" s="967"/>
      <c r="N115" s="968"/>
    </row>
  </sheetData>
  <mergeCells count="65">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B51:I51"/>
    <mergeCell ref="L51:M51"/>
    <mergeCell ref="B47:I47"/>
    <mergeCell ref="L47:M47"/>
    <mergeCell ref="B38:H38"/>
    <mergeCell ref="I38:J38"/>
    <mergeCell ref="L38:M38"/>
    <mergeCell ref="B39:H39"/>
    <mergeCell ref="B41:D41"/>
    <mergeCell ref="B42:H42"/>
    <mergeCell ref="I42:J42"/>
    <mergeCell ref="L42:M42"/>
    <mergeCell ref="B43:M43"/>
    <mergeCell ref="B52:M52"/>
    <mergeCell ref="L56:M56"/>
    <mergeCell ref="L57:M57"/>
    <mergeCell ref="L61:M61"/>
    <mergeCell ref="B62:M62"/>
    <mergeCell ref="B66:H66"/>
    <mergeCell ref="L66:M66"/>
    <mergeCell ref="B71:H71"/>
    <mergeCell ref="L71:M71"/>
    <mergeCell ref="B72:M72"/>
    <mergeCell ref="B74:M74"/>
    <mergeCell ref="B78:H78"/>
    <mergeCell ref="L78:M78"/>
    <mergeCell ref="B79:H79"/>
    <mergeCell ref="L79:M79"/>
    <mergeCell ref="J114:N115"/>
    <mergeCell ref="L80:M80"/>
    <mergeCell ref="L81:M81"/>
    <mergeCell ref="B82:M82"/>
    <mergeCell ref="B84:M84"/>
    <mergeCell ref="B101:N102"/>
    <mergeCell ref="B103:N10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topLeftCell="A28"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1178</v>
      </c>
      <c r="C31" s="87" t="s">
        <v>1714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160</v>
      </c>
      <c r="B36" s="830" t="str">
        <f>VLOOKUP(A36,EQUIPOS!A6:D154,3,FALSE)</f>
        <v>COMPACTADOR MANUAL VIBRATORIO (RANA) con motor de 6 HP</v>
      </c>
      <c r="C36" s="831"/>
      <c r="D36" s="831"/>
      <c r="E36" s="831"/>
      <c r="F36" s="831"/>
      <c r="G36" s="831"/>
      <c r="H36" s="832"/>
      <c r="I36" s="276"/>
      <c r="J36" s="277"/>
      <c r="K36" s="278">
        <f>VLOOKUP(A36,EQUIPOS!A6:D163,4,FALSE)</f>
        <v>6250</v>
      </c>
      <c r="L36" s="279"/>
      <c r="M36" s="280">
        <v>37.5</v>
      </c>
      <c r="N36" s="281">
        <f>K36/M36</f>
        <v>166.66666666666666</v>
      </c>
    </row>
    <row r="37" spans="1:14">
      <c r="B37" s="830"/>
      <c r="C37" s="831"/>
      <c r="D37" s="831"/>
      <c r="E37" s="836"/>
      <c r="F37" s="831"/>
      <c r="G37" s="831"/>
      <c r="H37" s="832"/>
      <c r="I37" s="42"/>
      <c r="J37" s="43"/>
      <c r="K37" s="283"/>
      <c r="L37" s="285"/>
      <c r="M37" s="286"/>
      <c r="N37" s="287"/>
    </row>
    <row r="38" spans="1:14">
      <c r="B38" s="837" t="s">
        <v>1036</v>
      </c>
      <c r="C38" s="838"/>
      <c r="D38" s="838"/>
      <c r="E38" s="44"/>
      <c r="F38" s="45"/>
      <c r="G38" s="45"/>
      <c r="H38" s="46"/>
      <c r="I38" s="42"/>
      <c r="J38" s="43"/>
      <c r="K38" s="288"/>
      <c r="L38" s="285"/>
      <c r="M38" s="478">
        <v>0.1</v>
      </c>
      <c r="N38" s="353">
        <f>N72*M38</f>
        <v>1021.344104122</v>
      </c>
    </row>
    <row r="39" spans="1:14" ht="15.75" thickBot="1">
      <c r="B39" s="830"/>
      <c r="C39" s="831"/>
      <c r="D39" s="831"/>
      <c r="E39" s="831"/>
      <c r="F39" s="831"/>
      <c r="G39" s="831"/>
      <c r="H39" s="832"/>
      <c r="I39" s="839"/>
      <c r="J39" s="840"/>
      <c r="K39" s="47"/>
      <c r="L39" s="841"/>
      <c r="M39" s="842"/>
      <c r="N39" s="111"/>
    </row>
    <row r="40" spans="1:14" ht="15.75" thickBot="1">
      <c r="B40" s="817" t="s">
        <v>1037</v>
      </c>
      <c r="C40" s="818"/>
      <c r="D40" s="818"/>
      <c r="E40" s="818"/>
      <c r="F40" s="818"/>
      <c r="G40" s="818"/>
      <c r="H40" s="818"/>
      <c r="I40" s="818"/>
      <c r="J40" s="818"/>
      <c r="K40" s="818"/>
      <c r="L40" s="818"/>
      <c r="M40" s="819"/>
      <c r="N40" s="403">
        <f>SUM(N36:N39)</f>
        <v>1188.0107707886666</v>
      </c>
    </row>
    <row r="41" spans="1:14">
      <c r="B41" s="289"/>
      <c r="C41" s="40"/>
      <c r="D41" s="40"/>
      <c r="E41" s="40"/>
      <c r="F41" s="40"/>
      <c r="G41" s="40"/>
      <c r="H41" s="40"/>
      <c r="I41" s="40"/>
      <c r="J41" s="40"/>
      <c r="K41" s="40"/>
      <c r="L41" s="40"/>
      <c r="M41" s="40"/>
      <c r="N41" s="41"/>
    </row>
    <row r="42" spans="1:14">
      <c r="B42" s="70" t="s">
        <v>1038</v>
      </c>
      <c r="C42" s="71"/>
      <c r="D42" s="71"/>
      <c r="E42" s="71"/>
      <c r="F42" s="71"/>
      <c r="G42" s="71"/>
      <c r="H42" s="71"/>
      <c r="I42" s="71"/>
      <c r="J42" s="71"/>
      <c r="K42" s="71"/>
      <c r="L42" s="71"/>
      <c r="M42" s="71"/>
      <c r="N42" s="72"/>
    </row>
    <row r="43" spans="1:14" ht="15.75" thickBot="1">
      <c r="B43" s="73"/>
      <c r="C43" s="68"/>
      <c r="D43" s="68"/>
      <c r="E43" s="68"/>
      <c r="F43" s="68"/>
      <c r="G43" s="68"/>
      <c r="H43" s="68"/>
      <c r="I43" s="68"/>
      <c r="J43" s="67"/>
      <c r="K43" s="67"/>
      <c r="L43" s="67"/>
      <c r="M43" s="67"/>
      <c r="N43" s="69"/>
    </row>
    <row r="44" spans="1:14">
      <c r="B44" s="808" t="s">
        <v>1028</v>
      </c>
      <c r="C44" s="809"/>
      <c r="D44" s="809"/>
      <c r="E44" s="809"/>
      <c r="F44" s="809"/>
      <c r="G44" s="809"/>
      <c r="H44" s="809"/>
      <c r="I44" s="810"/>
      <c r="J44" s="324" t="s">
        <v>1029</v>
      </c>
      <c r="K44" s="91" t="s">
        <v>1030</v>
      </c>
      <c r="L44" s="811" t="s">
        <v>1039</v>
      </c>
      <c r="M44" s="810"/>
      <c r="N44" s="92" t="s">
        <v>1035</v>
      </c>
    </row>
    <row r="45" spans="1:14">
      <c r="A45" s="150" t="s">
        <v>822</v>
      </c>
      <c r="B45" s="49" t="str">
        <f>VLOOKUP(A45,MATERIALES!A5:D372,3,FALSE)</f>
        <v>Adoquín e=8cm</v>
      </c>
      <c r="C45" s="290"/>
      <c r="D45" s="290"/>
      <c r="E45" s="290"/>
      <c r="F45" s="290"/>
      <c r="G45" s="290"/>
      <c r="H45" s="290"/>
      <c r="I45" s="277"/>
      <c r="J45" s="233" t="str">
        <f ca="1">VLOOKUP(A45,MATERIALES!A1:D635,2,FALSE)</f>
        <v>m2</v>
      </c>
      <c r="K45" s="291">
        <v>1.03</v>
      </c>
      <c r="L45" s="276"/>
      <c r="M45" s="411">
        <f>VLOOKUP(A45,MATERIALES!A5:D394,4,FALSE)</f>
        <v>65000</v>
      </c>
      <c r="N45" s="281">
        <f>K45*M45</f>
        <v>66950</v>
      </c>
    </row>
    <row r="46" spans="1:14">
      <c r="A46" s="150" t="s">
        <v>868</v>
      </c>
      <c r="B46" s="49" t="str">
        <f>VLOOKUP(A46,MATERIALES!A6:D372,3,FALSE)</f>
        <v>Arena de sello (fina)</v>
      </c>
      <c r="C46" s="290"/>
      <c r="D46" s="290"/>
      <c r="E46" s="290"/>
      <c r="F46" s="290"/>
      <c r="G46" s="290"/>
      <c r="H46" s="290"/>
      <c r="I46" s="277"/>
      <c r="J46" s="233" t="str">
        <f ca="1">VLOOKUP(A46,MATERIALES!A2:D636,2,FALSE)</f>
        <v>m3</v>
      </c>
      <c r="K46" s="291">
        <v>0.01</v>
      </c>
      <c r="L46" s="276"/>
      <c r="M46" s="411">
        <f>VLOOKUP(A46,MATERIALES!A6:D395,4,FALSE)</f>
        <v>31172.5</v>
      </c>
      <c r="N46" s="281">
        <f>K46*M46</f>
        <v>311.72500000000002</v>
      </c>
    </row>
    <row r="47" spans="1:14">
      <c r="A47" s="150" t="s">
        <v>871</v>
      </c>
      <c r="B47" s="49" t="str">
        <f>VLOOKUP(A47,MATERIALES!A6:D372,3,FALSE)</f>
        <v>Arena de soporte (media)</v>
      </c>
      <c r="C47" s="290"/>
      <c r="D47" s="290"/>
      <c r="E47" s="290"/>
      <c r="F47" s="290"/>
      <c r="G47" s="290"/>
      <c r="H47" s="290"/>
      <c r="I47" s="277"/>
      <c r="J47" s="233" t="str">
        <f ca="1">VLOOKUP(A47,MATERIALES!A3:D637,2,FALSE)</f>
        <v>m3</v>
      </c>
      <c r="K47" s="291">
        <v>0.05</v>
      </c>
      <c r="L47" s="276"/>
      <c r="M47" s="411">
        <f>VLOOKUP(A47,MATERIALES!A6:D396,4,FALSE)</f>
        <v>31222.5</v>
      </c>
      <c r="N47" s="281">
        <f>K47*M47</f>
        <v>1561.125</v>
      </c>
    </row>
    <row r="48" spans="1:14">
      <c r="A48" t="s">
        <v>904</v>
      </c>
      <c r="B48" s="49" t="str">
        <f>VLOOKUP(A48,MATERIALES!A6:D372,3,FALSE)</f>
        <v>Concreto Resistencia  21 (Mpa)</v>
      </c>
      <c r="C48" s="326"/>
      <c r="D48" s="326"/>
      <c r="E48" s="326"/>
      <c r="F48" s="326"/>
      <c r="G48" s="326"/>
      <c r="H48" s="326"/>
      <c r="I48" s="326"/>
      <c r="J48" s="320" t="str">
        <f ca="1">VLOOKUP(A48,MATERIALES!A4:D638,2,FALSE)</f>
        <v>m3</v>
      </c>
      <c r="K48" s="50">
        <v>0.01</v>
      </c>
      <c r="L48" s="327"/>
      <c r="M48" s="411">
        <f>VLOOKUP(A48,MATERIALES!A6:D397,4,FALSE)</f>
        <v>331496.66666666669</v>
      </c>
      <c r="N48" s="281">
        <f>K48*M48</f>
        <v>3314.9666666666672</v>
      </c>
    </row>
    <row r="49" spans="1:14" ht="15.75" thickBot="1">
      <c r="B49" s="318"/>
      <c r="C49" s="319"/>
      <c r="D49" s="319"/>
      <c r="E49" s="319"/>
      <c r="F49" s="319"/>
      <c r="G49" s="319"/>
      <c r="H49" s="319"/>
      <c r="I49" s="319"/>
      <c r="J49" s="132"/>
      <c r="K49" s="132"/>
      <c r="L49" s="334"/>
      <c r="M49" s="333"/>
      <c r="N49" s="133"/>
    </row>
    <row r="50" spans="1:14" ht="15.75" thickBot="1">
      <c r="B50" s="817" t="s">
        <v>1037</v>
      </c>
      <c r="C50" s="818"/>
      <c r="D50" s="818"/>
      <c r="E50" s="818"/>
      <c r="F50" s="818"/>
      <c r="G50" s="818"/>
      <c r="H50" s="818"/>
      <c r="I50" s="818"/>
      <c r="J50" s="818"/>
      <c r="K50" s="818"/>
      <c r="L50" s="818"/>
      <c r="M50" s="819"/>
      <c r="N50" s="403">
        <f>SUM(N45:N49)</f>
        <v>72137.81666666668</v>
      </c>
    </row>
    <row r="51" spans="1:14">
      <c r="B51" s="39"/>
      <c r="C51" s="40"/>
      <c r="D51" s="40"/>
      <c r="E51" s="40"/>
      <c r="F51" s="40"/>
      <c r="G51" s="40"/>
      <c r="H51" s="40"/>
      <c r="I51" s="40"/>
      <c r="J51" s="40"/>
      <c r="K51" s="40"/>
      <c r="L51" s="40"/>
      <c r="M51" s="40"/>
      <c r="N51" s="41"/>
    </row>
    <row r="52" spans="1:14">
      <c r="B52" s="70" t="s">
        <v>1040</v>
      </c>
      <c r="C52" s="71"/>
      <c r="D52" s="71"/>
      <c r="E52" s="71"/>
      <c r="F52" s="71"/>
      <c r="G52" s="71"/>
      <c r="H52" s="71"/>
      <c r="I52" s="71"/>
      <c r="J52" s="71"/>
      <c r="K52" s="71"/>
      <c r="L52" s="71"/>
      <c r="M52" s="71"/>
      <c r="N52" s="72"/>
    </row>
    <row r="53" spans="1:14" ht="15.75" thickBot="1">
      <c r="B53" s="74"/>
      <c r="C53" s="67"/>
      <c r="D53" s="67"/>
      <c r="E53" s="67"/>
      <c r="F53" s="67"/>
      <c r="G53" s="67"/>
      <c r="H53" s="67"/>
      <c r="I53" s="67"/>
      <c r="J53" s="67"/>
      <c r="K53" s="67"/>
      <c r="L53" s="67"/>
      <c r="M53" s="67"/>
      <c r="N53" s="69"/>
    </row>
    <row r="54" spans="1:14" ht="25.5">
      <c r="B54" s="322" t="s">
        <v>1041</v>
      </c>
      <c r="C54" s="323"/>
      <c r="D54" s="323"/>
      <c r="E54" s="323"/>
      <c r="F54" s="323"/>
      <c r="G54" s="323"/>
      <c r="H54" s="79" t="s">
        <v>1029</v>
      </c>
      <c r="I54" s="80" t="s">
        <v>1042</v>
      </c>
      <c r="J54" s="81" t="s">
        <v>1043</v>
      </c>
      <c r="K54" s="79" t="s">
        <v>1044</v>
      </c>
      <c r="L54" s="820" t="s">
        <v>1045</v>
      </c>
      <c r="M54" s="793"/>
      <c r="N54" s="82" t="s">
        <v>1035</v>
      </c>
    </row>
    <row r="55" spans="1:14">
      <c r="A55" t="s">
        <v>1715</v>
      </c>
      <c r="B55" s="52" t="str">
        <f>VLOOKUP(A55,TRANSPORTE!A5:D117,3,FALSE)</f>
        <v>Transporte de Adoquín e=8cm</v>
      </c>
      <c r="C55" s="326"/>
      <c r="D55" s="326"/>
      <c r="E55" s="326"/>
      <c r="F55" s="326"/>
      <c r="G55" s="326"/>
      <c r="H55" s="320" t="s">
        <v>1552</v>
      </c>
      <c r="I55" s="288">
        <v>0.92</v>
      </c>
      <c r="J55" s="295">
        <v>1</v>
      </c>
      <c r="K55" s="288">
        <f>I55*J55</f>
        <v>0.92</v>
      </c>
      <c r="L55" s="821">
        <f>VLOOKUP(A55,TRANSPORTE!A5:D117,4,FALSE)</f>
        <v>835.50530217474636</v>
      </c>
      <c r="M55" s="822"/>
      <c r="N55" s="296">
        <f>K55*L55</f>
        <v>768.66487800076663</v>
      </c>
    </row>
    <row r="56" spans="1:14">
      <c r="A56" t="s">
        <v>1311</v>
      </c>
      <c r="B56" s="52" t="str">
        <f>VLOOKUP(A56,TRANSPORTE!A6:D117,3,FALSE)</f>
        <v>Transporte de Arena</v>
      </c>
      <c r="C56" s="53"/>
      <c r="D56" s="53"/>
      <c r="E56" s="53"/>
      <c r="F56" s="53"/>
      <c r="G56" s="53"/>
      <c r="H56" s="320" t="s">
        <v>1552</v>
      </c>
      <c r="I56" s="288">
        <v>0.01</v>
      </c>
      <c r="J56" s="295">
        <v>1</v>
      </c>
      <c r="K56" s="288">
        <f>I56*J56</f>
        <v>0.01</v>
      </c>
      <c r="L56" s="821">
        <f>VLOOKUP(A56,TRANSPORTE!A6:D117,4,FALSE)</f>
        <v>1200</v>
      </c>
      <c r="M56" s="822"/>
      <c r="N56" s="296">
        <f>K56*L56</f>
        <v>12</v>
      </c>
    </row>
    <row r="57" spans="1:14">
      <c r="A57" t="s">
        <v>1311</v>
      </c>
      <c r="B57" s="52" t="str">
        <f>VLOOKUP(A57,TRANSPORTE!A6:D117,3,FALSE)</f>
        <v>Transporte de Arena</v>
      </c>
      <c r="C57" s="53"/>
      <c r="D57" s="53"/>
      <c r="E57" s="53"/>
      <c r="F57" s="53"/>
      <c r="G57" s="53"/>
      <c r="H57" s="320" t="s">
        <v>1552</v>
      </c>
      <c r="I57" s="288">
        <v>0.05</v>
      </c>
      <c r="J57" s="295">
        <v>1</v>
      </c>
      <c r="K57" s="288">
        <f>I57*J57</f>
        <v>0.05</v>
      </c>
      <c r="L57" s="821">
        <f>VLOOKUP(A57,TRANSPORTE!A6:D118,4,FALSE)</f>
        <v>1200</v>
      </c>
      <c r="M57" s="822"/>
      <c r="N57" s="296">
        <f>K57*L57</f>
        <v>60</v>
      </c>
    </row>
    <row r="58" spans="1:14">
      <c r="B58" s="52"/>
      <c r="C58" s="53"/>
      <c r="D58" s="53"/>
      <c r="E58" s="53"/>
      <c r="F58" s="53"/>
      <c r="G58" s="53"/>
      <c r="H58" s="320"/>
      <c r="I58" s="288"/>
      <c r="J58" s="295"/>
      <c r="K58" s="288"/>
      <c r="L58" s="821"/>
      <c r="M58" s="822"/>
      <c r="N58" s="296"/>
    </row>
    <row r="59" spans="1:14">
      <c r="B59" s="52"/>
      <c r="C59" s="53"/>
      <c r="D59" s="53"/>
      <c r="E59" s="53"/>
      <c r="F59" s="53"/>
      <c r="G59" s="53"/>
      <c r="H59" s="297"/>
      <c r="I59" s="288"/>
      <c r="J59" s="288"/>
      <c r="K59" s="288"/>
      <c r="L59" s="298"/>
      <c r="M59" s="299"/>
      <c r="N59" s="300"/>
    </row>
    <row r="60" spans="1:14" ht="15.75" thickBot="1">
      <c r="B60" s="318"/>
      <c r="C60" s="319"/>
      <c r="D60" s="319"/>
      <c r="E60" s="319"/>
      <c r="F60" s="319"/>
      <c r="G60" s="319"/>
      <c r="H60" s="54"/>
      <c r="I60" s="132"/>
      <c r="J60" s="132"/>
      <c r="K60" s="132"/>
      <c r="L60" s="806"/>
      <c r="M60" s="807"/>
      <c r="N60" s="133"/>
    </row>
    <row r="61" spans="1:14" ht="15.75" thickBot="1">
      <c r="B61" s="823" t="s">
        <v>1037</v>
      </c>
      <c r="C61" s="824"/>
      <c r="D61" s="824"/>
      <c r="E61" s="824"/>
      <c r="F61" s="824"/>
      <c r="G61" s="824"/>
      <c r="H61" s="824"/>
      <c r="I61" s="824"/>
      <c r="J61" s="824"/>
      <c r="K61" s="824"/>
      <c r="L61" s="824"/>
      <c r="M61" s="825"/>
      <c r="N61" s="110">
        <f>N55+N56+N57+N58+N59</f>
        <v>840.66487800076663</v>
      </c>
    </row>
    <row r="62" spans="1:14">
      <c r="B62" s="39"/>
      <c r="C62" s="40"/>
      <c r="D62" s="40"/>
      <c r="E62" s="40"/>
      <c r="F62" s="40"/>
      <c r="G62" s="40"/>
      <c r="H62" s="40"/>
      <c r="I62" s="40"/>
      <c r="J62" s="40"/>
      <c r="K62" s="40"/>
      <c r="L62" s="40"/>
      <c r="M62" s="40"/>
      <c r="N62" s="41"/>
    </row>
    <row r="63" spans="1:14">
      <c r="B63" s="70" t="s">
        <v>1046</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843" t="s">
        <v>1047</v>
      </c>
      <c r="C65" s="844"/>
      <c r="D65" s="844"/>
      <c r="E65" s="844"/>
      <c r="F65" s="844"/>
      <c r="G65" s="844"/>
      <c r="H65" s="844"/>
      <c r="I65" s="79" t="s">
        <v>1048</v>
      </c>
      <c r="J65" s="81" t="s">
        <v>1494</v>
      </c>
      <c r="K65" s="80" t="s">
        <v>1050</v>
      </c>
      <c r="L65" s="845" t="s">
        <v>1034</v>
      </c>
      <c r="M65" s="846"/>
      <c r="N65" s="104" t="s">
        <v>1035</v>
      </c>
    </row>
    <row r="66" spans="1:15">
      <c r="A66" s="151" t="s">
        <v>19</v>
      </c>
      <c r="B66" s="55" t="str">
        <f>VLOOKUP(A66,'MANO DE OBRA'!A8:D68,3,FALSE)</f>
        <v>Obrero (8)</v>
      </c>
      <c r="C66" s="53"/>
      <c r="D66" s="53"/>
      <c r="E66" s="53"/>
      <c r="F66" s="53"/>
      <c r="G66" s="53"/>
      <c r="H66" s="53"/>
      <c r="I66" s="301">
        <f>K66/J66*100</f>
        <v>220831.15764799999</v>
      </c>
      <c r="J66" s="302">
        <v>185</v>
      </c>
      <c r="K66" s="303">
        <f>VLOOKUP(A66,'MANO DE OBRA'!A8:D99,4,FALSE)</f>
        <v>408537.6416488</v>
      </c>
      <c r="L66" s="56"/>
      <c r="M66" s="304">
        <v>50</v>
      </c>
      <c r="N66" s="404">
        <f>K66/M66</f>
        <v>8170.7528329759998</v>
      </c>
      <c r="O66" s="112"/>
    </row>
    <row r="67" spans="1:15">
      <c r="A67" s="151" t="s">
        <v>30</v>
      </c>
      <c r="B67" s="55" t="str">
        <f>VLOOKUP(A67,'MANO DE OBRA'!A8:D69,3,FALSE)</f>
        <v>Oficial</v>
      </c>
      <c r="C67" s="53"/>
      <c r="D67" s="53"/>
      <c r="E67" s="53"/>
      <c r="F67" s="53"/>
      <c r="G67" s="53"/>
      <c r="H67" s="53"/>
      <c r="I67" s="301">
        <f>K67/J67*100</f>
        <v>55207.789411999998</v>
      </c>
      <c r="J67" s="302">
        <v>185</v>
      </c>
      <c r="K67" s="303">
        <f>VLOOKUP(A67,'MANO DE OBRA'!A8:D100,4,FALSE)</f>
        <v>102134.4104122</v>
      </c>
      <c r="L67" s="56"/>
      <c r="M67" s="308">
        <v>50</v>
      </c>
      <c r="N67" s="404">
        <f>K67/M67</f>
        <v>2042.688208244</v>
      </c>
    </row>
    <row r="68" spans="1:15">
      <c r="B68" s="55"/>
      <c r="C68" s="53"/>
      <c r="D68" s="53"/>
      <c r="E68" s="53"/>
      <c r="F68" s="53"/>
      <c r="G68" s="53"/>
      <c r="H68" s="53"/>
      <c r="I68" s="288"/>
      <c r="J68" s="306"/>
      <c r="K68" s="307"/>
      <c r="L68" s="56"/>
      <c r="M68" s="309"/>
      <c r="N68" s="305"/>
    </row>
    <row r="69" spans="1:15">
      <c r="B69" s="55"/>
      <c r="C69" s="53"/>
      <c r="D69" s="53"/>
      <c r="E69" s="53"/>
      <c r="F69" s="53"/>
      <c r="G69" s="53"/>
      <c r="H69" s="53"/>
      <c r="I69" s="288"/>
      <c r="J69" s="306"/>
      <c r="K69" s="307"/>
      <c r="L69" s="327"/>
      <c r="M69" s="309"/>
      <c r="N69" s="305"/>
    </row>
    <row r="70" spans="1:15">
      <c r="B70" s="55"/>
      <c r="C70" s="53"/>
      <c r="D70" s="53"/>
      <c r="E70" s="53"/>
      <c r="F70" s="53"/>
      <c r="G70" s="53"/>
      <c r="H70" s="53"/>
      <c r="I70" s="288"/>
      <c r="J70" s="306"/>
      <c r="K70" s="307"/>
      <c r="L70" s="327"/>
      <c r="M70" s="309"/>
      <c r="N70" s="305"/>
    </row>
    <row r="71" spans="1:15" ht="15.75" thickBot="1">
      <c r="B71" s="804"/>
      <c r="C71" s="805"/>
      <c r="D71" s="805"/>
      <c r="E71" s="805"/>
      <c r="F71" s="805"/>
      <c r="G71" s="805"/>
      <c r="H71" s="805"/>
      <c r="I71" s="132"/>
      <c r="J71" s="132"/>
      <c r="K71" s="132"/>
      <c r="L71" s="905"/>
      <c r="M71" s="905"/>
      <c r="N71" s="51"/>
    </row>
    <row r="72" spans="1:15" ht="15.75" thickBot="1">
      <c r="B72" s="823" t="s">
        <v>1037</v>
      </c>
      <c r="C72" s="824"/>
      <c r="D72" s="824"/>
      <c r="E72" s="824"/>
      <c r="F72" s="824"/>
      <c r="G72" s="824"/>
      <c r="H72" s="824"/>
      <c r="I72" s="824"/>
      <c r="J72" s="824"/>
      <c r="K72" s="824"/>
      <c r="L72" s="824"/>
      <c r="M72" s="825"/>
      <c r="N72" s="310">
        <f>SUM(N66:N71)</f>
        <v>10213.44104122</v>
      </c>
    </row>
    <row r="73" spans="1:15" ht="15.75" thickBot="1">
      <c r="B73" s="39"/>
      <c r="C73" s="40"/>
      <c r="D73" s="40"/>
      <c r="E73" s="40"/>
      <c r="F73" s="40"/>
      <c r="G73" s="40"/>
      <c r="H73" s="40"/>
      <c r="I73" s="40"/>
      <c r="J73" s="40"/>
      <c r="K73" s="40"/>
      <c r="L73" s="40"/>
      <c r="M73" s="40"/>
      <c r="N73" s="41"/>
    </row>
    <row r="74" spans="1:15" ht="15.75" thickBot="1">
      <c r="B74" s="817" t="s">
        <v>1051</v>
      </c>
      <c r="C74" s="818"/>
      <c r="D74" s="818"/>
      <c r="E74" s="818"/>
      <c r="F74" s="818"/>
      <c r="G74" s="818"/>
      <c r="H74" s="818"/>
      <c r="I74" s="818"/>
      <c r="J74" s="818"/>
      <c r="K74" s="818"/>
      <c r="L74" s="818"/>
      <c r="M74" s="819"/>
      <c r="N74" s="105">
        <f>N40+N50+N61+N72</f>
        <v>84379.933356676105</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c r="B78" s="808" t="s">
        <v>1053</v>
      </c>
      <c r="C78" s="809"/>
      <c r="D78" s="809"/>
      <c r="E78" s="809"/>
      <c r="F78" s="809"/>
      <c r="G78" s="809"/>
      <c r="H78" s="809"/>
      <c r="I78" s="323"/>
      <c r="J78" s="343"/>
      <c r="K78" s="311" t="s">
        <v>1054</v>
      </c>
      <c r="L78" s="847" t="s">
        <v>1055</v>
      </c>
      <c r="M78" s="848"/>
      <c r="N78" s="312"/>
    </row>
    <row r="79" spans="1:15">
      <c r="B79" s="849" t="s">
        <v>1056</v>
      </c>
      <c r="C79" s="850"/>
      <c r="D79" s="850"/>
      <c r="E79" s="850"/>
      <c r="F79" s="850"/>
      <c r="G79" s="850"/>
      <c r="H79" s="850"/>
      <c r="I79" s="93"/>
      <c r="J79" s="94"/>
      <c r="K79" s="313">
        <v>0.2</v>
      </c>
      <c r="L79" s="851">
        <f>N74*K79</f>
        <v>16875.98667133522</v>
      </c>
      <c r="M79" s="852"/>
      <c r="N79" s="57"/>
    </row>
    <row r="80" spans="1:15">
      <c r="B80" s="95" t="s">
        <v>1057</v>
      </c>
      <c r="C80" s="96"/>
      <c r="D80" s="96"/>
      <c r="E80" s="96"/>
      <c r="F80" s="96"/>
      <c r="G80" s="96"/>
      <c r="H80" s="96"/>
      <c r="I80" s="93"/>
      <c r="J80" s="94"/>
      <c r="K80" s="313">
        <v>0.05</v>
      </c>
      <c r="L80" s="851">
        <f>N74*K80</f>
        <v>4218.9966678338051</v>
      </c>
      <c r="M80" s="852"/>
      <c r="N80" s="57"/>
    </row>
    <row r="81" spans="1:14" ht="15.75" thickBot="1">
      <c r="B81" s="97" t="s">
        <v>1058</v>
      </c>
      <c r="C81" s="98"/>
      <c r="D81" s="98"/>
      <c r="E81" s="98"/>
      <c r="F81" s="98"/>
      <c r="G81" s="98"/>
      <c r="H81" s="98"/>
      <c r="I81" s="99"/>
      <c r="J81" s="100"/>
      <c r="K81" s="314">
        <v>0.05</v>
      </c>
      <c r="L81" s="853">
        <f>N74*K81</f>
        <v>4218.9966678338051</v>
      </c>
      <c r="M81" s="854"/>
      <c r="N81" s="57"/>
    </row>
    <row r="82" spans="1:14" ht="15.75" thickBot="1">
      <c r="B82" s="817" t="s">
        <v>1037</v>
      </c>
      <c r="C82" s="818"/>
      <c r="D82" s="818"/>
      <c r="E82" s="818"/>
      <c r="F82" s="818"/>
      <c r="G82" s="818"/>
      <c r="H82" s="818"/>
      <c r="I82" s="818"/>
      <c r="J82" s="818"/>
      <c r="K82" s="818"/>
      <c r="L82" s="818"/>
      <c r="M82" s="819"/>
      <c r="N82" s="58">
        <f>L79+L80+L81</f>
        <v>25313.980007002832</v>
      </c>
    </row>
    <row r="83" spans="1:14" ht="15.75" thickBot="1">
      <c r="B83" s="39"/>
      <c r="C83" s="40"/>
      <c r="D83" s="40"/>
      <c r="E83" s="40"/>
      <c r="F83" s="40"/>
      <c r="G83" s="40"/>
      <c r="H83" s="40"/>
      <c r="I83" s="40"/>
      <c r="J83" s="40"/>
      <c r="K83" s="40"/>
      <c r="L83" s="40"/>
      <c r="M83" s="40"/>
      <c r="N83" s="41"/>
    </row>
    <row r="84" spans="1:14" ht="15.75" thickBot="1">
      <c r="A84" t="s">
        <v>2122</v>
      </c>
      <c r="B84" s="817" t="s">
        <v>1059</v>
      </c>
      <c r="C84" s="818"/>
      <c r="D84" s="818"/>
      <c r="E84" s="818"/>
      <c r="F84" s="818"/>
      <c r="G84" s="818"/>
      <c r="H84" s="818"/>
      <c r="I84" s="818"/>
      <c r="J84" s="818"/>
      <c r="K84" s="818"/>
      <c r="L84" s="818"/>
      <c r="M84" s="819"/>
      <c r="N84" s="196">
        <f>N74+N82</f>
        <v>109693.91336367893</v>
      </c>
    </row>
    <row r="85" spans="1:14">
      <c r="B85" s="248"/>
      <c r="C85" s="249"/>
      <c r="D85" s="249"/>
      <c r="E85" s="249"/>
      <c r="F85" s="249"/>
      <c r="G85" s="249"/>
      <c r="H85" s="249"/>
      <c r="I85" s="249"/>
      <c r="J85" s="249"/>
      <c r="K85" s="249"/>
      <c r="L85" s="249"/>
      <c r="M85" s="249"/>
      <c r="N85" s="250"/>
    </row>
    <row r="86" spans="1:14">
      <c r="B86" s="251"/>
      <c r="C86" s="252"/>
      <c r="D86" s="252"/>
      <c r="E86" s="252"/>
      <c r="F86" s="252"/>
      <c r="G86" s="252"/>
      <c r="H86" s="252"/>
      <c r="I86" s="252"/>
      <c r="J86" s="252"/>
      <c r="K86" s="252"/>
      <c r="L86" s="252"/>
      <c r="M86" s="252"/>
      <c r="N86" s="253"/>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426" t="s">
        <v>1060</v>
      </c>
      <c r="F89" s="426"/>
      <c r="G89" s="426"/>
      <c r="H89" s="426"/>
      <c r="I89" s="426"/>
      <c r="J89" s="426"/>
      <c r="K89" s="252"/>
      <c r="L89" s="252"/>
      <c r="M89" s="252"/>
      <c r="N89" s="253"/>
    </row>
    <row r="90" spans="1:14">
      <c r="B90" s="251"/>
      <c r="C90" s="252"/>
      <c r="D90" s="252"/>
      <c r="E90" s="252" t="s">
        <v>1061</v>
      </c>
      <c r="F90" s="252"/>
      <c r="G90" s="252"/>
      <c r="H90" s="252"/>
      <c r="I90" s="252"/>
      <c r="J90" s="252"/>
      <c r="K90" s="252"/>
      <c r="L90" s="252"/>
      <c r="M90" s="252"/>
      <c r="N90" s="253"/>
    </row>
    <row r="91" spans="1:14">
      <c r="B91" s="251"/>
      <c r="C91" s="252"/>
      <c r="D91" s="252"/>
      <c r="E91" s="252" t="s">
        <v>1062</v>
      </c>
      <c r="F91" s="252"/>
      <c r="G91" s="252"/>
      <c r="H91" s="252"/>
      <c r="I91" s="252"/>
      <c r="J91" s="252"/>
      <c r="K91" s="252"/>
      <c r="L91" s="252"/>
      <c r="M91" s="252"/>
      <c r="N91" s="253"/>
    </row>
    <row r="92" spans="1:14">
      <c r="B92" s="251"/>
      <c r="C92" s="252"/>
      <c r="D92" s="252"/>
      <c r="E92" s="252" t="s">
        <v>1063</v>
      </c>
      <c r="F92" s="252"/>
      <c r="G92" s="252"/>
      <c r="H92" s="252"/>
      <c r="I92" s="252"/>
      <c r="J92" s="252"/>
      <c r="K92" s="252"/>
      <c r="L92" s="252"/>
      <c r="M92" s="252"/>
      <c r="N92" s="253"/>
    </row>
    <row r="93" spans="1:14" ht="15.75" thickBot="1">
      <c r="B93" s="251"/>
      <c r="C93" s="252"/>
      <c r="D93" s="252"/>
      <c r="E93" s="252"/>
      <c r="F93" s="252" t="s">
        <v>1064</v>
      </c>
      <c r="G93" s="252"/>
      <c r="H93" s="252"/>
      <c r="I93" s="252"/>
      <c r="J93" s="252"/>
      <c r="K93" s="252"/>
      <c r="L93" s="252"/>
      <c r="M93" s="252"/>
      <c r="N93" s="253"/>
    </row>
    <row r="94" spans="1:14">
      <c r="B94" s="236" t="s">
        <v>2322</v>
      </c>
      <c r="C94" s="237"/>
      <c r="D94" s="237"/>
      <c r="E94" s="237"/>
      <c r="F94" s="237"/>
      <c r="G94" s="237"/>
      <c r="H94" s="237"/>
      <c r="I94" s="237"/>
      <c r="J94" s="237"/>
      <c r="K94" s="237"/>
      <c r="L94" s="237"/>
      <c r="M94" s="237"/>
      <c r="N94" s="238"/>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ht="15.75" thickBot="1">
      <c r="B98" s="257"/>
      <c r="C98" s="258"/>
      <c r="D98" s="258"/>
      <c r="E98" s="258"/>
      <c r="F98" s="258"/>
      <c r="G98" s="258"/>
      <c r="H98" s="258"/>
      <c r="I98" s="258"/>
      <c r="J98" s="258"/>
      <c r="K98" s="258"/>
      <c r="L98" s="258"/>
      <c r="M98" s="258"/>
      <c r="N98" s="259"/>
    </row>
    <row r="99" spans="2:14">
      <c r="B99" s="260"/>
      <c r="C99" s="261"/>
      <c r="D99" s="261"/>
      <c r="E99" s="261"/>
      <c r="F99" s="261"/>
      <c r="G99" s="261"/>
      <c r="H99" s="261"/>
      <c r="I99" s="261"/>
      <c r="J99" s="261"/>
      <c r="K99" s="261"/>
      <c r="L99" s="261"/>
      <c r="M99" s="261"/>
      <c r="N99" s="262"/>
    </row>
    <row r="100" spans="2:14">
      <c r="B100" s="263" t="s">
        <v>2323</v>
      </c>
      <c r="C100" s="264"/>
      <c r="D100" s="264"/>
      <c r="E100" s="264"/>
      <c r="F100" s="264"/>
      <c r="G100" s="264"/>
      <c r="H100" s="264"/>
      <c r="I100" s="264"/>
      <c r="J100" s="264"/>
      <c r="K100" s="264"/>
      <c r="L100" s="264"/>
      <c r="M100" s="264"/>
      <c r="N100" s="265"/>
    </row>
    <row r="101" spans="2:14" ht="15" customHeight="1">
      <c r="B101" s="959" t="s">
        <v>2324</v>
      </c>
      <c r="C101" s="960"/>
      <c r="D101" s="960"/>
      <c r="E101" s="960"/>
      <c r="F101" s="960"/>
      <c r="G101" s="960"/>
      <c r="H101" s="960"/>
      <c r="I101" s="960"/>
      <c r="J101" s="960"/>
      <c r="K101" s="960"/>
      <c r="L101" s="960"/>
      <c r="M101" s="960"/>
      <c r="N101" s="961"/>
    </row>
    <row r="102" spans="2:14" ht="15" customHeight="1">
      <c r="B102" s="959"/>
      <c r="C102" s="960"/>
      <c r="D102" s="960"/>
      <c r="E102" s="960"/>
      <c r="F102" s="960"/>
      <c r="G102" s="960"/>
      <c r="H102" s="960"/>
      <c r="I102" s="960"/>
      <c r="J102" s="960"/>
      <c r="K102" s="960"/>
      <c r="L102" s="960"/>
      <c r="M102" s="960"/>
      <c r="N102" s="961"/>
    </row>
    <row r="103" spans="2:14" ht="30" customHeight="1">
      <c r="B103" s="962" t="s">
        <v>2325</v>
      </c>
      <c r="C103" s="963"/>
      <c r="D103" s="963"/>
      <c r="E103" s="963"/>
      <c r="F103" s="963"/>
      <c r="G103" s="963"/>
      <c r="H103" s="963"/>
      <c r="I103" s="963"/>
      <c r="J103" s="963"/>
      <c r="K103" s="963"/>
      <c r="L103" s="963"/>
      <c r="M103" s="963"/>
      <c r="N103" s="964"/>
    </row>
    <row r="104" spans="2:14">
      <c r="B104" s="962"/>
      <c r="C104" s="963"/>
      <c r="D104" s="963"/>
      <c r="E104" s="963"/>
      <c r="F104" s="963"/>
      <c r="G104" s="963"/>
      <c r="H104" s="963"/>
      <c r="I104" s="963"/>
      <c r="J104" s="963"/>
      <c r="K104" s="963"/>
      <c r="L104" s="963"/>
      <c r="M104" s="963"/>
      <c r="N104" s="964"/>
    </row>
    <row r="105" spans="2:14">
      <c r="B105" s="348"/>
      <c r="C105" s="349"/>
      <c r="D105" s="349"/>
      <c r="E105" s="349"/>
      <c r="F105" s="349"/>
      <c r="G105" s="349"/>
      <c r="H105" s="349"/>
      <c r="I105" s="349"/>
      <c r="J105" s="349"/>
      <c r="K105" s="349"/>
      <c r="L105" s="349"/>
      <c r="M105" s="349"/>
      <c r="N105" s="350"/>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263"/>
      <c r="C108" s="264"/>
      <c r="D108" s="264"/>
      <c r="E108" s="264"/>
      <c r="F108" s="264"/>
      <c r="G108" s="264"/>
      <c r="H108" s="264"/>
      <c r="I108" s="264"/>
      <c r="J108" s="264"/>
      <c r="K108" s="264"/>
      <c r="L108" s="264"/>
      <c r="M108" s="264"/>
      <c r="N108" s="265"/>
    </row>
    <row r="109" spans="2:14">
      <c r="B109" s="251"/>
      <c r="C109" s="252"/>
      <c r="D109" s="252"/>
      <c r="E109" s="252" t="s">
        <v>1060</v>
      </c>
      <c r="F109" s="426"/>
      <c r="G109" s="426"/>
      <c r="H109" s="252"/>
      <c r="I109" s="252"/>
      <c r="J109" s="252"/>
      <c r="K109" s="252"/>
      <c r="L109" s="252"/>
      <c r="M109" s="252"/>
      <c r="N109" s="253"/>
    </row>
    <row r="110" spans="2:14">
      <c r="B110" s="251"/>
      <c r="C110" s="252"/>
      <c r="D110" s="252"/>
      <c r="E110" s="427" t="s">
        <v>1061</v>
      </c>
      <c r="F110" s="252"/>
      <c r="G110" s="252"/>
      <c r="H110" s="427"/>
      <c r="I110" s="427"/>
      <c r="J110" s="427"/>
      <c r="K110" s="252"/>
      <c r="L110" s="252"/>
      <c r="M110" s="252"/>
      <c r="N110" s="253"/>
    </row>
    <row r="111" spans="2:14">
      <c r="B111" s="251"/>
      <c r="C111" s="252"/>
      <c r="D111" s="252"/>
      <c r="E111" s="266" t="s">
        <v>1065</v>
      </c>
      <c r="F111" s="252"/>
      <c r="G111" s="252"/>
      <c r="H111" s="266"/>
      <c r="I111" s="266"/>
      <c r="J111" s="266"/>
      <c r="K111" s="252"/>
      <c r="L111" s="252"/>
      <c r="M111" s="252"/>
      <c r="N111" s="253"/>
    </row>
    <row r="112" spans="2:14">
      <c r="B112" s="267"/>
      <c r="C112" s="264"/>
      <c r="D112" s="264"/>
      <c r="E112" s="252" t="s">
        <v>1063</v>
      </c>
      <c r="F112" s="252"/>
      <c r="G112" s="252"/>
      <c r="H112" s="252"/>
      <c r="I112" s="252"/>
      <c r="J112" s="252"/>
      <c r="K112" s="264"/>
      <c r="L112" s="264"/>
      <c r="M112" s="264"/>
      <c r="N112" s="265"/>
    </row>
    <row r="113" spans="2:14">
      <c r="B113" s="267"/>
      <c r="C113" s="264"/>
      <c r="D113" s="264"/>
      <c r="E113" s="264"/>
      <c r="F113" s="252"/>
      <c r="G113" s="252"/>
      <c r="H113" s="252"/>
      <c r="I113" s="252"/>
      <c r="J113" s="252"/>
      <c r="K113" s="264"/>
      <c r="L113" s="264"/>
      <c r="M113" s="264"/>
      <c r="N113" s="265"/>
    </row>
    <row r="114" spans="2:14">
      <c r="B114" s="267" t="s">
        <v>2326</v>
      </c>
      <c r="C114" s="266"/>
      <c r="D114" s="266"/>
      <c r="E114" s="252"/>
      <c r="F114" s="252"/>
      <c r="G114" s="252"/>
      <c r="H114" s="252"/>
      <c r="I114" s="252"/>
      <c r="J114" s="965"/>
      <c r="K114" s="965"/>
      <c r="L114" s="965"/>
      <c r="M114" s="965"/>
      <c r="N114" s="966"/>
    </row>
    <row r="115" spans="2:14" ht="15.75" thickBot="1">
      <c r="B115" s="428" t="s">
        <v>2327</v>
      </c>
      <c r="C115" s="429"/>
      <c r="D115" s="429"/>
      <c r="E115" s="268"/>
      <c r="F115" s="268"/>
      <c r="G115" s="268"/>
      <c r="H115" s="268"/>
      <c r="I115" s="268"/>
      <c r="J115" s="967"/>
      <c r="K115" s="967"/>
      <c r="L115" s="967"/>
      <c r="M115" s="967"/>
      <c r="N115" s="968"/>
    </row>
  </sheetData>
  <mergeCells count="62">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topLeftCell="A19"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1716</v>
      </c>
      <c r="C31" s="87" t="s">
        <v>2194</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180</v>
      </c>
      <c r="B36" s="830" t="str">
        <f>VLOOKUP(A36,EQUIPOS!A6:D154,3,FALSE)</f>
        <v>Compresor 120 HP, con martillo.</v>
      </c>
      <c r="C36" s="831"/>
      <c r="D36" s="831"/>
      <c r="E36" s="831"/>
      <c r="F36" s="831"/>
      <c r="G36" s="831"/>
      <c r="H36" s="832"/>
      <c r="I36" s="276"/>
      <c r="J36" s="277"/>
      <c r="K36" s="278">
        <f>VLOOKUP(A36,EQUIPOS!A6:D163,4,FALSE)</f>
        <v>70723.978755677526</v>
      </c>
      <c r="L36" s="279"/>
      <c r="M36" s="280">
        <v>35</v>
      </c>
      <c r="N36" s="281">
        <f>K36/M36</f>
        <v>2020.6851073050723</v>
      </c>
    </row>
    <row r="37" spans="1:14">
      <c r="A37" s="119" t="s">
        <v>312</v>
      </c>
      <c r="B37" s="830" t="str">
        <f>VLOOKUP(A37,EQUIPOS!A7:D154,3,FALSE)</f>
        <v>Retroexcavadora sobre oruga, potencia 138 HP, balde de 1,5 m3.</v>
      </c>
      <c r="C37" s="831"/>
      <c r="D37" s="831"/>
      <c r="E37" s="831"/>
      <c r="F37" s="831"/>
      <c r="G37" s="831"/>
      <c r="H37" s="832"/>
      <c r="I37" s="430"/>
      <c r="J37" s="431"/>
      <c r="K37" s="278">
        <f>VLOOKUP(A37,EQUIPOS!A7:D164,4,FALSE)</f>
        <v>185362.52043531308</v>
      </c>
      <c r="L37" s="344"/>
      <c r="M37" s="345">
        <v>35</v>
      </c>
      <c r="N37" s="281">
        <f>K37/M37</f>
        <v>5296.0720124375166</v>
      </c>
    </row>
    <row r="38" spans="1:14">
      <c r="A38" s="119"/>
      <c r="B38" s="329"/>
      <c r="C38" s="330"/>
      <c r="D38" s="330"/>
      <c r="E38" s="332"/>
      <c r="F38" s="330"/>
      <c r="G38" s="330"/>
      <c r="H38" s="331"/>
      <c r="I38" s="337"/>
      <c r="J38" s="339"/>
      <c r="K38" s="278"/>
      <c r="L38" s="432"/>
      <c r="M38" s="433"/>
      <c r="N38" s="281"/>
    </row>
    <row r="39" spans="1:14">
      <c r="B39" s="830"/>
      <c r="C39" s="831"/>
      <c r="D39" s="831"/>
      <c r="E39" s="836"/>
      <c r="F39" s="831"/>
      <c r="G39" s="831"/>
      <c r="H39" s="832"/>
      <c r="I39" s="42"/>
      <c r="J39" s="43"/>
      <c r="K39" s="283"/>
      <c r="L39" s="285"/>
      <c r="M39" s="286"/>
      <c r="N39" s="287"/>
    </row>
    <row r="40" spans="1:14">
      <c r="B40" s="837" t="s">
        <v>1036</v>
      </c>
      <c r="C40" s="838"/>
      <c r="D40" s="838"/>
      <c r="E40" s="44"/>
      <c r="F40" s="45"/>
      <c r="G40" s="45"/>
      <c r="H40" s="46"/>
      <c r="I40" s="42"/>
      <c r="J40" s="43"/>
      <c r="K40" s="288"/>
      <c r="L40" s="285"/>
      <c r="M40" s="410">
        <v>0.01</v>
      </c>
      <c r="N40" s="353">
        <f>N73*M40</f>
        <v>7.2953150294428575</v>
      </c>
    </row>
    <row r="41" spans="1:14" ht="15.75" thickBot="1">
      <c r="B41" s="830"/>
      <c r="C41" s="831"/>
      <c r="D41" s="831"/>
      <c r="E41" s="831"/>
      <c r="F41" s="831"/>
      <c r="G41" s="831"/>
      <c r="H41" s="832"/>
      <c r="I41" s="839"/>
      <c r="J41" s="840"/>
      <c r="K41" s="47"/>
      <c r="L41" s="841"/>
      <c r="M41" s="842"/>
      <c r="N41" s="111"/>
    </row>
    <row r="42" spans="1:14" ht="15.75" thickBot="1">
      <c r="B42" s="817" t="s">
        <v>1037</v>
      </c>
      <c r="C42" s="818"/>
      <c r="D42" s="818"/>
      <c r="E42" s="818"/>
      <c r="F42" s="818"/>
      <c r="G42" s="818"/>
      <c r="H42" s="818"/>
      <c r="I42" s="818"/>
      <c r="J42" s="818"/>
      <c r="K42" s="818"/>
      <c r="L42" s="818"/>
      <c r="M42" s="819"/>
      <c r="N42" s="403">
        <f>SUM(N36:N41)</f>
        <v>7324.0524347720311</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08" t="s">
        <v>1028</v>
      </c>
      <c r="C46" s="809"/>
      <c r="D46" s="809"/>
      <c r="E46" s="809"/>
      <c r="F46" s="809"/>
      <c r="G46" s="809"/>
      <c r="H46" s="809"/>
      <c r="I46" s="810"/>
      <c r="J46" s="324" t="s">
        <v>1029</v>
      </c>
      <c r="K46" s="91" t="s">
        <v>1030</v>
      </c>
      <c r="L46" s="811" t="s">
        <v>1039</v>
      </c>
      <c r="M46" s="810"/>
      <c r="N46" s="92" t="s">
        <v>1035</v>
      </c>
    </row>
    <row r="47" spans="1:14">
      <c r="A47" s="150" t="s">
        <v>448</v>
      </c>
      <c r="B47" s="49" t="str">
        <f>VLOOKUP(A47,MATERIALES!A5:D372,3,FALSE)</f>
        <v xml:space="preserve">Derechos de explotación y/o disposición de materiales
</v>
      </c>
      <c r="C47" s="290"/>
      <c r="D47" s="290"/>
      <c r="E47" s="290"/>
      <c r="F47" s="290"/>
      <c r="G47" s="290"/>
      <c r="H47" s="290"/>
      <c r="I47" s="277"/>
      <c r="J47" s="233" t="str">
        <f ca="1">VLOOKUP(A47,MATERIALES!A3:D637,2,FALSE)</f>
        <v>m3</v>
      </c>
      <c r="K47" s="291">
        <v>1.3</v>
      </c>
      <c r="L47" s="276"/>
      <c r="M47" s="411">
        <f>VLOOKUP(A47,MATERIALES!A5:D394,4,FALSE)</f>
        <v>5355</v>
      </c>
      <c r="N47" s="281">
        <f>K47*M47</f>
        <v>6961.5</v>
      </c>
    </row>
    <row r="48" spans="1:14">
      <c r="A48" s="214"/>
      <c r="B48" s="329"/>
      <c r="C48" s="434"/>
      <c r="D48" s="434"/>
      <c r="E48" s="434"/>
      <c r="F48" s="434"/>
      <c r="G48" s="434"/>
      <c r="H48" s="434"/>
      <c r="I48" s="431"/>
      <c r="J48" s="320"/>
      <c r="K48" s="406"/>
      <c r="L48" s="430"/>
      <c r="M48" s="435"/>
      <c r="N48" s="282"/>
    </row>
    <row r="49" spans="1:14">
      <c r="A49" s="214"/>
      <c r="B49" s="174"/>
      <c r="C49" s="338"/>
      <c r="D49" s="338"/>
      <c r="E49" s="338"/>
      <c r="F49" s="338"/>
      <c r="G49" s="338"/>
      <c r="H49" s="338"/>
      <c r="I49" s="431"/>
      <c r="J49" s="436"/>
      <c r="K49" s="437"/>
      <c r="L49" s="337"/>
      <c r="M49" s="438"/>
      <c r="N49" s="439"/>
    </row>
    <row r="50" spans="1:14" ht="15.75" thickBot="1">
      <c r="B50" s="318"/>
      <c r="C50" s="319"/>
      <c r="D50" s="319"/>
      <c r="E50" s="319"/>
      <c r="F50" s="319"/>
      <c r="G50" s="319"/>
      <c r="H50" s="319"/>
      <c r="I50" s="319"/>
      <c r="J50" s="132"/>
      <c r="K50" s="132"/>
      <c r="L50" s="334"/>
      <c r="M50" s="333"/>
      <c r="N50" s="133"/>
    </row>
    <row r="51" spans="1:14" ht="15.75" thickBot="1">
      <c r="B51" s="817" t="s">
        <v>1037</v>
      </c>
      <c r="C51" s="818"/>
      <c r="D51" s="818"/>
      <c r="E51" s="818"/>
      <c r="F51" s="818"/>
      <c r="G51" s="818"/>
      <c r="H51" s="818"/>
      <c r="I51" s="818"/>
      <c r="J51" s="818"/>
      <c r="K51" s="818"/>
      <c r="L51" s="818"/>
      <c r="M51" s="819"/>
      <c r="N51" s="403">
        <f>SUM(N47:N50)</f>
        <v>6961.5</v>
      </c>
    </row>
    <row r="52" spans="1:14">
      <c r="B52" s="39"/>
      <c r="C52" s="40"/>
      <c r="D52" s="40"/>
      <c r="E52" s="40"/>
      <c r="F52" s="40"/>
      <c r="G52" s="40"/>
      <c r="H52" s="40"/>
      <c r="I52" s="40"/>
      <c r="J52" s="40"/>
      <c r="K52" s="40"/>
      <c r="L52" s="40"/>
      <c r="M52" s="40"/>
      <c r="N52" s="41"/>
    </row>
    <row r="53" spans="1:14">
      <c r="B53" s="70" t="s">
        <v>1040</v>
      </c>
      <c r="C53" s="71"/>
      <c r="D53" s="71"/>
      <c r="E53" s="71"/>
      <c r="F53" s="71"/>
      <c r="G53" s="71"/>
      <c r="H53" s="71"/>
      <c r="I53" s="71"/>
      <c r="J53" s="71"/>
      <c r="K53" s="71"/>
      <c r="L53" s="71"/>
      <c r="M53" s="71"/>
      <c r="N53" s="72"/>
    </row>
    <row r="54" spans="1:14" ht="15.75" thickBot="1">
      <c r="B54" s="74"/>
      <c r="C54" s="67"/>
      <c r="D54" s="67"/>
      <c r="E54" s="67"/>
      <c r="F54" s="67"/>
      <c r="G54" s="67"/>
      <c r="H54" s="67"/>
      <c r="I54" s="67"/>
      <c r="J54" s="67"/>
      <c r="K54" s="67"/>
      <c r="L54" s="67"/>
      <c r="M54" s="67"/>
      <c r="N54" s="69"/>
    </row>
    <row r="55" spans="1:14" ht="25.5">
      <c r="B55" s="322" t="s">
        <v>1041</v>
      </c>
      <c r="C55" s="323"/>
      <c r="D55" s="323"/>
      <c r="E55" s="323"/>
      <c r="F55" s="323"/>
      <c r="G55" s="323"/>
      <c r="H55" s="79" t="s">
        <v>1029</v>
      </c>
      <c r="I55" s="80" t="s">
        <v>1042</v>
      </c>
      <c r="J55" s="81" t="s">
        <v>1043</v>
      </c>
      <c r="K55" s="79" t="s">
        <v>1044</v>
      </c>
      <c r="L55" s="820" t="s">
        <v>1045</v>
      </c>
      <c r="M55" s="793"/>
      <c r="N55" s="82" t="s">
        <v>1035</v>
      </c>
    </row>
    <row r="56" spans="1:14">
      <c r="A56" t="s">
        <v>1340</v>
      </c>
      <c r="B56" s="52" t="str">
        <f>VLOOKUP(A56,TRANSPORTE!A5:D117,3,FALSE)</f>
        <v>Transporte de material de excavación</v>
      </c>
      <c r="C56" s="326"/>
      <c r="D56" s="326"/>
      <c r="E56" s="326"/>
      <c r="F56" s="326"/>
      <c r="G56" s="326"/>
      <c r="H56" s="320" t="s">
        <v>1552</v>
      </c>
      <c r="I56" s="288">
        <v>1.3</v>
      </c>
      <c r="J56" s="295">
        <v>1</v>
      </c>
      <c r="K56" s="288">
        <f>I56*J56</f>
        <v>1.3</v>
      </c>
      <c r="L56" s="821">
        <f>VLOOKUP(A56,TRANSPORTE!A5:D117,4,FALSE)</f>
        <v>1200</v>
      </c>
      <c r="M56" s="822"/>
      <c r="N56" s="296">
        <f>K56*L56</f>
        <v>1560</v>
      </c>
    </row>
    <row r="57" spans="1:14">
      <c r="B57" s="52"/>
      <c r="C57" s="53"/>
      <c r="D57" s="53"/>
      <c r="E57" s="53"/>
      <c r="F57" s="53"/>
      <c r="G57" s="53"/>
      <c r="H57" s="320"/>
      <c r="I57" s="288"/>
      <c r="J57" s="295"/>
      <c r="K57" s="288"/>
      <c r="L57" s="821"/>
      <c r="M57" s="822"/>
      <c r="N57" s="296"/>
    </row>
    <row r="58" spans="1:14">
      <c r="B58" s="52"/>
      <c r="C58" s="53"/>
      <c r="D58" s="53"/>
      <c r="E58" s="53"/>
      <c r="F58" s="53"/>
      <c r="G58" s="53"/>
      <c r="H58" s="320"/>
      <c r="I58" s="288"/>
      <c r="J58" s="295"/>
      <c r="K58" s="288"/>
      <c r="L58" s="821"/>
      <c r="M58" s="822"/>
      <c r="N58" s="296"/>
    </row>
    <row r="59" spans="1:14">
      <c r="B59" s="52"/>
      <c r="C59" s="53"/>
      <c r="D59" s="53"/>
      <c r="E59" s="53"/>
      <c r="F59" s="53"/>
      <c r="G59" s="53"/>
      <c r="H59" s="320"/>
      <c r="I59" s="288"/>
      <c r="J59" s="295"/>
      <c r="K59" s="288"/>
      <c r="L59" s="821"/>
      <c r="M59" s="822"/>
      <c r="N59" s="296"/>
    </row>
    <row r="60" spans="1:14">
      <c r="B60" s="52"/>
      <c r="C60" s="53"/>
      <c r="D60" s="53"/>
      <c r="E60" s="53"/>
      <c r="F60" s="53"/>
      <c r="G60" s="53"/>
      <c r="H60" s="297"/>
      <c r="I60" s="288"/>
      <c r="J60" s="288"/>
      <c r="K60" s="288"/>
      <c r="L60" s="298"/>
      <c r="M60" s="299"/>
      <c r="N60" s="300"/>
    </row>
    <row r="61" spans="1:14" ht="15.75" thickBot="1">
      <c r="B61" s="456"/>
      <c r="C61" s="457"/>
      <c r="D61" s="457"/>
      <c r="E61" s="457"/>
      <c r="F61" s="457"/>
      <c r="G61" s="457"/>
      <c r="H61" s="54"/>
      <c r="I61" s="132"/>
      <c r="J61" s="132"/>
      <c r="K61" s="132"/>
      <c r="L61" s="806"/>
      <c r="M61" s="807"/>
      <c r="N61" s="133"/>
    </row>
    <row r="62" spans="1:14" ht="15.75" thickBot="1">
      <c r="B62" s="823" t="s">
        <v>1037</v>
      </c>
      <c r="C62" s="824"/>
      <c r="D62" s="824"/>
      <c r="E62" s="824"/>
      <c r="F62" s="824"/>
      <c r="G62" s="824"/>
      <c r="H62" s="824"/>
      <c r="I62" s="824"/>
      <c r="J62" s="824"/>
      <c r="K62" s="824"/>
      <c r="L62" s="824"/>
      <c r="M62" s="825"/>
      <c r="N62" s="110">
        <f>N56+N57+N58+N59+N60</f>
        <v>1560</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843" t="s">
        <v>1047</v>
      </c>
      <c r="C66" s="844"/>
      <c r="D66" s="844"/>
      <c r="E66" s="844"/>
      <c r="F66" s="844"/>
      <c r="G66" s="844"/>
      <c r="H66" s="844"/>
      <c r="I66" s="79" t="s">
        <v>1048</v>
      </c>
      <c r="J66" s="81" t="s">
        <v>1494</v>
      </c>
      <c r="K66" s="80" t="s">
        <v>1050</v>
      </c>
      <c r="L66" s="845" t="s">
        <v>1034</v>
      </c>
      <c r="M66" s="846"/>
      <c r="N66" s="104" t="s">
        <v>1035</v>
      </c>
    </row>
    <row r="67" spans="1:15">
      <c r="A67" s="151" t="s">
        <v>7</v>
      </c>
      <c r="B67" s="55" t="str">
        <f>VLOOKUP(A67,'MANO DE OBRA'!A8:D68,3,FALSE)</f>
        <v>Obrero (2)</v>
      </c>
      <c r="C67" s="53"/>
      <c r="D67" s="53"/>
      <c r="E67" s="53"/>
      <c r="F67" s="53"/>
      <c r="G67" s="53"/>
      <c r="H67" s="53"/>
      <c r="I67" s="301">
        <f>K67/J67*100</f>
        <v>55207.789411999998</v>
      </c>
      <c r="J67" s="302">
        <v>185</v>
      </c>
      <c r="K67" s="303">
        <f>VLOOKUP(A67,'MANO DE OBRA'!A8:D99,4,FALSE)</f>
        <v>102134.4104122</v>
      </c>
      <c r="L67" s="56"/>
      <c r="M67" s="440">
        <v>280</v>
      </c>
      <c r="N67" s="404">
        <f>K67/M67</f>
        <v>364.76575147214288</v>
      </c>
      <c r="O67" s="112"/>
    </row>
    <row r="68" spans="1:15">
      <c r="A68" s="151" t="s">
        <v>30</v>
      </c>
      <c r="B68" s="55" t="str">
        <f>VLOOKUP(A68,'MANO DE OBRA'!A8:D69,3,FALSE)</f>
        <v>Oficial</v>
      </c>
      <c r="C68" s="53"/>
      <c r="D68" s="53"/>
      <c r="E68" s="53"/>
      <c r="F68" s="53"/>
      <c r="G68" s="53"/>
      <c r="H68" s="53"/>
      <c r="I68" s="301">
        <f>K68/J68*100</f>
        <v>55207.789411999998</v>
      </c>
      <c r="J68" s="302">
        <v>185</v>
      </c>
      <c r="K68" s="303">
        <f>VLOOKUP(A68,'MANO DE OBRA'!A8:D100,4,FALSE)</f>
        <v>102134.4104122</v>
      </c>
      <c r="L68" s="56"/>
      <c r="M68" s="441">
        <v>280</v>
      </c>
      <c r="N68" s="404">
        <f>K68/M68</f>
        <v>364.76575147214288</v>
      </c>
    </row>
    <row r="69" spans="1:15">
      <c r="B69" s="55"/>
      <c r="C69" s="53"/>
      <c r="D69" s="53"/>
      <c r="E69" s="53"/>
      <c r="F69" s="53"/>
      <c r="G69" s="53"/>
      <c r="H69" s="53"/>
      <c r="I69" s="288"/>
      <c r="J69" s="306"/>
      <c r="K69" s="307"/>
      <c r="L69" s="56"/>
      <c r="M69" s="309"/>
      <c r="N69" s="305"/>
    </row>
    <row r="70" spans="1:15">
      <c r="B70" s="55"/>
      <c r="C70" s="53"/>
      <c r="D70" s="53"/>
      <c r="E70" s="53"/>
      <c r="F70" s="53"/>
      <c r="G70" s="53"/>
      <c r="H70" s="53"/>
      <c r="I70" s="288"/>
      <c r="J70" s="306"/>
      <c r="K70" s="307"/>
      <c r="L70" s="327"/>
      <c r="M70" s="309"/>
      <c r="N70" s="305"/>
    </row>
    <row r="71" spans="1:15">
      <c r="B71" s="55"/>
      <c r="C71" s="53"/>
      <c r="D71" s="53"/>
      <c r="E71" s="53"/>
      <c r="F71" s="53"/>
      <c r="G71" s="53"/>
      <c r="H71" s="53"/>
      <c r="I71" s="288"/>
      <c r="J71" s="306"/>
      <c r="K71" s="307"/>
      <c r="L71" s="327"/>
      <c r="M71" s="309"/>
      <c r="N71" s="305"/>
    </row>
    <row r="72" spans="1:15" ht="15.75" thickBot="1">
      <c r="B72" s="804"/>
      <c r="C72" s="805"/>
      <c r="D72" s="805"/>
      <c r="E72" s="805"/>
      <c r="F72" s="805"/>
      <c r="G72" s="805"/>
      <c r="H72" s="805"/>
      <c r="I72" s="132"/>
      <c r="J72" s="132"/>
      <c r="K72" s="132"/>
      <c r="L72" s="905"/>
      <c r="M72" s="905"/>
      <c r="N72" s="51"/>
    </row>
    <row r="73" spans="1:15" ht="15.75" thickBot="1">
      <c r="B73" s="823" t="s">
        <v>1037</v>
      </c>
      <c r="C73" s="824"/>
      <c r="D73" s="824"/>
      <c r="E73" s="824"/>
      <c r="F73" s="824"/>
      <c r="G73" s="824"/>
      <c r="H73" s="824"/>
      <c r="I73" s="824"/>
      <c r="J73" s="824"/>
      <c r="K73" s="824"/>
      <c r="L73" s="824"/>
      <c r="M73" s="825"/>
      <c r="N73" s="310">
        <f>SUM(N67:N72)</f>
        <v>729.53150294428576</v>
      </c>
    </row>
    <row r="74" spans="1:15" ht="15.75" thickBot="1">
      <c r="B74" s="39"/>
      <c r="C74" s="40"/>
      <c r="D74" s="40"/>
      <c r="E74" s="40"/>
      <c r="F74" s="40"/>
      <c r="G74" s="40"/>
      <c r="H74" s="40"/>
      <c r="I74" s="40"/>
      <c r="J74" s="40"/>
      <c r="K74" s="40"/>
      <c r="L74" s="40"/>
      <c r="M74" s="40"/>
      <c r="N74" s="41"/>
    </row>
    <row r="75" spans="1:15" ht="15.75" thickBot="1">
      <c r="B75" s="817" t="s">
        <v>1051</v>
      </c>
      <c r="C75" s="818"/>
      <c r="D75" s="818"/>
      <c r="E75" s="818"/>
      <c r="F75" s="818"/>
      <c r="G75" s="818"/>
      <c r="H75" s="818"/>
      <c r="I75" s="818"/>
      <c r="J75" s="818"/>
      <c r="K75" s="818"/>
      <c r="L75" s="818"/>
      <c r="M75" s="819"/>
      <c r="N75" s="105">
        <f>N42+N51+N62+N73</f>
        <v>16575.083937716317</v>
      </c>
    </row>
    <row r="76" spans="1:15">
      <c r="B76" s="39"/>
      <c r="C76" s="40"/>
      <c r="D76" s="40"/>
      <c r="E76" s="40"/>
      <c r="F76" s="40"/>
      <c r="G76" s="40"/>
      <c r="H76" s="40"/>
      <c r="I76" s="40"/>
      <c r="J76" s="40"/>
      <c r="K76" s="40"/>
      <c r="L76" s="40"/>
      <c r="M76" s="40"/>
      <c r="N76" s="41"/>
    </row>
    <row r="77" spans="1:15">
      <c r="B77" s="70" t="s">
        <v>1052</v>
      </c>
      <c r="C77" s="71"/>
      <c r="D77" s="71"/>
      <c r="E77" s="71"/>
      <c r="F77" s="71"/>
      <c r="G77" s="71"/>
      <c r="H77" s="71"/>
      <c r="I77" s="71"/>
      <c r="J77" s="71"/>
      <c r="K77" s="71"/>
      <c r="L77" s="71"/>
      <c r="M77" s="71"/>
      <c r="N77" s="72"/>
    </row>
    <row r="78" spans="1:15" ht="15.75" thickBot="1">
      <c r="B78" s="74"/>
      <c r="C78" s="67"/>
      <c r="D78" s="67"/>
      <c r="E78" s="67"/>
      <c r="F78" s="67"/>
      <c r="G78" s="67"/>
      <c r="H78" s="67"/>
      <c r="I78" s="67"/>
      <c r="J78" s="67"/>
      <c r="K78" s="67"/>
      <c r="L78" s="67"/>
      <c r="M78" s="67"/>
      <c r="N78" s="69"/>
    </row>
    <row r="79" spans="1:15">
      <c r="B79" s="808" t="s">
        <v>1053</v>
      </c>
      <c r="C79" s="809"/>
      <c r="D79" s="809"/>
      <c r="E79" s="809"/>
      <c r="F79" s="809"/>
      <c r="G79" s="809"/>
      <c r="H79" s="809"/>
      <c r="I79" s="323"/>
      <c r="J79" s="343"/>
      <c r="K79" s="311" t="s">
        <v>1054</v>
      </c>
      <c r="L79" s="847" t="s">
        <v>1055</v>
      </c>
      <c r="M79" s="848"/>
      <c r="N79" s="312"/>
    </row>
    <row r="80" spans="1:15">
      <c r="B80" s="849" t="s">
        <v>1056</v>
      </c>
      <c r="C80" s="850"/>
      <c r="D80" s="850"/>
      <c r="E80" s="850"/>
      <c r="F80" s="850"/>
      <c r="G80" s="850"/>
      <c r="H80" s="850"/>
      <c r="I80" s="93"/>
      <c r="J80" s="94"/>
      <c r="K80" s="313">
        <v>0.2</v>
      </c>
      <c r="L80" s="851">
        <f>N75*K80</f>
        <v>3315.0167875432635</v>
      </c>
      <c r="M80" s="852"/>
      <c r="N80" s="57"/>
    </row>
    <row r="81" spans="1:14">
      <c r="B81" s="95" t="s">
        <v>1057</v>
      </c>
      <c r="C81" s="96"/>
      <c r="D81" s="96"/>
      <c r="E81" s="96"/>
      <c r="F81" s="96"/>
      <c r="G81" s="96"/>
      <c r="H81" s="96"/>
      <c r="I81" s="93"/>
      <c r="J81" s="94"/>
      <c r="K81" s="313">
        <v>0.05</v>
      </c>
      <c r="L81" s="851">
        <f>N75*K81</f>
        <v>828.75419688581587</v>
      </c>
      <c r="M81" s="852"/>
      <c r="N81" s="57"/>
    </row>
    <row r="82" spans="1:14" ht="15.75" thickBot="1">
      <c r="B82" s="97" t="s">
        <v>1058</v>
      </c>
      <c r="C82" s="98"/>
      <c r="D82" s="98"/>
      <c r="E82" s="98"/>
      <c r="F82" s="98"/>
      <c r="G82" s="98"/>
      <c r="H82" s="98"/>
      <c r="I82" s="99"/>
      <c r="J82" s="100"/>
      <c r="K82" s="314">
        <v>0.05</v>
      </c>
      <c r="L82" s="853">
        <f>N75*K82</f>
        <v>828.75419688581587</v>
      </c>
      <c r="M82" s="854"/>
      <c r="N82" s="57"/>
    </row>
    <row r="83" spans="1:14" ht="15.75" thickBot="1">
      <c r="B83" s="817" t="s">
        <v>1037</v>
      </c>
      <c r="C83" s="818"/>
      <c r="D83" s="818"/>
      <c r="E83" s="818"/>
      <c r="F83" s="818"/>
      <c r="G83" s="818"/>
      <c r="H83" s="818"/>
      <c r="I83" s="818"/>
      <c r="J83" s="818"/>
      <c r="K83" s="818"/>
      <c r="L83" s="818"/>
      <c r="M83" s="819"/>
      <c r="N83" s="58">
        <f>L80+L81+L82</f>
        <v>4972.5251813148952</v>
      </c>
    </row>
    <row r="84" spans="1:14" ht="15.75" thickBot="1">
      <c r="B84" s="39"/>
      <c r="C84" s="40"/>
      <c r="D84" s="40"/>
      <c r="E84" s="40"/>
      <c r="F84" s="40"/>
      <c r="G84" s="40"/>
      <c r="H84" s="40"/>
      <c r="I84" s="40"/>
      <c r="J84" s="40"/>
      <c r="K84" s="40"/>
      <c r="L84" s="40"/>
      <c r="M84" s="40"/>
      <c r="N84" s="41"/>
    </row>
    <row r="85" spans="1:14" ht="15.75" thickBot="1">
      <c r="A85" t="s">
        <v>2122</v>
      </c>
      <c r="B85" s="817" t="s">
        <v>1059</v>
      </c>
      <c r="C85" s="818"/>
      <c r="D85" s="818"/>
      <c r="E85" s="818"/>
      <c r="F85" s="818"/>
      <c r="G85" s="818"/>
      <c r="H85" s="818"/>
      <c r="I85" s="818"/>
      <c r="J85" s="818"/>
      <c r="K85" s="818"/>
      <c r="L85" s="818"/>
      <c r="M85" s="819"/>
      <c r="N85" s="196">
        <f>N75+N83</f>
        <v>21547.609119031215</v>
      </c>
    </row>
    <row r="86" spans="1:14">
      <c r="B86" s="248"/>
      <c r="C86" s="249"/>
      <c r="D86" s="249"/>
      <c r="E86" s="249"/>
      <c r="F86" s="249"/>
      <c r="G86" s="249"/>
      <c r="H86" s="249"/>
      <c r="I86" s="249"/>
      <c r="J86" s="249"/>
      <c r="K86" s="249"/>
      <c r="L86" s="249"/>
      <c r="M86" s="249"/>
      <c r="N86" s="250"/>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252"/>
      <c r="F89" s="252"/>
      <c r="G89" s="252"/>
      <c r="H89" s="252"/>
      <c r="I89" s="252"/>
      <c r="J89" s="252"/>
      <c r="K89" s="252"/>
      <c r="L89" s="252"/>
      <c r="M89" s="252"/>
      <c r="N89" s="253"/>
    </row>
    <row r="90" spans="1:14">
      <c r="B90" s="251"/>
      <c r="C90" s="252"/>
      <c r="D90" s="252"/>
      <c r="E90" s="426" t="s">
        <v>1060</v>
      </c>
      <c r="F90" s="426"/>
      <c r="G90" s="426"/>
      <c r="H90" s="426"/>
      <c r="I90" s="426"/>
      <c r="J90" s="426"/>
      <c r="K90" s="252"/>
      <c r="L90" s="252"/>
      <c r="M90" s="252"/>
      <c r="N90" s="253"/>
    </row>
    <row r="91" spans="1:14">
      <c r="B91" s="251"/>
      <c r="C91" s="252"/>
      <c r="D91" s="252"/>
      <c r="E91" s="252" t="s">
        <v>1061</v>
      </c>
      <c r="F91" s="252"/>
      <c r="G91" s="252"/>
      <c r="H91" s="252"/>
      <c r="I91" s="252"/>
      <c r="J91" s="252"/>
      <c r="K91" s="252"/>
      <c r="L91" s="252"/>
      <c r="M91" s="252"/>
      <c r="N91" s="253"/>
    </row>
    <row r="92" spans="1:14">
      <c r="B92" s="251"/>
      <c r="C92" s="252"/>
      <c r="D92" s="252"/>
      <c r="E92" s="252" t="s">
        <v>1062</v>
      </c>
      <c r="F92" s="252"/>
      <c r="G92" s="252"/>
      <c r="H92" s="252"/>
      <c r="I92" s="252"/>
      <c r="J92" s="252"/>
      <c r="K92" s="252"/>
      <c r="L92" s="252"/>
      <c r="M92" s="252"/>
      <c r="N92" s="253"/>
    </row>
    <row r="93" spans="1:14">
      <c r="B93" s="251"/>
      <c r="C93" s="252"/>
      <c r="D93" s="252"/>
      <c r="E93" s="252" t="s">
        <v>1063</v>
      </c>
      <c r="F93" s="252"/>
      <c r="G93" s="252"/>
      <c r="H93" s="252"/>
      <c r="I93" s="252"/>
      <c r="J93" s="252"/>
      <c r="K93" s="252"/>
      <c r="L93" s="252"/>
      <c r="M93" s="252"/>
      <c r="N93" s="253"/>
    </row>
    <row r="94" spans="1:14" ht="15.75" thickBot="1">
      <c r="B94" s="251"/>
      <c r="C94" s="252"/>
      <c r="D94" s="252"/>
      <c r="E94" s="252"/>
      <c r="F94" s="252" t="s">
        <v>1064</v>
      </c>
      <c r="G94" s="252"/>
      <c r="H94" s="252"/>
      <c r="I94" s="252"/>
      <c r="J94" s="252"/>
      <c r="K94" s="252"/>
      <c r="L94" s="252"/>
      <c r="M94" s="252"/>
      <c r="N94" s="253"/>
    </row>
    <row r="95" spans="1:14">
      <c r="B95" s="236" t="s">
        <v>2322</v>
      </c>
      <c r="C95" s="237"/>
      <c r="D95" s="237"/>
      <c r="E95" s="237"/>
      <c r="F95" s="237"/>
      <c r="G95" s="237"/>
      <c r="H95" s="237"/>
      <c r="I95" s="237"/>
      <c r="J95" s="237"/>
      <c r="K95" s="237"/>
      <c r="L95" s="237"/>
      <c r="M95" s="237"/>
      <c r="N95" s="238"/>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c r="B98" s="254"/>
      <c r="C98" s="255"/>
      <c r="D98" s="255"/>
      <c r="E98" s="255"/>
      <c r="F98" s="255"/>
      <c r="G98" s="255"/>
      <c r="H98" s="255"/>
      <c r="I98" s="255"/>
      <c r="J98" s="255"/>
      <c r="K98" s="255"/>
      <c r="L98" s="255"/>
      <c r="M98" s="255"/>
      <c r="N98" s="256"/>
    </row>
    <row r="99" spans="2:14" ht="15.75" thickBot="1">
      <c r="B99" s="257"/>
      <c r="C99" s="258"/>
      <c r="D99" s="258"/>
      <c r="E99" s="258"/>
      <c r="F99" s="258"/>
      <c r="G99" s="258"/>
      <c r="H99" s="258"/>
      <c r="I99" s="258"/>
      <c r="J99" s="258"/>
      <c r="K99" s="258"/>
      <c r="L99" s="258"/>
      <c r="M99" s="258"/>
      <c r="N99" s="259"/>
    </row>
    <row r="100" spans="2:14">
      <c r="B100" s="260"/>
      <c r="C100" s="261"/>
      <c r="D100" s="261"/>
      <c r="E100" s="261"/>
      <c r="F100" s="261"/>
      <c r="G100" s="261"/>
      <c r="H100" s="261"/>
      <c r="I100" s="261"/>
      <c r="J100" s="261"/>
      <c r="K100" s="261"/>
      <c r="L100" s="261"/>
      <c r="M100" s="261"/>
      <c r="N100" s="262"/>
    </row>
    <row r="101" spans="2:14">
      <c r="B101" s="263" t="s">
        <v>2323</v>
      </c>
      <c r="C101" s="264"/>
      <c r="D101" s="264"/>
      <c r="E101" s="264"/>
      <c r="F101" s="264"/>
      <c r="G101" s="264"/>
      <c r="H101" s="264"/>
      <c r="I101" s="264"/>
      <c r="J101" s="264"/>
      <c r="K101" s="264"/>
      <c r="L101" s="264"/>
      <c r="M101" s="264"/>
      <c r="N101" s="265"/>
    </row>
    <row r="102" spans="2:14" ht="15" customHeight="1">
      <c r="B102" s="959" t="s">
        <v>2324</v>
      </c>
      <c r="C102" s="960"/>
      <c r="D102" s="960"/>
      <c r="E102" s="960"/>
      <c r="F102" s="960"/>
      <c r="G102" s="960"/>
      <c r="H102" s="960"/>
      <c r="I102" s="960"/>
      <c r="J102" s="960"/>
      <c r="K102" s="960"/>
      <c r="L102" s="960"/>
      <c r="M102" s="960"/>
      <c r="N102" s="961"/>
    </row>
    <row r="103" spans="2:14" ht="15" customHeight="1">
      <c r="B103" s="959"/>
      <c r="C103" s="960"/>
      <c r="D103" s="960"/>
      <c r="E103" s="960"/>
      <c r="F103" s="960"/>
      <c r="G103" s="960"/>
      <c r="H103" s="960"/>
      <c r="I103" s="960"/>
      <c r="J103" s="960"/>
      <c r="K103" s="960"/>
      <c r="L103" s="960"/>
      <c r="M103" s="960"/>
      <c r="N103" s="961"/>
    </row>
    <row r="104" spans="2:14" ht="30" customHeight="1">
      <c r="B104" s="962" t="s">
        <v>2325</v>
      </c>
      <c r="C104" s="963"/>
      <c r="D104" s="963"/>
      <c r="E104" s="963"/>
      <c r="F104" s="963"/>
      <c r="G104" s="963"/>
      <c r="H104" s="963"/>
      <c r="I104" s="963"/>
      <c r="J104" s="963"/>
      <c r="K104" s="963"/>
      <c r="L104" s="963"/>
      <c r="M104" s="963"/>
      <c r="N104" s="964"/>
    </row>
    <row r="105" spans="2:14">
      <c r="B105" s="962"/>
      <c r="C105" s="963"/>
      <c r="D105" s="963"/>
      <c r="E105" s="963"/>
      <c r="F105" s="963"/>
      <c r="G105" s="963"/>
      <c r="H105" s="963"/>
      <c r="I105" s="963"/>
      <c r="J105" s="963"/>
      <c r="K105" s="963"/>
      <c r="L105" s="963"/>
      <c r="M105" s="963"/>
      <c r="N105" s="964"/>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348"/>
      <c r="C108" s="349"/>
      <c r="D108" s="349"/>
      <c r="E108" s="349"/>
      <c r="F108" s="349"/>
      <c r="G108" s="349"/>
      <c r="H108" s="349"/>
      <c r="I108" s="349"/>
      <c r="J108" s="349"/>
      <c r="K108" s="349"/>
      <c r="L108" s="349"/>
      <c r="M108" s="349"/>
      <c r="N108" s="350"/>
    </row>
    <row r="109" spans="2:14">
      <c r="B109" s="263"/>
      <c r="C109" s="264"/>
      <c r="D109" s="264"/>
      <c r="E109" s="264"/>
      <c r="F109" s="264"/>
      <c r="G109" s="264"/>
      <c r="H109" s="264"/>
      <c r="I109" s="264"/>
      <c r="J109" s="264"/>
      <c r="K109" s="264"/>
      <c r="L109" s="264"/>
      <c r="M109" s="264"/>
      <c r="N109" s="265"/>
    </row>
    <row r="110" spans="2:14">
      <c r="B110" s="251"/>
      <c r="C110" s="252"/>
      <c r="D110" s="252"/>
      <c r="E110" s="252" t="s">
        <v>1060</v>
      </c>
      <c r="F110" s="426"/>
      <c r="G110" s="426"/>
      <c r="H110" s="252"/>
      <c r="I110" s="252"/>
      <c r="J110" s="252"/>
      <c r="K110" s="252"/>
      <c r="L110" s="252"/>
      <c r="M110" s="252"/>
      <c r="N110" s="253"/>
    </row>
    <row r="111" spans="2:14">
      <c r="B111" s="251"/>
      <c r="C111" s="252"/>
      <c r="D111" s="252"/>
      <c r="E111" s="427" t="s">
        <v>1061</v>
      </c>
      <c r="F111" s="252"/>
      <c r="G111" s="252"/>
      <c r="H111" s="427"/>
      <c r="I111" s="427"/>
      <c r="J111" s="427"/>
      <c r="K111" s="252"/>
      <c r="L111" s="252"/>
      <c r="M111" s="252"/>
      <c r="N111" s="253"/>
    </row>
    <row r="112" spans="2:14">
      <c r="B112" s="251"/>
      <c r="C112" s="252"/>
      <c r="D112" s="252"/>
      <c r="E112" s="266" t="s">
        <v>1065</v>
      </c>
      <c r="F112" s="252"/>
      <c r="G112" s="252"/>
      <c r="H112" s="266"/>
      <c r="I112" s="266"/>
      <c r="J112" s="266"/>
      <c r="K112" s="252"/>
      <c r="L112" s="252"/>
      <c r="M112" s="252"/>
      <c r="N112" s="253"/>
    </row>
    <row r="113" spans="2:14">
      <c r="B113" s="267"/>
      <c r="C113" s="264"/>
      <c r="D113" s="264"/>
      <c r="E113" s="252" t="s">
        <v>1063</v>
      </c>
      <c r="F113" s="252"/>
      <c r="G113" s="252"/>
      <c r="H113" s="252"/>
      <c r="I113" s="252"/>
      <c r="J113" s="252"/>
      <c r="K113" s="264"/>
      <c r="L113" s="264"/>
      <c r="M113" s="264"/>
      <c r="N113" s="265"/>
    </row>
    <row r="114" spans="2:14">
      <c r="B114" s="267"/>
      <c r="C114" s="264"/>
      <c r="D114" s="264"/>
      <c r="E114" s="264"/>
      <c r="F114" s="252"/>
      <c r="G114" s="252"/>
      <c r="H114" s="252"/>
      <c r="I114" s="252"/>
      <c r="J114" s="252"/>
      <c r="K114" s="264"/>
      <c r="L114" s="264"/>
      <c r="M114" s="264"/>
      <c r="N114" s="265"/>
    </row>
    <row r="115" spans="2:14">
      <c r="B115" s="267" t="s">
        <v>2326</v>
      </c>
      <c r="C115" s="266"/>
      <c r="D115" s="266"/>
      <c r="E115" s="252"/>
      <c r="F115" s="252"/>
      <c r="G115" s="252"/>
      <c r="H115" s="252"/>
      <c r="I115" s="252"/>
      <c r="J115" s="965"/>
      <c r="K115" s="965"/>
      <c r="L115" s="965"/>
      <c r="M115" s="965"/>
      <c r="N115" s="966"/>
    </row>
    <row r="116" spans="2:14" ht="15.75" thickBot="1">
      <c r="B116" s="428" t="s">
        <v>2327</v>
      </c>
      <c r="C116" s="429"/>
      <c r="D116" s="429"/>
      <c r="E116" s="268"/>
      <c r="F116" s="268"/>
      <c r="G116" s="268"/>
      <c r="H116" s="268"/>
      <c r="I116" s="268"/>
      <c r="J116" s="967"/>
      <c r="K116" s="967"/>
      <c r="L116" s="967"/>
      <c r="M116" s="967"/>
      <c r="N116" s="968"/>
    </row>
  </sheetData>
  <mergeCells count="63">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F25:H25"/>
    <mergeCell ref="B27:N27"/>
    <mergeCell ref="L56:M56"/>
    <mergeCell ref="L57:M57"/>
    <mergeCell ref="L58:M58"/>
    <mergeCell ref="B41:H41"/>
    <mergeCell ref="I41:J41"/>
    <mergeCell ref="L41:M41"/>
    <mergeCell ref="B42:M42"/>
    <mergeCell ref="B46:I46"/>
    <mergeCell ref="L46:M46"/>
    <mergeCell ref="L55:M55"/>
    <mergeCell ref="B66:H66"/>
    <mergeCell ref="L66:M66"/>
    <mergeCell ref="B72:H72"/>
    <mergeCell ref="L72:M72"/>
    <mergeCell ref="L59:M59"/>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1717</v>
      </c>
      <c r="C31" s="87" t="s">
        <v>2195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180</v>
      </c>
      <c r="B36" s="830" t="str">
        <f>VLOOKUP(A36,EQUIPOS!A6:D154,3,FALSE)</f>
        <v>Compresor 120 HP, con martillo.</v>
      </c>
      <c r="C36" s="831"/>
      <c r="D36" s="831"/>
      <c r="E36" s="831"/>
      <c r="F36" s="831"/>
      <c r="G36" s="831"/>
      <c r="H36" s="832"/>
      <c r="I36" s="276"/>
      <c r="J36" s="277"/>
      <c r="K36" s="278">
        <f>VLOOKUP(A36,EQUIPOS!A6:D163,4,FALSE)</f>
        <v>70723.978755677526</v>
      </c>
      <c r="L36" s="279"/>
      <c r="M36" s="280">
        <v>2.5</v>
      </c>
      <c r="N36" s="281">
        <f>K36/M36</f>
        <v>28289.591502271011</v>
      </c>
    </row>
    <row r="37" spans="1:14">
      <c r="A37" s="119" t="s">
        <v>129</v>
      </c>
      <c r="B37" s="830" t="str">
        <f>VLOOKUP(A37,EQUIPOS!A7:D154,3,FALSE)</f>
        <v xml:space="preserve">Buldozer, Potencia al volante de 140 HP, motor de 2200 RPM, longitud de hoja 4,80m. </v>
      </c>
      <c r="C37" s="831"/>
      <c r="D37" s="831"/>
      <c r="E37" s="831"/>
      <c r="F37" s="831"/>
      <c r="G37" s="831"/>
      <c r="H37" s="832"/>
      <c r="I37" s="430"/>
      <c r="J37" s="431"/>
      <c r="K37" s="278">
        <f>VLOOKUP(A37,EQUIPOS!A7:D164,4,FALSE)</f>
        <v>167702.18023737866</v>
      </c>
      <c r="L37" s="344"/>
      <c r="M37" s="345">
        <v>100</v>
      </c>
      <c r="N37" s="281">
        <f>K37/M37</f>
        <v>1677.0218023737866</v>
      </c>
    </row>
    <row r="38" spans="1:14">
      <c r="A38" s="119" t="s">
        <v>312</v>
      </c>
      <c r="B38" s="830" t="str">
        <f>VLOOKUP(A38,EQUIPOS!A8:D154,3,FALSE)</f>
        <v>Retroexcavadora sobre oruga, potencia 138 HP, balde de 1,5 m3.</v>
      </c>
      <c r="C38" s="831"/>
      <c r="D38" s="831"/>
      <c r="E38" s="831"/>
      <c r="F38" s="831"/>
      <c r="G38" s="831"/>
      <c r="H38" s="832"/>
      <c r="I38" s="337"/>
      <c r="J38" s="339"/>
      <c r="K38" s="278">
        <f>VLOOKUP(A38,EQUIPOS!A8:D165,4,FALSE)</f>
        <v>185362.52043531308</v>
      </c>
      <c r="L38" s="432"/>
      <c r="M38" s="433">
        <v>16</v>
      </c>
      <c r="N38" s="281">
        <f>K38/M38</f>
        <v>11585.157527207068</v>
      </c>
    </row>
    <row r="39" spans="1:14">
      <c r="B39" s="830"/>
      <c r="C39" s="831"/>
      <c r="D39" s="831"/>
      <c r="E39" s="836"/>
      <c r="F39" s="831"/>
      <c r="G39" s="831"/>
      <c r="H39" s="832"/>
      <c r="I39" s="42"/>
      <c r="J39" s="43"/>
      <c r="K39" s="283"/>
      <c r="L39" s="285"/>
      <c r="M39" s="286"/>
      <c r="N39" s="287"/>
    </row>
    <row r="40" spans="1:14">
      <c r="B40" s="837" t="s">
        <v>1036</v>
      </c>
      <c r="C40" s="838"/>
      <c r="D40" s="838"/>
      <c r="E40" s="44"/>
      <c r="F40" s="45"/>
      <c r="G40" s="45"/>
      <c r="H40" s="46"/>
      <c r="I40" s="42"/>
      <c r="J40" s="43"/>
      <c r="K40" s="288"/>
      <c r="L40" s="285"/>
      <c r="M40" s="410">
        <v>0.01</v>
      </c>
      <c r="N40" s="353">
        <f>N76*M40</f>
        <v>23.937752440359372</v>
      </c>
    </row>
    <row r="41" spans="1:14" ht="15.75" thickBot="1">
      <c r="B41" s="830"/>
      <c r="C41" s="831"/>
      <c r="D41" s="831"/>
      <c r="E41" s="831"/>
      <c r="F41" s="831"/>
      <c r="G41" s="831"/>
      <c r="H41" s="832"/>
      <c r="I41" s="839"/>
      <c r="J41" s="840"/>
      <c r="K41" s="47"/>
      <c r="L41" s="841"/>
      <c r="M41" s="842"/>
      <c r="N41" s="111"/>
    </row>
    <row r="42" spans="1:14" ht="15.75" thickBot="1">
      <c r="B42" s="817" t="s">
        <v>1037</v>
      </c>
      <c r="C42" s="818"/>
      <c r="D42" s="818"/>
      <c r="E42" s="818"/>
      <c r="F42" s="818"/>
      <c r="G42" s="818"/>
      <c r="H42" s="818"/>
      <c r="I42" s="818"/>
      <c r="J42" s="818"/>
      <c r="K42" s="818"/>
      <c r="L42" s="818"/>
      <c r="M42" s="819"/>
      <c r="N42" s="403">
        <f>SUM(N36:N41)</f>
        <v>41575.708584292224</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08" t="s">
        <v>1028</v>
      </c>
      <c r="C46" s="809"/>
      <c r="D46" s="809"/>
      <c r="E46" s="809"/>
      <c r="F46" s="809"/>
      <c r="G46" s="809"/>
      <c r="H46" s="809"/>
      <c r="I46" s="810"/>
      <c r="J46" s="324" t="s">
        <v>1029</v>
      </c>
      <c r="K46" s="91" t="s">
        <v>1030</v>
      </c>
      <c r="L46" s="811" t="s">
        <v>1039</v>
      </c>
      <c r="M46" s="810"/>
      <c r="N46" s="92" t="s">
        <v>1035</v>
      </c>
    </row>
    <row r="47" spans="1:14">
      <c r="A47" s="152" t="s">
        <v>376</v>
      </c>
      <c r="B47" s="49" t="str">
        <f>VLOOKUP(A47,MATERIALES!A5:D372,3,FALSE)</f>
        <v>Anfo</v>
      </c>
      <c r="C47" s="290"/>
      <c r="D47" s="290"/>
      <c r="E47" s="290"/>
      <c r="F47" s="290"/>
      <c r="G47" s="290"/>
      <c r="H47" s="290"/>
      <c r="I47" s="277"/>
      <c r="J47" s="233" t="str">
        <f ca="1">VLOOKUP(A47,MATERIALES!A3:D637,2,FALSE)</f>
        <v>kg</v>
      </c>
      <c r="K47" s="291">
        <v>0.3</v>
      </c>
      <c r="L47" s="276"/>
      <c r="M47" s="411">
        <f>VLOOKUP(A47,MATERIALES!A5:D394,4,FALSE)</f>
        <v>4938</v>
      </c>
      <c r="N47" s="281">
        <f>K47*M47</f>
        <v>1481.3999999999999</v>
      </c>
    </row>
    <row r="48" spans="1:14">
      <c r="A48" s="152" t="s">
        <v>427</v>
      </c>
      <c r="B48" s="49" t="str">
        <f>VLOOKUP(A48,MATERIALES!A6:D372,3,FALSE)</f>
        <v>Cordón detonante</v>
      </c>
      <c r="C48" s="434"/>
      <c r="D48" s="434"/>
      <c r="E48" s="434"/>
      <c r="F48" s="434"/>
      <c r="G48" s="434"/>
      <c r="H48" s="434"/>
      <c r="I48" s="434"/>
      <c r="J48" s="320" t="str">
        <f ca="1">VLOOKUP(A48,MATERIALES!A4:D638,2,FALSE)</f>
        <v>m</v>
      </c>
      <c r="K48" s="406">
        <v>3</v>
      </c>
      <c r="L48" s="430"/>
      <c r="M48" s="411">
        <f>VLOOKUP(A48,MATERIALES!A6:D395,4,FALSE)</f>
        <v>929.33333333333337</v>
      </c>
      <c r="N48" s="281">
        <f t="shared" ref="N48:N53" si="0">K48*M48</f>
        <v>2788</v>
      </c>
    </row>
    <row r="49" spans="1:14">
      <c r="A49" s="152" t="s">
        <v>462</v>
      </c>
      <c r="B49" s="49" t="str">
        <f>VLOOKUP(A49,MATERIALES!A6:D372,3,FALSE)</f>
        <v>Explosivos  75% (INDUGEL)</v>
      </c>
      <c r="C49" s="434"/>
      <c r="D49" s="434"/>
      <c r="E49" s="434"/>
      <c r="F49" s="434"/>
      <c r="G49" s="434"/>
      <c r="H49" s="434"/>
      <c r="I49" s="434"/>
      <c r="J49" s="321" t="str">
        <f>VLOOKUP(A49,MATERIALES!A5:D639,2,FALSE)</f>
        <v>lb</v>
      </c>
      <c r="K49" s="406">
        <v>0.25</v>
      </c>
      <c r="L49" s="430"/>
      <c r="M49" s="411">
        <f>VLOOKUP(A49,MATERIALES!A6:D396,4,FALSE)</f>
        <v>17510.02</v>
      </c>
      <c r="N49" s="281">
        <f t="shared" si="0"/>
        <v>4377.5050000000001</v>
      </c>
    </row>
    <row r="50" spans="1:14">
      <c r="A50" s="152" t="s">
        <v>467</v>
      </c>
      <c r="B50" s="49" t="str">
        <f>VLOOKUP(A50,MATERIALES!A6:D372,3,FALSE)</f>
        <v>Fulminantes</v>
      </c>
      <c r="C50" s="434"/>
      <c r="D50" s="434"/>
      <c r="E50" s="434"/>
      <c r="F50" s="434"/>
      <c r="G50" s="434"/>
      <c r="H50" s="434"/>
      <c r="I50" s="434"/>
      <c r="J50" s="321" t="str">
        <f>VLOOKUP(A50,MATERIALES!A6:D640,2,FALSE)</f>
        <v>u</v>
      </c>
      <c r="K50" s="406">
        <v>1</v>
      </c>
      <c r="L50" s="430"/>
      <c r="M50" s="411">
        <f>VLOOKUP(A50,MATERIALES!A6:D397,4,FALSE)</f>
        <v>7395.36</v>
      </c>
      <c r="N50" s="281">
        <f t="shared" si="0"/>
        <v>7395.36</v>
      </c>
    </row>
    <row r="51" spans="1:14">
      <c r="A51" s="152" t="s">
        <v>567</v>
      </c>
      <c r="B51" s="49" t="str">
        <f>VLOOKUP(A51,MATERIALES!A7:D372,3,FALSE)</f>
        <v>Mecha Lenta</v>
      </c>
      <c r="C51" s="434"/>
      <c r="D51" s="434"/>
      <c r="E51" s="434"/>
      <c r="F51" s="434"/>
      <c r="G51" s="434"/>
      <c r="H51" s="434"/>
      <c r="I51" s="434"/>
      <c r="J51" s="321" t="str">
        <f>VLOOKUP(A51,MATERIALES!A6:D641,2,FALSE)</f>
        <v>m</v>
      </c>
      <c r="K51" s="406">
        <v>1</v>
      </c>
      <c r="L51" s="430"/>
      <c r="M51" s="411">
        <f>VLOOKUP(A51,MATERIALES!A7:D398,4,FALSE)</f>
        <v>892.5</v>
      </c>
      <c r="N51" s="281">
        <f t="shared" si="0"/>
        <v>892.5</v>
      </c>
    </row>
    <row r="52" spans="1:14">
      <c r="A52" s="152" t="s">
        <v>918</v>
      </c>
      <c r="B52" s="49" t="str">
        <f>VLOOKUP(A52,MATERIALES!A8:D372,3,FALSE)</f>
        <v xml:space="preserve">Escolta y transporte (una tarifa por cada m3 escoltado y transportado)
</v>
      </c>
      <c r="C52" s="434"/>
      <c r="D52" s="434"/>
      <c r="E52" s="434"/>
      <c r="F52" s="434"/>
      <c r="G52" s="434"/>
      <c r="H52" s="434"/>
      <c r="I52" s="434"/>
      <c r="J52" s="321" t="str">
        <f>VLOOKUP(A52,MATERIALES!A6:D642,2,FALSE)</f>
        <v>kg</v>
      </c>
      <c r="K52" s="406">
        <v>0.45800000000000002</v>
      </c>
      <c r="L52" s="430"/>
      <c r="M52" s="411">
        <f>VLOOKUP(A52,MATERIALES!A8:D399,4,FALSE)</f>
        <v>5182.6708524702899</v>
      </c>
      <c r="N52" s="281">
        <f t="shared" si="0"/>
        <v>2373.663250431393</v>
      </c>
    </row>
    <row r="53" spans="1:14" ht="15.75" thickBot="1">
      <c r="A53" t="s">
        <v>448</v>
      </c>
      <c r="B53" s="49" t="str">
        <f>VLOOKUP(A53,MATERIALES!A9:D372,3,FALSE)</f>
        <v xml:space="preserve">Derechos de explotación y/o disposición de materiales
</v>
      </c>
      <c r="C53" s="319"/>
      <c r="D53" s="319"/>
      <c r="E53" s="319"/>
      <c r="F53" s="319"/>
      <c r="G53" s="319"/>
      <c r="H53" s="319"/>
      <c r="I53" s="319"/>
      <c r="J53" s="442" t="str">
        <f>VLOOKUP(A53,MATERIALES!A7:D643,2,FALSE)</f>
        <v>m3</v>
      </c>
      <c r="K53" s="132">
        <v>1.3</v>
      </c>
      <c r="L53" s="334"/>
      <c r="M53" s="411">
        <f>VLOOKUP(A53,MATERIALES!A9:D400,4,FALSE)</f>
        <v>5355</v>
      </c>
      <c r="N53" s="281">
        <f t="shared" si="0"/>
        <v>6961.5</v>
      </c>
    </row>
    <row r="54" spans="1:14" ht="15.75" thickBot="1">
      <c r="B54" s="817" t="s">
        <v>1037</v>
      </c>
      <c r="C54" s="818"/>
      <c r="D54" s="818"/>
      <c r="E54" s="818"/>
      <c r="F54" s="818"/>
      <c r="G54" s="818"/>
      <c r="H54" s="818"/>
      <c r="I54" s="818"/>
      <c r="J54" s="818"/>
      <c r="K54" s="818"/>
      <c r="L54" s="818"/>
      <c r="M54" s="819"/>
      <c r="N54" s="403">
        <f>SUM(N47:N53)</f>
        <v>26269.928250431392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1340</v>
      </c>
      <c r="B59" s="52" t="str">
        <f>VLOOKUP(A59,TRANSPORTE!A5:D117,3,FALSE)</f>
        <v>Transporte de material de excavación</v>
      </c>
      <c r="C59" s="326"/>
      <c r="D59" s="326"/>
      <c r="E59" s="326"/>
      <c r="F59" s="326"/>
      <c r="G59" s="326"/>
      <c r="H59" s="320" t="s">
        <v>1552</v>
      </c>
      <c r="I59" s="288">
        <v>1.3</v>
      </c>
      <c r="J59" s="295">
        <v>1</v>
      </c>
      <c r="K59" s="288">
        <f>I59*J59</f>
        <v>1.3</v>
      </c>
      <c r="L59" s="821">
        <f>VLOOKUP(A59,TRANSPORTE!A5:D117,4,FALSE)</f>
        <v>1200</v>
      </c>
      <c r="M59" s="822"/>
      <c r="N59" s="296">
        <f>K59*L59</f>
        <v>1560</v>
      </c>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1560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s="153"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43">
        <v>128</v>
      </c>
      <c r="N70" s="404">
        <f>K70/M70</f>
        <v>1595.850162690625</v>
      </c>
      <c r="O70" s="112"/>
    </row>
    <row r="71" spans="1:15">
      <c r="A71" s="153"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441">
        <v>128</v>
      </c>
      <c r="N71" s="404">
        <f>K71/M71</f>
        <v>797.92508134531249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2393.7752440359372</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N42+N54+N65+N76</f>
        <v>71799.412078759546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14359.88241575191</v>
      </c>
      <c r="M83" s="852"/>
      <c r="N83" s="57"/>
    </row>
    <row r="84" spans="1:14">
      <c r="B84" s="95" t="s">
        <v>1057</v>
      </c>
      <c r="C84" s="96"/>
      <c r="D84" s="96"/>
      <c r="E84" s="96"/>
      <c r="F84" s="96"/>
      <c r="G84" s="96"/>
      <c r="H84" s="96"/>
      <c r="I84" s="93"/>
      <c r="J84" s="94"/>
      <c r="K84" s="313">
        <v>0.05</v>
      </c>
      <c r="L84" s="851">
        <f>N78*K84</f>
        <v>3589.9706039379776</v>
      </c>
      <c r="M84" s="852"/>
      <c r="N84" s="57"/>
    </row>
    <row r="85" spans="1:14" ht="15.75" thickBot="1">
      <c r="B85" s="97" t="s">
        <v>1058</v>
      </c>
      <c r="C85" s="98"/>
      <c r="D85" s="98"/>
      <c r="E85" s="98"/>
      <c r="F85" s="98"/>
      <c r="G85" s="98"/>
      <c r="H85" s="98"/>
      <c r="I85" s="99"/>
      <c r="J85" s="100"/>
      <c r="K85" s="314">
        <v>0.05</v>
      </c>
      <c r="L85" s="853">
        <f>N78*K85</f>
        <v>3589.9706039379776</v>
      </c>
      <c r="M85" s="854"/>
      <c r="N85" s="57"/>
    </row>
    <row r="86" spans="1:14" ht="15.75" thickBot="1">
      <c r="B86" s="817" t="s">
        <v>1037</v>
      </c>
      <c r="C86" s="818"/>
      <c r="D86" s="818"/>
      <c r="E86" s="818"/>
      <c r="F86" s="818"/>
      <c r="G86" s="818"/>
      <c r="H86" s="818"/>
      <c r="I86" s="818"/>
      <c r="J86" s="818"/>
      <c r="K86" s="818"/>
      <c r="L86" s="818"/>
      <c r="M86" s="819"/>
      <c r="N86" s="58">
        <f>L83+L84+L85</f>
        <v>21539.823623627864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93339.235702387406</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30"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5"/>
      <c r="K118" s="965"/>
      <c r="L118" s="965"/>
      <c r="M118" s="965"/>
      <c r="N118" s="966"/>
    </row>
    <row r="119" spans="2:14" ht="15.75" thickBot="1">
      <c r="B119" s="428" t="s">
        <v>2327</v>
      </c>
      <c r="C119" s="429"/>
      <c r="D119" s="429"/>
      <c r="E119" s="268"/>
      <c r="F119" s="268"/>
      <c r="G119" s="268"/>
      <c r="H119" s="268"/>
      <c r="I119" s="268"/>
      <c r="J119" s="967"/>
      <c r="K119" s="967"/>
      <c r="L119" s="967"/>
      <c r="M119" s="967"/>
      <c r="N119" s="968"/>
    </row>
  </sheetData>
  <mergeCells count="64">
    <mergeCell ref="D11:E11"/>
    <mergeCell ref="L5:L6"/>
    <mergeCell ref="M5:M6"/>
    <mergeCell ref="N5:N6"/>
    <mergeCell ref="C6:J6"/>
    <mergeCell ref="B10:E10"/>
    <mergeCell ref="I10:J10"/>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L84:M84"/>
    <mergeCell ref="L85:M85"/>
    <mergeCell ref="B86:M86"/>
    <mergeCell ref="B88:M88"/>
    <mergeCell ref="B76:M76"/>
    <mergeCell ref="B78:M78"/>
    <mergeCell ref="B82:H82"/>
    <mergeCell ref="L82:M82"/>
    <mergeCell ref="B83:H83"/>
    <mergeCell ref="L83:M83"/>
    <mergeCell ref="B65:M65"/>
    <mergeCell ref="B69:H69"/>
    <mergeCell ref="L69:M69"/>
    <mergeCell ref="B75:H75"/>
    <mergeCell ref="L75:M75"/>
    <mergeCell ref="L60:M60"/>
    <mergeCell ref="L61:M61"/>
    <mergeCell ref="B38:H38"/>
    <mergeCell ref="L12:N12"/>
    <mergeCell ref="C30:I30"/>
    <mergeCell ref="L30:M30"/>
    <mergeCell ref="B35:H35"/>
    <mergeCell ref="I35:J35"/>
    <mergeCell ref="L35:M35"/>
    <mergeCell ref="C29:I29"/>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topLeftCell="A34"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1718</v>
      </c>
      <c r="C31" s="87" t="s">
        <v>2196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180</v>
      </c>
      <c r="B36" s="830" t="str">
        <f>VLOOKUP(A36,EQUIPOS!A6:D154,3,FALSE)</f>
        <v>Compresor 120 HP, con martillo.</v>
      </c>
      <c r="C36" s="831"/>
      <c r="D36" s="831"/>
      <c r="E36" s="831"/>
      <c r="F36" s="831"/>
      <c r="G36" s="831"/>
      <c r="H36" s="832"/>
      <c r="I36" s="276"/>
      <c r="J36" s="277"/>
      <c r="K36" s="278">
        <f>VLOOKUP(A36,EQUIPOS!A6:D163,4,FALSE)</f>
        <v>70723.978755677526</v>
      </c>
      <c r="L36" s="279"/>
      <c r="M36" s="345">
        <v>2.5</v>
      </c>
      <c r="N36" s="281">
        <f>K36/M36</f>
        <v>28289.591502271011</v>
      </c>
    </row>
    <row r="37" spans="1:14">
      <c r="A37" s="119" t="s">
        <v>129</v>
      </c>
      <c r="B37" s="830" t="str">
        <f>VLOOKUP(A37,EQUIPOS!A7:D154,3,FALSE)</f>
        <v xml:space="preserve">Buldozer, Potencia al volante de 140 HP, motor de 2200 RPM, longitud de hoja 4,80m. </v>
      </c>
      <c r="C37" s="831"/>
      <c r="D37" s="831"/>
      <c r="E37" s="831"/>
      <c r="F37" s="831"/>
      <c r="G37" s="831"/>
      <c r="H37" s="832"/>
      <c r="I37" s="430"/>
      <c r="J37" s="431"/>
      <c r="K37" s="278">
        <f>VLOOKUP(A37,EQUIPOS!A7:D164,4,FALSE)</f>
        <v>167702.18023737866</v>
      </c>
      <c r="L37" s="344"/>
      <c r="M37" s="345">
        <v>100</v>
      </c>
      <c r="N37" s="281">
        <f>K37/M37</f>
        <v>1677.0218023737866</v>
      </c>
    </row>
    <row r="38" spans="1:14">
      <c r="A38" s="119" t="s">
        <v>261</v>
      </c>
      <c r="B38" s="830" t="str">
        <f>VLOOKUP(A38,EQUIPOS!A8:D154,3,FALSE)</f>
        <v xml:space="preserve">Motobomba 3 PULGADAS (incluye operario)
</v>
      </c>
      <c r="C38" s="831"/>
      <c r="D38" s="831"/>
      <c r="E38" s="831"/>
      <c r="F38" s="831"/>
      <c r="G38" s="831"/>
      <c r="H38" s="832"/>
      <c r="I38" s="337"/>
      <c r="J38" s="339"/>
      <c r="K38" s="278">
        <f>VLOOKUP(A38,EQUIPOS!A8:D165,4,FALSE)</f>
        <v>6886.2009278618962</v>
      </c>
      <c r="L38" s="432"/>
      <c r="M38" s="433">
        <v>8</v>
      </c>
      <c r="N38" s="281">
        <f>K38/M38</f>
        <v>860.77511598273702</v>
      </c>
    </row>
    <row r="39" spans="1:14">
      <c r="A39" t="s">
        <v>312</v>
      </c>
      <c r="B39" s="830" t="str">
        <f>VLOOKUP(A39,EQUIPOS!A9:D154,3,FALSE)</f>
        <v>Retroexcavadora sobre oruga, potencia 138 HP, balde de 1,5 m3.</v>
      </c>
      <c r="C39" s="831"/>
      <c r="D39" s="831"/>
      <c r="E39" s="831"/>
      <c r="F39" s="831"/>
      <c r="G39" s="831"/>
      <c r="H39" s="832"/>
      <c r="I39" s="42"/>
      <c r="J39" s="43"/>
      <c r="K39" s="278">
        <f>VLOOKUP(A39,EQUIPOS!A9:D166,4,FALSE)</f>
        <v>185362.52043531308</v>
      </c>
      <c r="L39" s="285"/>
      <c r="M39" s="345">
        <v>8</v>
      </c>
      <c r="N39" s="281">
        <f>K39/M39</f>
        <v>23170.315054414135</v>
      </c>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N78*M41</f>
        <v>204.2688208244</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54201.972295866071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52" t="s">
        <v>376</v>
      </c>
      <c r="B48" s="49" t="str">
        <f>VLOOKUP(A48,MATERIALES!A5:D372,3,FALSE)</f>
        <v>Anfo</v>
      </c>
      <c r="C48" s="290"/>
      <c r="D48" s="290"/>
      <c r="E48" s="290"/>
      <c r="F48" s="290"/>
      <c r="G48" s="290"/>
      <c r="H48" s="290"/>
      <c r="I48" s="277"/>
      <c r="J48" s="233" t="str">
        <f ca="1">VLOOKUP(A48,MATERIALES!A4:D638,2,FALSE)</f>
        <v>kg</v>
      </c>
      <c r="K48" s="291">
        <v>0.3</v>
      </c>
      <c r="L48" s="276"/>
      <c r="M48" s="411">
        <f>VLOOKUP(A48,MATERIALES!A5:D394,4,FALSE)</f>
        <v>4938</v>
      </c>
      <c r="N48" s="281">
        <f>K48*M48</f>
        <v>1481.3999999999999</v>
      </c>
    </row>
    <row r="49" spans="1:14">
      <c r="A49" s="152" t="s">
        <v>427</v>
      </c>
      <c r="B49" s="49" t="str">
        <f>VLOOKUP(A49,MATERIALES!A6:D372,3,FALSE)</f>
        <v>Cordón detonante</v>
      </c>
      <c r="C49" s="434"/>
      <c r="D49" s="434"/>
      <c r="E49" s="434"/>
      <c r="F49" s="434"/>
      <c r="G49" s="434"/>
      <c r="H49" s="434"/>
      <c r="I49" s="434"/>
      <c r="J49" s="320" t="str">
        <f>VLOOKUP(A49,MATERIALES!A5:D639,2,FALSE)</f>
        <v>m</v>
      </c>
      <c r="K49" s="406">
        <v>3</v>
      </c>
      <c r="L49" s="430"/>
      <c r="M49" s="411">
        <f>VLOOKUP(A49,MATERIALES!A6:D395,4,FALSE)</f>
        <v>929.33333333333337</v>
      </c>
      <c r="N49" s="281">
        <f t="shared" ref="N49:N54" si="0">K49*M49</f>
        <v>2788</v>
      </c>
    </row>
    <row r="50" spans="1:14">
      <c r="A50" s="152" t="s">
        <v>462</v>
      </c>
      <c r="B50" s="49" t="str">
        <f>VLOOKUP(A50,MATERIALES!A6:D372,3,FALSE)</f>
        <v>Explosivos  75% (INDUGEL)</v>
      </c>
      <c r="C50" s="434"/>
      <c r="D50" s="434"/>
      <c r="E50" s="434"/>
      <c r="F50" s="434"/>
      <c r="G50" s="434"/>
      <c r="H50" s="434"/>
      <c r="I50" s="434"/>
      <c r="J50" s="321" t="str">
        <f>VLOOKUP(A50,MATERIALES!A6:D640,2,FALSE)</f>
        <v>lb</v>
      </c>
      <c r="K50" s="406">
        <v>0.25</v>
      </c>
      <c r="L50" s="430"/>
      <c r="M50" s="411">
        <f>VLOOKUP(A50,MATERIALES!A6:D396,4,FALSE)</f>
        <v>17510.02</v>
      </c>
      <c r="N50" s="281">
        <f t="shared" si="0"/>
        <v>4377.5050000000001</v>
      </c>
    </row>
    <row r="51" spans="1:14">
      <c r="A51" s="152" t="s">
        <v>467</v>
      </c>
      <c r="B51" s="49" t="str">
        <f>VLOOKUP(A51,MATERIALES!A6:D372,3,FALSE)</f>
        <v>Fulminantes</v>
      </c>
      <c r="C51" s="434"/>
      <c r="D51" s="434"/>
      <c r="E51" s="434"/>
      <c r="F51" s="434"/>
      <c r="G51" s="434"/>
      <c r="H51" s="434"/>
      <c r="I51" s="434"/>
      <c r="J51" s="321" t="str">
        <f>VLOOKUP(A51,MATERIALES!A6:D641,2,FALSE)</f>
        <v>u</v>
      </c>
      <c r="K51" s="406">
        <v>1</v>
      </c>
      <c r="L51" s="430"/>
      <c r="M51" s="411">
        <f>VLOOKUP(A51,MATERIALES!A6:D397,4,FALSE)</f>
        <v>7395.36</v>
      </c>
      <c r="N51" s="281">
        <f t="shared" si="0"/>
        <v>7395.36</v>
      </c>
    </row>
    <row r="52" spans="1:14">
      <c r="A52" s="152" t="s">
        <v>567</v>
      </c>
      <c r="B52" s="49" t="str">
        <f>VLOOKUP(A52,MATERIALES!A7:D372,3,FALSE)</f>
        <v>Mecha Lenta</v>
      </c>
      <c r="C52" s="434"/>
      <c r="D52" s="434"/>
      <c r="E52" s="434"/>
      <c r="F52" s="434"/>
      <c r="G52" s="434"/>
      <c r="H52" s="434"/>
      <c r="I52" s="434"/>
      <c r="J52" s="321" t="str">
        <f>VLOOKUP(A52,MATERIALES!A6:D642,2,FALSE)</f>
        <v>m</v>
      </c>
      <c r="K52" s="406">
        <v>1</v>
      </c>
      <c r="L52" s="430"/>
      <c r="M52" s="411">
        <f>VLOOKUP(A52,MATERIALES!A7:D398,4,FALSE)</f>
        <v>892.5</v>
      </c>
      <c r="N52" s="281">
        <f t="shared" si="0"/>
        <v>892.5</v>
      </c>
    </row>
    <row r="53" spans="1:14">
      <c r="A53" s="214" t="s">
        <v>918</v>
      </c>
      <c r="B53" s="49" t="str">
        <f>VLOOKUP(A53,MATERIALES!A7:D372,3,FALSE)</f>
        <v xml:space="preserve">Escolta y transporte (una tarifa por cada m3 escoltado y transportado)
</v>
      </c>
      <c r="C53" s="434"/>
      <c r="D53" s="434"/>
      <c r="E53" s="434"/>
      <c r="F53" s="434"/>
      <c r="G53" s="434"/>
      <c r="H53" s="434"/>
      <c r="I53" s="434"/>
      <c r="J53" s="321" t="str">
        <f>VLOOKUP(A53,MATERIALES!A6:D642,2,FALSE)</f>
        <v>kg</v>
      </c>
      <c r="K53" s="406">
        <v>0.45800000000000002</v>
      </c>
      <c r="L53" s="430"/>
      <c r="M53" s="411">
        <f>VLOOKUP(A53,MATERIALES!A7:D398,4,FALSE)</f>
        <v>5182.6708524702899</v>
      </c>
      <c r="N53" s="281">
        <f>K53*M53</f>
        <v>2373.663250431393</v>
      </c>
    </row>
    <row r="54" spans="1:14">
      <c r="A54" s="152" t="s">
        <v>448</v>
      </c>
      <c r="B54" s="49" t="str">
        <f>VLOOKUP(A54,MATERIALES!A8:D372,3,FALSE)</f>
        <v xml:space="preserve">Derechos de explotación y/o disposición de materiales
</v>
      </c>
      <c r="C54" s="434"/>
      <c r="D54" s="434"/>
      <c r="E54" s="434"/>
      <c r="F54" s="434"/>
      <c r="G54" s="434"/>
      <c r="H54" s="434"/>
      <c r="I54" s="434"/>
      <c r="J54" s="321" t="str">
        <f>VLOOKUP(A54,MATERIALES!A7:D643,2,FALSE)</f>
        <v>m3</v>
      </c>
      <c r="K54" s="406">
        <v>1.3</v>
      </c>
      <c r="L54" s="430"/>
      <c r="M54" s="411">
        <f>VLOOKUP(A54,MATERIALES!A8:D399,4,FALSE)</f>
        <v>5355</v>
      </c>
      <c r="N54" s="281">
        <f t="shared" si="0"/>
        <v>6961.5</v>
      </c>
    </row>
    <row r="55" spans="1:14" ht="15.75" thickBot="1">
      <c r="B55" s="49"/>
      <c r="C55" s="319"/>
      <c r="D55" s="319"/>
      <c r="E55" s="319"/>
      <c r="F55" s="319"/>
      <c r="G55" s="319"/>
      <c r="H55" s="319"/>
      <c r="I55" s="319"/>
      <c r="J55" s="444"/>
      <c r="K55" s="132"/>
      <c r="L55" s="334"/>
      <c r="M55" s="411"/>
      <c r="N55" s="281"/>
    </row>
    <row r="56" spans="1:14" ht="15.75" thickBot="1">
      <c r="B56" s="817" t="s">
        <v>1037</v>
      </c>
      <c r="C56" s="818"/>
      <c r="D56" s="818"/>
      <c r="E56" s="818"/>
      <c r="F56" s="818"/>
      <c r="G56" s="818"/>
      <c r="H56" s="818"/>
      <c r="I56" s="818"/>
      <c r="J56" s="818"/>
      <c r="K56" s="818"/>
      <c r="L56" s="818"/>
      <c r="M56" s="819"/>
      <c r="N56" s="403">
        <f>SUM(N48:N55)</f>
        <v>26269.928250431392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0" t="s">
        <v>1045</v>
      </c>
      <c r="M60" s="793"/>
      <c r="N60" s="82" t="s">
        <v>1035</v>
      </c>
    </row>
    <row r="61" spans="1:14">
      <c r="A61" t="s">
        <v>1340</v>
      </c>
      <c r="B61" s="52" t="str">
        <f>VLOOKUP(A61,TRANSPORTE!A5:D117,3,FALSE)</f>
        <v>Transporte de material de excavación</v>
      </c>
      <c r="C61" s="326"/>
      <c r="D61" s="326"/>
      <c r="E61" s="326"/>
      <c r="F61" s="326"/>
      <c r="G61" s="326"/>
      <c r="H61" s="320" t="s">
        <v>1552</v>
      </c>
      <c r="I61" s="288">
        <v>1.3</v>
      </c>
      <c r="J61" s="295">
        <v>1</v>
      </c>
      <c r="K61" s="288">
        <f>I61*J61</f>
        <v>1.3</v>
      </c>
      <c r="L61" s="821">
        <f>VLOOKUP(A61,TRANSPORTE!A5:D117,4,FALSE)</f>
        <v>1200</v>
      </c>
      <c r="M61" s="822"/>
      <c r="N61" s="296">
        <f>K61*L61</f>
        <v>1560</v>
      </c>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320"/>
      <c r="I64" s="288"/>
      <c r="J64" s="295"/>
      <c r="K64" s="288"/>
      <c r="L64" s="821"/>
      <c r="M64" s="822"/>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f>N61+N62+N63+N64+N65</f>
        <v>1560</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844"/>
      <c r="I71" s="79" t="s">
        <v>1048</v>
      </c>
      <c r="J71" s="81" t="s">
        <v>1494</v>
      </c>
      <c r="K71" s="80" t="s">
        <v>1050</v>
      </c>
      <c r="L71" s="845" t="s">
        <v>1034</v>
      </c>
      <c r="M71" s="846"/>
      <c r="N71" s="104" t="s">
        <v>1035</v>
      </c>
    </row>
    <row r="72" spans="1:15">
      <c r="A72" s="153" t="s">
        <v>15</v>
      </c>
      <c r="B72" s="55" t="str">
        <f>VLOOKUP(A72,'MANO DE OBRA'!A8:D68,3,FALSE)</f>
        <v>Obrero (6)</v>
      </c>
      <c r="C72" s="53"/>
      <c r="D72" s="53"/>
      <c r="E72" s="53"/>
      <c r="F72" s="53"/>
      <c r="G72" s="53"/>
      <c r="H72" s="53"/>
      <c r="I72" s="301">
        <f>K72/J72*100</f>
        <v>165623.36823599998</v>
      </c>
      <c r="J72" s="302">
        <v>185</v>
      </c>
      <c r="K72" s="303">
        <f>VLOOKUP(A72,'MANO DE OBRA'!A8:D99,4,FALSE)</f>
        <v>306403.23123659997</v>
      </c>
      <c r="L72" s="56"/>
      <c r="M72" s="443">
        <v>20</v>
      </c>
      <c r="N72" s="404">
        <f>K72/M72</f>
        <v>15320.161561829998</v>
      </c>
      <c r="O72" s="112"/>
    </row>
    <row r="73" spans="1:15">
      <c r="A73" s="15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1">
        <v>20</v>
      </c>
      <c r="N73" s="404">
        <f>K73/M73</f>
        <v>5106.7205206099998</v>
      </c>
    </row>
    <row r="74" spans="1:15">
      <c r="B74" s="55"/>
      <c r="C74" s="53"/>
      <c r="D74" s="53"/>
      <c r="E74" s="53"/>
      <c r="F74" s="53"/>
      <c r="G74" s="53"/>
      <c r="H74" s="53"/>
      <c r="I74" s="288"/>
      <c r="J74" s="306"/>
      <c r="K74" s="307"/>
      <c r="L74" s="56"/>
      <c r="M74" s="309"/>
      <c r="N74" s="305"/>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4"/>
      <c r="C77" s="805"/>
      <c r="D77" s="805"/>
      <c r="E77" s="805"/>
      <c r="F77" s="805"/>
      <c r="G77" s="805"/>
      <c r="H77" s="805"/>
      <c r="I77" s="132"/>
      <c r="J77" s="132"/>
      <c r="K77" s="132"/>
      <c r="L77" s="905"/>
      <c r="M77" s="905"/>
      <c r="N77" s="51"/>
    </row>
    <row r="78" spans="1:15" ht="15.75" thickBot="1">
      <c r="B78" s="823" t="s">
        <v>1037</v>
      </c>
      <c r="C78" s="824"/>
      <c r="D78" s="824"/>
      <c r="E78" s="824"/>
      <c r="F78" s="824"/>
      <c r="G78" s="824"/>
      <c r="H78" s="824"/>
      <c r="I78" s="824"/>
      <c r="J78" s="824"/>
      <c r="K78" s="824"/>
      <c r="L78" s="824"/>
      <c r="M78" s="825"/>
      <c r="N78" s="310">
        <f>SUM(N72:N77)</f>
        <v>20426.882082439999</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102458.78262873746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8" t="s">
        <v>1053</v>
      </c>
      <c r="C84" s="809"/>
      <c r="D84" s="809"/>
      <c r="E84" s="809"/>
      <c r="F84" s="809"/>
      <c r="G84" s="809"/>
      <c r="H84" s="809"/>
      <c r="I84" s="323"/>
      <c r="J84" s="343"/>
      <c r="K84" s="311" t="s">
        <v>1054</v>
      </c>
      <c r="L84" s="847" t="s">
        <v>1055</v>
      </c>
      <c r="M84" s="848"/>
      <c r="N84" s="312"/>
    </row>
    <row r="85" spans="1:14">
      <c r="B85" s="849" t="s">
        <v>1056</v>
      </c>
      <c r="C85" s="850"/>
      <c r="D85" s="850"/>
      <c r="E85" s="850"/>
      <c r="F85" s="850"/>
      <c r="G85" s="850"/>
      <c r="H85" s="850"/>
      <c r="I85" s="93"/>
      <c r="J85" s="94"/>
      <c r="K85" s="313">
        <v>0.2</v>
      </c>
      <c r="L85" s="851">
        <f>N80*K85</f>
        <v>20491.756525747493</v>
      </c>
      <c r="M85" s="852"/>
      <c r="N85" s="57"/>
    </row>
    <row r="86" spans="1:14">
      <c r="B86" s="95" t="s">
        <v>1057</v>
      </c>
      <c r="C86" s="96"/>
      <c r="D86" s="96"/>
      <c r="E86" s="96"/>
      <c r="F86" s="96"/>
      <c r="G86" s="96"/>
      <c r="H86" s="96"/>
      <c r="I86" s="93"/>
      <c r="J86" s="94"/>
      <c r="K86" s="313">
        <v>0.05</v>
      </c>
      <c r="L86" s="851">
        <f>N80*K86</f>
        <v>5122.9391314368731</v>
      </c>
      <c r="M86" s="852"/>
      <c r="N86" s="57"/>
    </row>
    <row r="87" spans="1:14" ht="15.75" thickBot="1">
      <c r="B87" s="97" t="s">
        <v>1058</v>
      </c>
      <c r="C87" s="98"/>
      <c r="D87" s="98"/>
      <c r="E87" s="98"/>
      <c r="F87" s="98"/>
      <c r="G87" s="98"/>
      <c r="H87" s="98"/>
      <c r="I87" s="99"/>
      <c r="J87" s="100"/>
      <c r="K87" s="314">
        <v>0.05</v>
      </c>
      <c r="L87" s="853">
        <f>N80*K87</f>
        <v>5122.9391314368731</v>
      </c>
      <c r="M87" s="854"/>
      <c r="N87" s="57"/>
    </row>
    <row r="88" spans="1:14" ht="15.75" thickBot="1">
      <c r="B88" s="817" t="s">
        <v>1037</v>
      </c>
      <c r="C88" s="818"/>
      <c r="D88" s="818"/>
      <c r="E88" s="818"/>
      <c r="F88" s="818"/>
      <c r="G88" s="818"/>
      <c r="H88" s="818"/>
      <c r="I88" s="818"/>
      <c r="J88" s="818"/>
      <c r="K88" s="818"/>
      <c r="L88" s="818"/>
      <c r="M88" s="819"/>
      <c r="N88" s="58">
        <f>L85+L86+L87</f>
        <v>30737.634788621239</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133196.41741735869</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5"/>
      <c r="K120" s="965"/>
      <c r="L120" s="965"/>
      <c r="M120" s="965"/>
      <c r="N120" s="966"/>
    </row>
    <row r="121" spans="2:14" ht="15.75" thickBot="1">
      <c r="B121" s="428" t="s">
        <v>2327</v>
      </c>
      <c r="C121" s="429"/>
      <c r="D121" s="429"/>
      <c r="E121" s="268"/>
      <c r="F121" s="268"/>
      <c r="G121" s="268"/>
      <c r="H121" s="268"/>
      <c r="I121" s="268"/>
      <c r="J121" s="967"/>
      <c r="K121" s="967"/>
      <c r="L121" s="967"/>
      <c r="M121" s="967"/>
      <c r="N121" s="968"/>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topLeftCell="A14" zoomScale="77" zoomScaleNormal="77" workbookViewId="0">
      <selection activeCell="B48" sqref="B48"/>
    </sheetView>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2.2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1719</v>
      </c>
      <c r="C31" s="87" t="s">
        <v>2197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129</v>
      </c>
      <c r="B36" s="830" t="str">
        <f>VLOOKUP(A36,EQUIPOS!A6:D154,3,FALSE)</f>
        <v xml:space="preserve">Buldozer, Potencia al volante de 140 HP, motor de 2200 RPM, longitud de hoja 4,80m. </v>
      </c>
      <c r="C36" s="831"/>
      <c r="D36" s="831"/>
      <c r="E36" s="831"/>
      <c r="F36" s="831"/>
      <c r="G36" s="831"/>
      <c r="H36" s="832"/>
      <c r="I36" s="276"/>
      <c r="J36" s="277"/>
      <c r="K36" s="278">
        <f>VLOOKUP(A36,EQUIPOS!A6:D163,4,FALSE)</f>
        <v>167702.18023737866</v>
      </c>
      <c r="L36" s="279"/>
      <c r="M36" s="345">
        <v>100</v>
      </c>
      <c r="N36" s="281">
        <f>K36/M36</f>
        <v>1677.0218023737866</v>
      </c>
    </row>
    <row r="37" spans="1:14">
      <c r="A37" s="119" t="s">
        <v>312</v>
      </c>
      <c r="B37" s="830" t="str">
        <f>VLOOKUP(A37,EQUIPOS!A7:D154,3,FALSE)</f>
        <v>Retroexcavadora sobre oruga, potencia 138 HP, balde de 1,5 m3.</v>
      </c>
      <c r="C37" s="831"/>
      <c r="D37" s="831"/>
      <c r="E37" s="831"/>
      <c r="F37" s="831"/>
      <c r="G37" s="831"/>
      <c r="H37" s="832"/>
      <c r="I37" s="430"/>
      <c r="J37" s="431"/>
      <c r="K37" s="278">
        <f>VLOOKUP(A37,EQUIPOS!A7:D164,4,FALSE)</f>
        <v>185362.52043531308</v>
      </c>
      <c r="L37" s="344"/>
      <c r="M37" s="345">
        <v>35</v>
      </c>
      <c r="N37" s="281">
        <f>K37/M37</f>
        <v>5296.0720124375166</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7.2953150294428575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6980.3891298407461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52" t="s">
        <v>448</v>
      </c>
      <c r="B48" s="49" t="str">
        <f>VLOOKUP(A48,MATERIALES!A5:D372,3,FALSE)</f>
        <v xml:space="preserve">Derechos de explotación y/o disposición de materiales
</v>
      </c>
      <c r="C48" s="290"/>
      <c r="D48" s="290"/>
      <c r="E48" s="290"/>
      <c r="F48" s="290"/>
      <c r="G48" s="290"/>
      <c r="H48" s="290"/>
      <c r="I48" s="277"/>
      <c r="J48" s="233" t="str">
        <f ca="1">VLOOKUP(A48,MATERIALES!A4:D638,2,FALSE)</f>
        <v>m3</v>
      </c>
      <c r="K48" s="291">
        <v>1.3</v>
      </c>
      <c r="L48" s="276"/>
      <c r="M48" s="411">
        <f>VLOOKUP(A48,MATERIALES!A5:D394,4,FALSE)</f>
        <v>5355</v>
      </c>
      <c r="N48" s="281">
        <f>K48*M48</f>
        <v>6961.5</v>
      </c>
    </row>
    <row r="49" spans="1:14">
      <c r="A49" s="152"/>
      <c r="B49" s="49"/>
      <c r="C49" s="434"/>
      <c r="D49" s="434"/>
      <c r="E49" s="434"/>
      <c r="F49" s="434"/>
      <c r="G49" s="434"/>
      <c r="H49" s="434"/>
      <c r="I49" s="434"/>
      <c r="J49" s="320"/>
      <c r="K49" s="406"/>
      <c r="L49" s="430"/>
      <c r="M49" s="411"/>
      <c r="N49" s="281"/>
    </row>
    <row r="50" spans="1:14">
      <c r="A50" s="152"/>
      <c r="B50" s="49"/>
      <c r="C50" s="434"/>
      <c r="D50" s="434"/>
      <c r="E50" s="434"/>
      <c r="F50" s="434"/>
      <c r="G50" s="434"/>
      <c r="H50" s="434"/>
      <c r="I50" s="434"/>
      <c r="J50" s="320"/>
      <c r="K50" s="406"/>
      <c r="L50" s="430"/>
      <c r="M50" s="411"/>
      <c r="N50" s="281"/>
    </row>
    <row r="51" spans="1:14">
      <c r="A51" s="152"/>
      <c r="B51" s="49"/>
      <c r="C51" s="434"/>
      <c r="D51" s="434"/>
      <c r="E51" s="434"/>
      <c r="F51" s="434"/>
      <c r="G51" s="434"/>
      <c r="H51" s="434"/>
      <c r="I51" s="434"/>
      <c r="J51" s="320"/>
      <c r="K51" s="406"/>
      <c r="L51" s="430"/>
      <c r="M51" s="411"/>
      <c r="N51" s="281"/>
    </row>
    <row r="52" spans="1:14">
      <c r="A52" s="152"/>
      <c r="B52" s="49"/>
      <c r="C52" s="434"/>
      <c r="D52" s="434"/>
      <c r="E52" s="434"/>
      <c r="F52" s="434"/>
      <c r="G52" s="434"/>
      <c r="H52" s="434"/>
      <c r="I52" s="434"/>
      <c r="J52" s="320"/>
      <c r="K52" s="406"/>
      <c r="L52" s="430"/>
      <c r="M52" s="411"/>
      <c r="N52" s="281"/>
    </row>
    <row r="53" spans="1:14">
      <c r="A53" s="152"/>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f>K54*M54</f>
        <v>0</v>
      </c>
    </row>
    <row r="55" spans="1:14" ht="15.75" thickBot="1">
      <c r="B55" s="817" t="s">
        <v>1037</v>
      </c>
      <c r="C55" s="818"/>
      <c r="D55" s="818"/>
      <c r="E55" s="818"/>
      <c r="F55" s="818"/>
      <c r="G55" s="818"/>
      <c r="H55" s="818"/>
      <c r="I55" s="818"/>
      <c r="J55" s="818"/>
      <c r="K55" s="818"/>
      <c r="L55" s="818"/>
      <c r="M55" s="819"/>
      <c r="N55" s="403">
        <f>SUM(N48:N54)</f>
        <v>6961.5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1340</v>
      </c>
      <c r="B60" s="52" t="str">
        <f>VLOOKUP(A60,TRANSPORTE!A5:D117,3,FALSE)</f>
        <v>Transporte de material de excavación</v>
      </c>
      <c r="C60" s="326"/>
      <c r="D60" s="326"/>
      <c r="E60" s="326"/>
      <c r="F60" s="326"/>
      <c r="G60" s="326"/>
      <c r="H60" s="320" t="s">
        <v>1552</v>
      </c>
      <c r="I60" s="288">
        <v>1.3</v>
      </c>
      <c r="J60" s="295">
        <v>1</v>
      </c>
      <c r="K60" s="288">
        <f>I60*J60</f>
        <v>1.3</v>
      </c>
      <c r="L60" s="821">
        <f>VLOOKUP(A60,TRANSPORTE!A5:D117,4,FALSE)</f>
        <v>1200</v>
      </c>
      <c r="M60" s="822"/>
      <c r="N60" s="296">
        <f>K60*L60</f>
        <v>1560</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1560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5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280</v>
      </c>
      <c r="N71" s="404">
        <f>K71/M71</f>
        <v>364.76575147214288</v>
      </c>
      <c r="O71" s="112"/>
    </row>
    <row r="72" spans="1:15">
      <c r="A72" s="153"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1">
        <v>280</v>
      </c>
      <c r="N72" s="404">
        <f>K72/M72</f>
        <v>364.76575147214288</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9">
        <f>SUM(N71:N76)</f>
        <v>729.53150294428576</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16231.420632785033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3246.2841265570069</v>
      </c>
      <c r="M84" s="852"/>
      <c r="N84" s="57"/>
    </row>
    <row r="85" spans="1:14">
      <c r="B85" s="95" t="s">
        <v>1057</v>
      </c>
      <c r="C85" s="96"/>
      <c r="D85" s="96"/>
      <c r="E85" s="96"/>
      <c r="F85" s="96"/>
      <c r="G85" s="96"/>
      <c r="H85" s="96"/>
      <c r="I85" s="93"/>
      <c r="J85" s="94"/>
      <c r="K85" s="313">
        <v>0.05</v>
      </c>
      <c r="L85" s="851">
        <f>N79*K85</f>
        <v>811.57103163925171</v>
      </c>
      <c r="M85" s="852"/>
      <c r="N85" s="57"/>
    </row>
    <row r="86" spans="1:14" ht="15.75" thickBot="1">
      <c r="B86" s="97" t="s">
        <v>1058</v>
      </c>
      <c r="C86" s="98"/>
      <c r="D86" s="98"/>
      <c r="E86" s="98"/>
      <c r="F86" s="98"/>
      <c r="G86" s="98"/>
      <c r="H86" s="98"/>
      <c r="I86" s="99"/>
      <c r="J86" s="100"/>
      <c r="K86" s="314">
        <v>0.05</v>
      </c>
      <c r="L86" s="853">
        <f>N79*K86</f>
        <v>811.57103163925171</v>
      </c>
      <c r="M86" s="854"/>
      <c r="N86" s="57"/>
    </row>
    <row r="87" spans="1:14" ht="15.75" thickBot="1">
      <c r="B87" s="817" t="s">
        <v>1037</v>
      </c>
      <c r="C87" s="818"/>
      <c r="D87" s="818"/>
      <c r="E87" s="818"/>
      <c r="F87" s="818"/>
      <c r="G87" s="818"/>
      <c r="H87" s="818"/>
      <c r="I87" s="818"/>
      <c r="J87" s="818"/>
      <c r="K87" s="818"/>
      <c r="L87" s="818"/>
      <c r="M87" s="819"/>
      <c r="N87" s="58">
        <f>L84+L85+L86</f>
        <v>4869.4261898355098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21100.846822620544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topLeftCell="A22"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7.75" customHeight="1" thickBot="1">
      <c r="B29" s="77" t="s">
        <v>1027</v>
      </c>
      <c r="C29" s="826" t="s">
        <v>1028</v>
      </c>
      <c r="D29" s="827"/>
      <c r="E29" s="827"/>
      <c r="F29" s="827"/>
      <c r="G29" s="827"/>
      <c r="H29" s="827"/>
      <c r="I29" s="827"/>
      <c r="J29" s="78"/>
      <c r="K29" s="351" t="s">
        <v>2321</v>
      </c>
      <c r="L29" s="828" t="s">
        <v>1029</v>
      </c>
      <c r="M29" s="829"/>
      <c r="N29" s="77" t="s">
        <v>1030</v>
      </c>
    </row>
    <row r="30" spans="1:14" ht="15.75" customHeight="1" thickBot="1">
      <c r="A30" t="s">
        <v>1929</v>
      </c>
      <c r="B30" s="86" t="s">
        <v>1720</v>
      </c>
      <c r="C30" s="87" t="s">
        <v>2198</v>
      </c>
      <c r="D30" s="88"/>
      <c r="E30" s="88"/>
      <c r="F30" s="88"/>
      <c r="G30" s="88"/>
      <c r="H30" s="88"/>
      <c r="I30" s="88"/>
      <c r="J30" s="88"/>
      <c r="K30" s="462"/>
      <c r="L30" s="315" t="s">
        <v>388</v>
      </c>
      <c r="M30" s="212"/>
      <c r="N30" s="90"/>
    </row>
    <row r="31" spans="1:14" ht="6" customHeight="1">
      <c r="B31" s="101"/>
      <c r="C31" s="102"/>
      <c r="D31" s="102"/>
      <c r="E31" s="102"/>
      <c r="F31" s="102"/>
      <c r="G31" s="102"/>
      <c r="H31" s="102"/>
      <c r="I31" s="102"/>
      <c r="J31" s="102"/>
      <c r="K31" s="102"/>
      <c r="L31" s="102"/>
      <c r="M31" s="102"/>
      <c r="N31" s="103"/>
    </row>
    <row r="32" spans="1:14">
      <c r="B32" s="64" t="s">
        <v>1031</v>
      </c>
      <c r="C32" s="65"/>
      <c r="D32" s="65"/>
      <c r="E32" s="65"/>
      <c r="F32" s="65"/>
      <c r="G32" s="65"/>
      <c r="H32" s="65"/>
      <c r="I32" s="65"/>
      <c r="J32" s="65"/>
      <c r="K32" s="65"/>
      <c r="L32" s="65"/>
      <c r="M32" s="65"/>
      <c r="N32" s="66"/>
    </row>
    <row r="33" spans="1:14" ht="15.75" thickBot="1">
      <c r="B33" s="275"/>
      <c r="C33" s="67"/>
      <c r="D33" s="67"/>
      <c r="E33" s="67"/>
      <c r="F33" s="67"/>
      <c r="G33" s="67"/>
      <c r="H33" s="67"/>
      <c r="I33" s="68"/>
      <c r="J33" s="68"/>
      <c r="K33" s="67"/>
      <c r="L33" s="67"/>
      <c r="M33" s="67"/>
      <c r="N33" s="69"/>
    </row>
    <row r="34" spans="1:14">
      <c r="B34" s="798" t="s">
        <v>1028</v>
      </c>
      <c r="C34" s="799"/>
      <c r="D34" s="799"/>
      <c r="E34" s="799"/>
      <c r="F34" s="799"/>
      <c r="G34" s="799"/>
      <c r="H34" s="800"/>
      <c r="I34" s="801" t="s">
        <v>1032</v>
      </c>
      <c r="J34" s="802"/>
      <c r="K34" s="75" t="s">
        <v>1033</v>
      </c>
      <c r="L34" s="803" t="s">
        <v>1034</v>
      </c>
      <c r="M34" s="800"/>
      <c r="N34" s="76" t="s">
        <v>1035</v>
      </c>
    </row>
    <row r="35" spans="1:14">
      <c r="A35" s="119" t="s">
        <v>263</v>
      </c>
      <c r="B35" s="830" t="str">
        <f>VLOOKUP(A35,EQUIPOS!A6:D154,3,FALSE)</f>
        <v xml:space="preserve">Motobomba 4 pulgadas
</v>
      </c>
      <c r="C35" s="831"/>
      <c r="D35" s="831"/>
      <c r="E35" s="831"/>
      <c r="F35" s="831"/>
      <c r="G35" s="831"/>
      <c r="H35" s="832"/>
      <c r="I35" s="276"/>
      <c r="J35" s="277"/>
      <c r="K35" s="278">
        <f>VLOOKUP(A35,EQUIPOS!A6:D163,4,FALSE)</f>
        <v>10412.5</v>
      </c>
      <c r="L35" s="279"/>
      <c r="M35" s="345">
        <v>21</v>
      </c>
      <c r="N35" s="281">
        <f>K35/M35</f>
        <v>495.83333333333331</v>
      </c>
    </row>
    <row r="36" spans="1:14">
      <c r="A36" s="119" t="s">
        <v>129</v>
      </c>
      <c r="B36" s="830" t="str">
        <f>VLOOKUP(A36,EQUIPOS!A7:D154,3,FALSE)</f>
        <v xml:space="preserve">Buldozer, Potencia al volante de 140 HP, motor de 2200 RPM, longitud de hoja 4,80m. </v>
      </c>
      <c r="C36" s="831"/>
      <c r="D36" s="831"/>
      <c r="E36" s="831"/>
      <c r="F36" s="831"/>
      <c r="G36" s="831"/>
      <c r="H36" s="832"/>
      <c r="I36" s="430"/>
      <c r="J36" s="431"/>
      <c r="K36" s="278">
        <f>VLOOKUP(A36,EQUIPOS!A7:D164,4,FALSE)</f>
        <v>167702.18023737866</v>
      </c>
      <c r="L36" s="344"/>
      <c r="M36" s="345">
        <v>100</v>
      </c>
      <c r="N36" s="281">
        <f>K36/M36</f>
        <v>1677.0218023737866</v>
      </c>
    </row>
    <row r="37" spans="1:14">
      <c r="A37" s="119" t="s">
        <v>312</v>
      </c>
      <c r="B37" s="830" t="str">
        <f>VLOOKUP(A37,EQUIPOS!A8:D154,3,FALSE)</f>
        <v>Retroexcavadora sobre oruga, potencia 138 HP, balde de 1,5 m3.</v>
      </c>
      <c r="C37" s="831"/>
      <c r="D37" s="831"/>
      <c r="E37" s="831"/>
      <c r="F37" s="831"/>
      <c r="G37" s="831"/>
      <c r="H37" s="832"/>
      <c r="I37" s="337"/>
      <c r="J37" s="339"/>
      <c r="K37" s="278">
        <f>VLOOKUP(A37,EQUIPOS!A8:D165,4,FALSE)</f>
        <v>185362.52043531308</v>
      </c>
      <c r="L37" s="432"/>
      <c r="M37" s="433">
        <v>21</v>
      </c>
      <c r="N37" s="281">
        <f>K37/M37</f>
        <v>8826.786687395861</v>
      </c>
    </row>
    <row r="38" spans="1:14">
      <c r="B38" s="830"/>
      <c r="C38" s="831"/>
      <c r="D38" s="831"/>
      <c r="E38" s="831"/>
      <c r="F38" s="831"/>
      <c r="G38" s="831"/>
      <c r="H38" s="832"/>
      <c r="I38" s="42"/>
      <c r="J38" s="43"/>
      <c r="K38" s="278"/>
      <c r="L38" s="285"/>
      <c r="M38" s="345"/>
      <c r="N38" s="281"/>
    </row>
    <row r="39" spans="1:14">
      <c r="B39" s="329"/>
      <c r="C39" s="330"/>
      <c r="D39" s="330"/>
      <c r="E39" s="330"/>
      <c r="F39" s="332"/>
      <c r="G39" s="332"/>
      <c r="H39" s="131"/>
      <c r="I39" s="42"/>
      <c r="J39" s="43"/>
      <c r="K39" s="278"/>
      <c r="L39" s="285"/>
      <c r="M39" s="286"/>
      <c r="N39" s="282"/>
    </row>
    <row r="40" spans="1:14">
      <c r="B40" s="837" t="s">
        <v>1036</v>
      </c>
      <c r="C40" s="838"/>
      <c r="D40" s="838"/>
      <c r="E40" s="44"/>
      <c r="F40" s="45"/>
      <c r="G40" s="45"/>
      <c r="H40" s="46"/>
      <c r="I40" s="42"/>
      <c r="J40" s="43"/>
      <c r="K40" s="288"/>
      <c r="L40" s="285"/>
      <c r="M40" s="410">
        <v>0.01</v>
      </c>
      <c r="N40" s="353">
        <f>N76*M40</f>
        <v>12.158858382404762</v>
      </c>
    </row>
    <row r="41" spans="1:14" ht="15.75" thickBot="1">
      <c r="B41" s="830"/>
      <c r="C41" s="831"/>
      <c r="D41" s="831"/>
      <c r="E41" s="831"/>
      <c r="F41" s="831"/>
      <c r="G41" s="831"/>
      <c r="H41" s="832"/>
      <c r="I41" s="839"/>
      <c r="J41" s="840"/>
      <c r="K41" s="47"/>
      <c r="L41" s="841"/>
      <c r="M41" s="842"/>
      <c r="N41" s="111"/>
    </row>
    <row r="42" spans="1:14" ht="15.75" thickBot="1">
      <c r="B42" s="817" t="s">
        <v>1037</v>
      </c>
      <c r="C42" s="818"/>
      <c r="D42" s="818"/>
      <c r="E42" s="818"/>
      <c r="F42" s="818"/>
      <c r="G42" s="818"/>
      <c r="H42" s="818"/>
      <c r="I42" s="818"/>
      <c r="J42" s="818"/>
      <c r="K42" s="818"/>
      <c r="L42" s="818"/>
      <c r="M42" s="819"/>
      <c r="N42" s="403">
        <f>SUM(N35:N41)</f>
        <v>11011.800681485387</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08" t="s">
        <v>1028</v>
      </c>
      <c r="C46" s="809"/>
      <c r="D46" s="809"/>
      <c r="E46" s="809"/>
      <c r="F46" s="809"/>
      <c r="G46" s="809"/>
      <c r="H46" s="809"/>
      <c r="I46" s="810"/>
      <c r="J46" s="324" t="s">
        <v>1029</v>
      </c>
      <c r="K46" s="91" t="s">
        <v>1030</v>
      </c>
      <c r="L46" s="811" t="s">
        <v>1039</v>
      </c>
      <c r="M46" s="810"/>
      <c r="N46" s="92" t="s">
        <v>1035</v>
      </c>
    </row>
    <row r="47" spans="1:14">
      <c r="A47" s="152" t="s">
        <v>448</v>
      </c>
      <c r="B47" s="49" t="str">
        <f>VLOOKUP(A47,MATERIALES!A5:D372,3,FALSE)</f>
        <v xml:space="preserve">Derechos de explotación y/o disposición de materiales
</v>
      </c>
      <c r="C47" s="290"/>
      <c r="D47" s="290"/>
      <c r="E47" s="290"/>
      <c r="F47" s="290"/>
      <c r="G47" s="290"/>
      <c r="H47" s="290"/>
      <c r="I47" s="277"/>
      <c r="J47" s="233" t="str">
        <f ca="1">VLOOKUP(A47,MATERIALES!A4:D638,2,FALSE)</f>
        <v>m3</v>
      </c>
      <c r="K47" s="291">
        <v>1.3</v>
      </c>
      <c r="L47" s="276"/>
      <c r="M47" s="411">
        <f>VLOOKUP(A47,MATERIALES!A5:D394,4,FALSE)</f>
        <v>5355</v>
      </c>
      <c r="N47" s="281">
        <f>K47*M47</f>
        <v>6961.5</v>
      </c>
    </row>
    <row r="48" spans="1:14">
      <c r="A48" s="152"/>
      <c r="B48" s="49"/>
      <c r="C48" s="434"/>
      <c r="D48" s="434"/>
      <c r="E48" s="434"/>
      <c r="F48" s="434"/>
      <c r="G48" s="434"/>
      <c r="H48" s="434"/>
      <c r="I48" s="434"/>
      <c r="J48" s="320"/>
      <c r="K48" s="406"/>
      <c r="L48" s="430"/>
      <c r="M48" s="411"/>
      <c r="N48" s="281"/>
    </row>
    <row r="49" spans="1:14">
      <c r="A49" s="152"/>
      <c r="B49" s="49"/>
      <c r="C49" s="434"/>
      <c r="D49" s="434"/>
      <c r="E49" s="434"/>
      <c r="F49" s="434"/>
      <c r="G49" s="434"/>
      <c r="H49" s="434"/>
      <c r="I49" s="434"/>
      <c r="J49" s="320"/>
      <c r="K49" s="406"/>
      <c r="L49" s="430"/>
      <c r="M49" s="411"/>
      <c r="N49" s="281"/>
    </row>
    <row r="50" spans="1:14">
      <c r="A50" s="152"/>
      <c r="B50" s="49"/>
      <c r="C50" s="434"/>
      <c r="D50" s="434"/>
      <c r="E50" s="434"/>
      <c r="F50" s="434"/>
      <c r="G50" s="434"/>
      <c r="H50" s="434"/>
      <c r="I50" s="434"/>
      <c r="J50" s="320"/>
      <c r="K50" s="406"/>
      <c r="L50" s="430"/>
      <c r="M50" s="411"/>
      <c r="N50" s="281"/>
    </row>
    <row r="51" spans="1:14">
      <c r="A51" s="152"/>
      <c r="B51" s="49"/>
      <c r="C51" s="434"/>
      <c r="D51" s="434"/>
      <c r="E51" s="434"/>
      <c r="F51" s="434"/>
      <c r="G51" s="434"/>
      <c r="H51" s="434"/>
      <c r="I51" s="434"/>
      <c r="J51" s="320"/>
      <c r="K51" s="406"/>
      <c r="L51" s="430"/>
      <c r="M51" s="411"/>
      <c r="N51" s="281"/>
    </row>
    <row r="52" spans="1:14">
      <c r="A52" s="152"/>
      <c r="B52" s="49"/>
      <c r="C52" s="434"/>
      <c r="D52" s="434"/>
      <c r="E52" s="434"/>
      <c r="F52" s="434"/>
      <c r="G52" s="434"/>
      <c r="H52" s="434"/>
      <c r="I52" s="434"/>
      <c r="J52" s="320"/>
      <c r="K52" s="406"/>
      <c r="L52" s="430"/>
      <c r="M52" s="411"/>
      <c r="N52" s="281"/>
    </row>
    <row r="53" spans="1:14" ht="15.75" thickBot="1">
      <c r="B53" s="49"/>
      <c r="C53" s="319"/>
      <c r="D53" s="319"/>
      <c r="E53" s="319"/>
      <c r="F53" s="319"/>
      <c r="G53" s="319"/>
      <c r="H53" s="319"/>
      <c r="I53" s="319"/>
      <c r="J53" s="444"/>
      <c r="K53" s="132"/>
      <c r="L53" s="334"/>
      <c r="M53" s="411"/>
      <c r="N53" s="281"/>
    </row>
    <row r="54" spans="1:14" ht="15.75" thickBot="1">
      <c r="B54" s="817" t="s">
        <v>1037</v>
      </c>
      <c r="C54" s="818"/>
      <c r="D54" s="818"/>
      <c r="E54" s="818"/>
      <c r="F54" s="818"/>
      <c r="G54" s="818"/>
      <c r="H54" s="818"/>
      <c r="I54" s="818"/>
      <c r="J54" s="818"/>
      <c r="K54" s="818"/>
      <c r="L54" s="818"/>
      <c r="M54" s="819"/>
      <c r="N54" s="403">
        <f>SUM(N47:N53)</f>
        <v>6961.5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1340</v>
      </c>
      <c r="B59" s="52" t="str">
        <f>VLOOKUP(A59,TRANSPORTE!A5:D117,3,FALSE)</f>
        <v>Transporte de material de excavación</v>
      </c>
      <c r="C59" s="326"/>
      <c r="D59" s="326"/>
      <c r="E59" s="326"/>
      <c r="F59" s="326"/>
      <c r="G59" s="326"/>
      <c r="H59" s="320" t="s">
        <v>1552</v>
      </c>
      <c r="I59" s="288">
        <v>1.3</v>
      </c>
      <c r="J59" s="295">
        <v>1</v>
      </c>
      <c r="K59" s="288">
        <f>I59*J59</f>
        <v>1.3</v>
      </c>
      <c r="L59" s="821">
        <f>VLOOKUP(A59,TRANSPORTE!A5:D117,4,FALSE)</f>
        <v>1200</v>
      </c>
      <c r="M59" s="822"/>
      <c r="N59" s="296">
        <f>K59*L59</f>
        <v>1560</v>
      </c>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1560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s="153"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3">
        <v>168</v>
      </c>
      <c r="N70" s="404">
        <f>K70/M70</f>
        <v>607.94291912023812</v>
      </c>
      <c r="O70" s="112"/>
    </row>
    <row r="71" spans="1:15">
      <c r="A71" s="153"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441">
        <v>168</v>
      </c>
      <c r="N71" s="404">
        <f>K71/M71</f>
        <v>607.94291912023812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23" t="s">
        <v>1037</v>
      </c>
      <c r="C76" s="824"/>
      <c r="D76" s="824"/>
      <c r="E76" s="824"/>
      <c r="F76" s="824"/>
      <c r="G76" s="824"/>
      <c r="H76" s="824"/>
      <c r="I76" s="824"/>
      <c r="J76" s="824"/>
      <c r="K76" s="824"/>
      <c r="L76" s="824"/>
      <c r="M76" s="825"/>
      <c r="N76" s="469">
        <f>SUM(N70:N75)</f>
        <v>1215.8858382404762</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N42+N54+N65+N76</f>
        <v>20749.186519725863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4149.8373039451726</v>
      </c>
      <c r="M83" s="852"/>
      <c r="N83" s="57"/>
    </row>
    <row r="84" spans="1:14">
      <c r="B84" s="95" t="s">
        <v>1057</v>
      </c>
      <c r="C84" s="96"/>
      <c r="D84" s="96"/>
      <c r="E84" s="96"/>
      <c r="F84" s="96"/>
      <c r="G84" s="96"/>
      <c r="H84" s="96"/>
      <c r="I84" s="93"/>
      <c r="J84" s="94"/>
      <c r="K84" s="313">
        <v>0.05</v>
      </c>
      <c r="L84" s="851">
        <f>N78*K84</f>
        <v>1037.4593259862932</v>
      </c>
      <c r="M84" s="852"/>
      <c r="N84" s="57"/>
    </row>
    <row r="85" spans="1:14" ht="15.75" thickBot="1">
      <c r="B85" s="97" t="s">
        <v>1058</v>
      </c>
      <c r="C85" s="98"/>
      <c r="D85" s="98"/>
      <c r="E85" s="98"/>
      <c r="F85" s="98"/>
      <c r="G85" s="98"/>
      <c r="H85" s="98"/>
      <c r="I85" s="99"/>
      <c r="J85" s="100"/>
      <c r="K85" s="314">
        <v>0.05</v>
      </c>
      <c r="L85" s="853">
        <f>N78*K85</f>
        <v>1037.4593259862932</v>
      </c>
      <c r="M85" s="854"/>
      <c r="N85" s="57"/>
    </row>
    <row r="86" spans="1:14" ht="15.75" thickBot="1">
      <c r="B86" s="817" t="s">
        <v>1037</v>
      </c>
      <c r="C86" s="818"/>
      <c r="D86" s="818"/>
      <c r="E86" s="818"/>
      <c r="F86" s="818"/>
      <c r="G86" s="818"/>
      <c r="H86" s="818"/>
      <c r="I86" s="818"/>
      <c r="J86" s="818"/>
      <c r="K86" s="818"/>
      <c r="L86" s="818"/>
      <c r="M86" s="819"/>
      <c r="N86" s="58">
        <f>L83+L84+L85</f>
        <v>6224.7559559177589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26973.94247564362</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29.25"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5"/>
      <c r="K118" s="965"/>
      <c r="L118" s="965"/>
      <c r="M118" s="965"/>
      <c r="N118" s="966"/>
    </row>
    <row r="119" spans="2:14" ht="15.75" thickBot="1">
      <c r="B119" s="428" t="s">
        <v>2327</v>
      </c>
      <c r="C119" s="429"/>
      <c r="D119" s="429"/>
      <c r="E119" s="268"/>
      <c r="F119" s="268"/>
      <c r="G119" s="268"/>
      <c r="H119" s="268"/>
      <c r="I119" s="268"/>
      <c r="J119" s="967"/>
      <c r="K119" s="967"/>
      <c r="L119" s="967"/>
      <c r="M119" s="967"/>
      <c r="N119" s="968"/>
    </row>
  </sheetData>
  <mergeCells count="62">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5:L6"/>
    <mergeCell ref="M5:M6"/>
    <mergeCell ref="N5:N6"/>
    <mergeCell ref="C29:I29"/>
    <mergeCell ref="C6:J6"/>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topLeftCell="A28"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1179</v>
      </c>
      <c r="C31" s="87" t="s">
        <v>2199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162</v>
      </c>
      <c r="B36" s="830" t="str">
        <f>VLOOKUP(A36,EQUIPOS!A6:D154,3,FALSE)</f>
        <v>Compactador manual (SALTARIN) Peso de operación (Kg.) 52, Fuerza de impacto por golpe (KN) 12.</v>
      </c>
      <c r="C36" s="831"/>
      <c r="D36" s="831"/>
      <c r="E36" s="831"/>
      <c r="F36" s="831"/>
      <c r="G36" s="831"/>
      <c r="H36" s="832"/>
      <c r="I36" s="276"/>
      <c r="J36" s="277"/>
      <c r="K36" s="278">
        <f>VLOOKUP(A36,EQUIPOS!A6:D163,4,FALSE)</f>
        <v>7812.5</v>
      </c>
      <c r="L36" s="279"/>
      <c r="M36" s="345">
        <v>2.5</v>
      </c>
      <c r="N36" s="281">
        <f>K36/M36</f>
        <v>3125</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383.00403904575001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3508.0040390457498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4" t="s">
        <v>564</v>
      </c>
      <c r="B48" s="49" t="str">
        <f>VLOOKUP(A48,MATERIALES!A5:D372,3,FALSE)</f>
        <v xml:space="preserve">Material seleccionado para Relleno
</v>
      </c>
      <c r="C48" s="290"/>
      <c r="D48" s="290"/>
      <c r="E48" s="290"/>
      <c r="F48" s="290"/>
      <c r="G48" s="290"/>
      <c r="H48" s="290"/>
      <c r="I48" s="277"/>
      <c r="J48" s="233" t="str">
        <f ca="1">VLOOKUP(A48,MATERIALES!A4:D638,2,FALSE)</f>
        <v>m3</v>
      </c>
      <c r="K48" s="291">
        <v>1.3</v>
      </c>
      <c r="L48" s="276"/>
      <c r="M48" s="411">
        <f>VLOOKUP(A48,MATERIALES!A5:D394,4,FALSE)</f>
        <v>10710</v>
      </c>
      <c r="N48" s="281">
        <f>K48*M48</f>
        <v>13923</v>
      </c>
    </row>
    <row r="49" spans="1:14">
      <c r="A49" s="164" t="s">
        <v>845</v>
      </c>
      <c r="B49" s="49" t="str">
        <f>VLOOKUP(A49,MATERIALES!A6:D372,3,FALSE)</f>
        <v>Agua</v>
      </c>
      <c r="C49" s="434"/>
      <c r="D49" s="434"/>
      <c r="E49" s="434"/>
      <c r="F49" s="434"/>
      <c r="G49" s="434"/>
      <c r="H49" s="434"/>
      <c r="I49" s="434"/>
      <c r="J49" s="320" t="str">
        <f>VLOOKUP(A49,MATERIALES!A5:D639,2,FALSE)</f>
        <v>lt</v>
      </c>
      <c r="K49" s="406">
        <v>30</v>
      </c>
      <c r="L49" s="430"/>
      <c r="M49" s="411">
        <f>VLOOKUP(A49,MATERIALES!A6:D395,4,FALSE)</f>
        <v>40</v>
      </c>
      <c r="N49" s="281">
        <f>K49*M49</f>
        <v>1200</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15123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1">
        <f>VLOOKUP(A60,TRANSPORTE!A5:D117,4,FALSE)</f>
        <v>1200</v>
      </c>
      <c r="M60" s="822"/>
      <c r="N60" s="296">
        <f>K60*L60</f>
        <v>1560</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1560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7660.0807809149992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27851.08481996075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5570.2169639921503</v>
      </c>
      <c r="M84" s="852"/>
      <c r="N84" s="57"/>
    </row>
    <row r="85" spans="1:14">
      <c r="B85" s="95" t="s">
        <v>1057</v>
      </c>
      <c r="C85" s="96"/>
      <c r="D85" s="96"/>
      <c r="E85" s="96"/>
      <c r="F85" s="96"/>
      <c r="G85" s="96"/>
      <c r="H85" s="96"/>
      <c r="I85" s="93"/>
      <c r="J85" s="94"/>
      <c r="K85" s="313">
        <v>0.05</v>
      </c>
      <c r="L85" s="851">
        <f>N79*K85</f>
        <v>1392.5542409980376</v>
      </c>
      <c r="M85" s="852"/>
      <c r="N85" s="57"/>
    </row>
    <row r="86" spans="1:14" ht="15.75" thickBot="1">
      <c r="B86" s="97" t="s">
        <v>1058</v>
      </c>
      <c r="C86" s="98"/>
      <c r="D86" s="98"/>
      <c r="E86" s="98"/>
      <c r="F86" s="98"/>
      <c r="G86" s="98"/>
      <c r="H86" s="98"/>
      <c r="I86" s="99"/>
      <c r="J86" s="100"/>
      <c r="K86" s="314">
        <v>0.05</v>
      </c>
      <c r="L86" s="853">
        <f>N79*K86</f>
        <v>1392.5542409980376</v>
      </c>
      <c r="M86" s="854"/>
      <c r="N86" s="57"/>
    </row>
    <row r="87" spans="1:14" ht="15.75" thickBot="1">
      <c r="B87" s="817" t="s">
        <v>1037</v>
      </c>
      <c r="C87" s="818"/>
      <c r="D87" s="818"/>
      <c r="E87" s="818"/>
      <c r="F87" s="818"/>
      <c r="G87" s="818"/>
      <c r="H87" s="818"/>
      <c r="I87" s="818"/>
      <c r="J87" s="818"/>
      <c r="K87" s="818"/>
      <c r="L87" s="818"/>
      <c r="M87" s="819"/>
      <c r="N87" s="58">
        <f>L84+L85+L86</f>
        <v>8355.3254459882246</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36206.410265948973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topLeftCell="A22"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1180</v>
      </c>
      <c r="C31" s="87" t="s">
        <v>1721</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162</v>
      </c>
      <c r="B36" s="830" t="str">
        <f>VLOOKUP(A36,EQUIPOS!A6:D154,3,FALSE)</f>
        <v>Compactador manual (SALTARIN) Peso de operación (Kg.) 52, Fuerza de impacto por golpe (KN) 12.</v>
      </c>
      <c r="C36" s="831"/>
      <c r="D36" s="831"/>
      <c r="E36" s="831"/>
      <c r="F36" s="831"/>
      <c r="G36" s="831"/>
      <c r="H36" s="832"/>
      <c r="I36" s="276"/>
      <c r="J36" s="277"/>
      <c r="K36" s="278">
        <f>VLOOKUP(A36,EQUIPOS!A6:D163,4,FALSE)</f>
        <v>7812.5</v>
      </c>
      <c r="L36" s="279"/>
      <c r="M36" s="345">
        <v>2.5</v>
      </c>
      <c r="N36" s="281">
        <f>K36/M36</f>
        <v>3125</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383.00403904575001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3508.0040390457498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4" t="s">
        <v>554</v>
      </c>
      <c r="B48" s="49" t="str">
        <f>VLOOKUP(A48,MATERIALES!A5:D372,3,FALSE)</f>
        <v>Material de Recebo Para Relleno</v>
      </c>
      <c r="C48" s="290"/>
      <c r="D48" s="290"/>
      <c r="E48" s="290"/>
      <c r="F48" s="290"/>
      <c r="G48" s="290"/>
      <c r="H48" s="290"/>
      <c r="I48" s="277"/>
      <c r="J48" s="233" t="str">
        <f ca="1">VLOOKUP(A48,MATERIALES!A4:D638,2,FALSE)</f>
        <v>m3</v>
      </c>
      <c r="K48" s="291">
        <v>1.3</v>
      </c>
      <c r="L48" s="276"/>
      <c r="M48" s="411">
        <f>VLOOKUP(A48,MATERIALES!A5:D394,4,FALSE)</f>
        <v>10710</v>
      </c>
      <c r="N48" s="281">
        <f>K48*M48</f>
        <v>13923</v>
      </c>
    </row>
    <row r="49" spans="1:14">
      <c r="A49" s="164" t="s">
        <v>845</v>
      </c>
      <c r="B49" s="49" t="str">
        <f>VLOOKUP(A49,MATERIALES!A6:D372,3,FALSE)</f>
        <v>Agua</v>
      </c>
      <c r="C49" s="434"/>
      <c r="D49" s="434"/>
      <c r="E49" s="434"/>
      <c r="F49" s="434"/>
      <c r="G49" s="434"/>
      <c r="H49" s="434"/>
      <c r="I49" s="434"/>
      <c r="J49" s="320" t="str">
        <f>VLOOKUP(A49,MATERIALES!A5:D639,2,FALSE)</f>
        <v>lt</v>
      </c>
      <c r="K49" s="406">
        <v>30</v>
      </c>
      <c r="L49" s="430"/>
      <c r="M49" s="411">
        <f>VLOOKUP(A49,MATERIALES!A6:D395,4,FALSE)</f>
        <v>40</v>
      </c>
      <c r="N49" s="281">
        <f>K49*M49</f>
        <v>1200</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15123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1">
        <f>VLOOKUP(A60,TRANSPORTE!A5:D117,4,FALSE)</f>
        <v>1200</v>
      </c>
      <c r="M60" s="822"/>
      <c r="N60" s="296">
        <f>K60*L60</f>
        <v>1560</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51"/>
    </row>
    <row r="66" spans="1:15" ht="15.75" thickBot="1">
      <c r="B66" s="823" t="s">
        <v>1037</v>
      </c>
      <c r="C66" s="824"/>
      <c r="D66" s="824"/>
      <c r="E66" s="824"/>
      <c r="F66" s="824"/>
      <c r="G66" s="824"/>
      <c r="H66" s="824"/>
      <c r="I66" s="824"/>
      <c r="J66" s="824"/>
      <c r="K66" s="824"/>
      <c r="L66" s="824"/>
      <c r="M66" s="825"/>
      <c r="N66" s="110">
        <f>N60+N61+N62+N63+N64</f>
        <v>1560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7660.0807809149992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27851.08481996075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5570.2169639921503</v>
      </c>
      <c r="M84" s="852"/>
      <c r="N84" s="57"/>
    </row>
    <row r="85" spans="1:14">
      <c r="B85" s="95" t="s">
        <v>1057</v>
      </c>
      <c r="C85" s="96"/>
      <c r="D85" s="96"/>
      <c r="E85" s="96"/>
      <c r="F85" s="96"/>
      <c r="G85" s="96"/>
      <c r="H85" s="96"/>
      <c r="I85" s="93"/>
      <c r="J85" s="94"/>
      <c r="K85" s="313">
        <v>0.05</v>
      </c>
      <c r="L85" s="851">
        <f>N79*K85</f>
        <v>1392.5542409980376</v>
      </c>
      <c r="M85" s="852"/>
      <c r="N85" s="57"/>
    </row>
    <row r="86" spans="1:14" ht="15.75" thickBot="1">
      <c r="B86" s="97" t="s">
        <v>1058</v>
      </c>
      <c r="C86" s="98"/>
      <c r="D86" s="98"/>
      <c r="E86" s="98"/>
      <c r="F86" s="98"/>
      <c r="G86" s="98"/>
      <c r="H86" s="98"/>
      <c r="I86" s="99"/>
      <c r="J86" s="100"/>
      <c r="K86" s="314">
        <v>0.05</v>
      </c>
      <c r="L86" s="853">
        <f>N79*K86</f>
        <v>1392.5542409980376</v>
      </c>
      <c r="M86" s="854"/>
      <c r="N86" s="57"/>
    </row>
    <row r="87" spans="1:14" ht="15.75" thickBot="1">
      <c r="B87" s="817" t="s">
        <v>1037</v>
      </c>
      <c r="C87" s="818"/>
      <c r="D87" s="818"/>
      <c r="E87" s="818"/>
      <c r="F87" s="818"/>
      <c r="G87" s="818"/>
      <c r="H87" s="818"/>
      <c r="I87" s="818"/>
      <c r="J87" s="818"/>
      <c r="K87" s="818"/>
      <c r="L87" s="818"/>
      <c r="M87" s="819"/>
      <c r="N87" s="58">
        <f>L84+L85+L86</f>
        <v>8355.3254459882246</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36206.410265948973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1722</v>
      </c>
      <c r="C31" s="87" t="s">
        <v>1723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162</v>
      </c>
      <c r="B36" s="830" t="str">
        <f>VLOOKUP(A36,EQUIPOS!A6:D154,3,FALSE)</f>
        <v>Compactador manual (SALTARIN) Peso de operación (Kg.) 52, Fuerza de impacto por golpe (KN) 12.</v>
      </c>
      <c r="C36" s="831"/>
      <c r="D36" s="831"/>
      <c r="E36" s="831"/>
      <c r="F36" s="831"/>
      <c r="G36" s="831"/>
      <c r="H36" s="832"/>
      <c r="I36" s="276"/>
      <c r="J36" s="277"/>
      <c r="K36" s="278">
        <f>VLOOKUP(A36,EQUIPOS!A6:D163,4,FALSE)</f>
        <v>7812.5</v>
      </c>
      <c r="L36" s="279"/>
      <c r="M36" s="345">
        <v>2.5</v>
      </c>
      <c r="N36" s="281">
        <f>K36/M36</f>
        <v>3125</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383.00403904575001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3508.0040390457498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4" t="s">
        <v>525</v>
      </c>
      <c r="B48" s="49" t="str">
        <f>VLOOKUP(A48,MATERIALES!A5:D372,3,FALSE)</f>
        <v>Material  Granular Tipo SBG</v>
      </c>
      <c r="C48" s="290"/>
      <c r="D48" s="290"/>
      <c r="E48" s="290"/>
      <c r="F48" s="290"/>
      <c r="G48" s="290"/>
      <c r="H48" s="290"/>
      <c r="I48" s="277"/>
      <c r="J48" s="233" t="str">
        <f ca="1">VLOOKUP(A48,MATERIALES!A4:D638,2,FALSE)</f>
        <v>m3</v>
      </c>
      <c r="K48" s="291">
        <v>1.3</v>
      </c>
      <c r="L48" s="276"/>
      <c r="M48" s="411">
        <f>VLOOKUP(A48,MATERIALES!A5:D394,4,FALSE)</f>
        <v>46696</v>
      </c>
      <c r="N48" s="281">
        <f>K48*M48</f>
        <v>60704.800000000003</v>
      </c>
    </row>
    <row r="49" spans="1:14">
      <c r="A49" s="164" t="s">
        <v>845</v>
      </c>
      <c r="B49" s="49" t="str">
        <f>VLOOKUP(A49,MATERIALES!A6:D372,3,FALSE)</f>
        <v>Agua</v>
      </c>
      <c r="C49" s="434"/>
      <c r="D49" s="434"/>
      <c r="E49" s="434"/>
      <c r="F49" s="434"/>
      <c r="G49" s="434"/>
      <c r="H49" s="434"/>
      <c r="I49" s="434"/>
      <c r="J49" s="320" t="str">
        <f>VLOOKUP(A49,MATERIALES!A5:D639,2,FALSE)</f>
        <v>lt</v>
      </c>
      <c r="K49" s="406">
        <v>30</v>
      </c>
      <c r="L49" s="430"/>
      <c r="M49" s="411">
        <f>VLOOKUP(A49,MATERIALES!A6:D395,4,FALSE)</f>
        <v>40</v>
      </c>
      <c r="N49" s="281">
        <f>K49*M49</f>
        <v>1200</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61904.800000000003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1">
        <f>VLOOKUP(A60,TRANSPORTE!A5:D117,4,FALSE)</f>
        <v>1200</v>
      </c>
      <c r="M60" s="822"/>
      <c r="N60" s="296">
        <f>K60*L60</f>
        <v>1560</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1560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9">
        <f>SUM(N71:N76)</f>
        <v>7660.0807809149992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74632.88481996076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14926.576963992153</v>
      </c>
      <c r="M84" s="852"/>
      <c r="N84" s="57"/>
    </row>
    <row r="85" spans="1:14">
      <c r="B85" s="95" t="s">
        <v>1057</v>
      </c>
      <c r="C85" s="96"/>
      <c r="D85" s="96"/>
      <c r="E85" s="96"/>
      <c r="F85" s="96"/>
      <c r="G85" s="96"/>
      <c r="H85" s="96"/>
      <c r="I85" s="93"/>
      <c r="J85" s="94"/>
      <c r="K85" s="313">
        <v>0.05</v>
      </c>
      <c r="L85" s="851">
        <f>N79*K85</f>
        <v>3731.6442409980382</v>
      </c>
      <c r="M85" s="852"/>
      <c r="N85" s="57"/>
    </row>
    <row r="86" spans="1:14" ht="15.75" thickBot="1">
      <c r="B86" s="97" t="s">
        <v>1058</v>
      </c>
      <c r="C86" s="98"/>
      <c r="D86" s="98"/>
      <c r="E86" s="98"/>
      <c r="F86" s="98"/>
      <c r="G86" s="98"/>
      <c r="H86" s="98"/>
      <c r="I86" s="99"/>
      <c r="J86" s="100"/>
      <c r="K86" s="314">
        <v>0.05</v>
      </c>
      <c r="L86" s="853">
        <f>N79*K86</f>
        <v>3731.6442409980382</v>
      </c>
      <c r="M86" s="854"/>
      <c r="N86" s="57"/>
    </row>
    <row r="87" spans="1:14" ht="15.75" thickBot="1">
      <c r="B87" s="817" t="s">
        <v>1037</v>
      </c>
      <c r="C87" s="818"/>
      <c r="D87" s="818"/>
      <c r="E87" s="818"/>
      <c r="F87" s="818"/>
      <c r="G87" s="818"/>
      <c r="H87" s="818"/>
      <c r="I87" s="818"/>
      <c r="J87" s="818"/>
      <c r="K87" s="818"/>
      <c r="L87" s="818"/>
      <c r="M87" s="819"/>
      <c r="N87" s="58">
        <f>L84+L85+L86</f>
        <v>22389.865445988227</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97022.750265948984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8.75" customHeight="1" thickBot="1">
      <c r="A31" t="s">
        <v>1929</v>
      </c>
      <c r="B31" s="86" t="s">
        <v>1724</v>
      </c>
      <c r="C31" s="87" t="s">
        <v>1725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162</v>
      </c>
      <c r="B36" s="830" t="str">
        <f>VLOOKUP(A36,EQUIPOS!A6:D154,3,FALSE)</f>
        <v>Compactador manual (SALTARIN) Peso de operación (Kg.) 52, Fuerza de impacto por golpe (KN) 12.</v>
      </c>
      <c r="C36" s="831"/>
      <c r="D36" s="831"/>
      <c r="E36" s="831"/>
      <c r="F36" s="831"/>
      <c r="G36" s="831"/>
      <c r="H36" s="832"/>
      <c r="I36" s="276"/>
      <c r="J36" s="277"/>
      <c r="K36" s="278">
        <f>VLOOKUP(A36,EQUIPOS!A6:D163,4,FALSE)</f>
        <v>7812.5</v>
      </c>
      <c r="L36" s="279"/>
      <c r="M36" s="345">
        <v>2.5</v>
      </c>
      <c r="N36" s="281">
        <f>K36/M36</f>
        <v>3125</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383.00403904575001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3508.0040390457498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4" t="s">
        <v>527</v>
      </c>
      <c r="B48" s="49" t="str">
        <f>VLOOKUP(A48,MATERIALES!A5:D372,3,FALSE)</f>
        <v>Material Granular Tipo  BG</v>
      </c>
      <c r="C48" s="290"/>
      <c r="D48" s="290"/>
      <c r="E48" s="290"/>
      <c r="F48" s="290"/>
      <c r="G48" s="290"/>
      <c r="H48" s="290"/>
      <c r="I48" s="277"/>
      <c r="J48" s="233" t="str">
        <f ca="1">VLOOKUP(A48,MATERIALES!A4:D638,2,FALSE)</f>
        <v>m3</v>
      </c>
      <c r="K48" s="291">
        <v>1.3</v>
      </c>
      <c r="L48" s="276"/>
      <c r="M48" s="411">
        <f>VLOOKUP(A48,MATERIALES!A5:D394,4,FALSE)</f>
        <v>43587.666666666664</v>
      </c>
      <c r="N48" s="281">
        <f>K48*M48</f>
        <v>56663.966666666667</v>
      </c>
    </row>
    <row r="49" spans="1:14">
      <c r="A49" s="164" t="s">
        <v>845</v>
      </c>
      <c r="B49" s="49" t="str">
        <f>VLOOKUP(A49,MATERIALES!A6:D372,3,FALSE)</f>
        <v>Agua</v>
      </c>
      <c r="C49" s="434"/>
      <c r="D49" s="434"/>
      <c r="E49" s="434"/>
      <c r="F49" s="434"/>
      <c r="G49" s="434"/>
      <c r="H49" s="434"/>
      <c r="I49" s="434"/>
      <c r="J49" s="320" t="str">
        <f>VLOOKUP(A49,MATERIALES!A5:D639,2,FALSE)</f>
        <v>lt</v>
      </c>
      <c r="K49" s="406">
        <v>30</v>
      </c>
      <c r="L49" s="430"/>
      <c r="M49" s="411">
        <f>VLOOKUP(A49,MATERIALES!A6:D395,4,FALSE)</f>
        <v>40</v>
      </c>
      <c r="N49" s="281">
        <f>K49*M49</f>
        <v>1200</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57863.966666666667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1">
        <f>VLOOKUP(A60,TRANSPORTE!A5:D117,4,FALSE)</f>
        <v>1200</v>
      </c>
      <c r="M60" s="822"/>
      <c r="N60" s="296">
        <f>K60*L60</f>
        <v>1560</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1560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9">
        <f>SUM(N71:N76)</f>
        <v>7660.0807809149992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70592.051486627417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14118.410297325485</v>
      </c>
      <c r="M84" s="852"/>
      <c r="N84" s="57"/>
    </row>
    <row r="85" spans="1:14">
      <c r="B85" s="95" t="s">
        <v>1057</v>
      </c>
      <c r="C85" s="96"/>
      <c r="D85" s="96"/>
      <c r="E85" s="96"/>
      <c r="F85" s="96"/>
      <c r="G85" s="96"/>
      <c r="H85" s="96"/>
      <c r="I85" s="93"/>
      <c r="J85" s="94"/>
      <c r="K85" s="313">
        <v>0.05</v>
      </c>
      <c r="L85" s="851">
        <f>N79*K85</f>
        <v>3529.6025743313712</v>
      </c>
      <c r="M85" s="852"/>
      <c r="N85" s="57"/>
    </row>
    <row r="86" spans="1:14" ht="15.75" thickBot="1">
      <c r="B86" s="97" t="s">
        <v>1058</v>
      </c>
      <c r="C86" s="98"/>
      <c r="D86" s="98"/>
      <c r="E86" s="98"/>
      <c r="F86" s="98"/>
      <c r="G86" s="98"/>
      <c r="H86" s="98"/>
      <c r="I86" s="99"/>
      <c r="J86" s="100"/>
      <c r="K86" s="314">
        <v>0.05</v>
      </c>
      <c r="L86" s="853">
        <f>N79*K86</f>
        <v>3529.6025743313712</v>
      </c>
      <c r="M86" s="854"/>
      <c r="N86" s="57"/>
    </row>
    <row r="87" spans="1:14" ht="15.75" thickBot="1">
      <c r="B87" s="817" t="s">
        <v>1037</v>
      </c>
      <c r="C87" s="818"/>
      <c r="D87" s="818"/>
      <c r="E87" s="818"/>
      <c r="F87" s="818"/>
      <c r="G87" s="818"/>
      <c r="H87" s="818"/>
      <c r="I87" s="818"/>
      <c r="J87" s="818"/>
      <c r="K87" s="818"/>
      <c r="L87" s="818"/>
      <c r="M87" s="819"/>
      <c r="N87" s="58">
        <f>L84+L85+L86</f>
        <v>21177.615445988231</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91769.666932615655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8.75" customHeight="1" thickBot="1">
      <c r="A31" t="s">
        <v>1929</v>
      </c>
      <c r="B31" s="86" t="s">
        <v>1726</v>
      </c>
      <c r="C31" s="87" t="s">
        <v>1727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798" t="s">
        <v>1028</v>
      </c>
      <c r="C35" s="799"/>
      <c r="D35" s="799"/>
      <c r="E35" s="799"/>
      <c r="F35" s="799"/>
      <c r="G35" s="799"/>
      <c r="H35" s="800"/>
      <c r="I35" s="801" t="s">
        <v>1032</v>
      </c>
      <c r="J35" s="802"/>
      <c r="K35" s="75" t="s">
        <v>1033</v>
      </c>
      <c r="L35" s="803" t="s">
        <v>1034</v>
      </c>
      <c r="M35" s="800"/>
      <c r="N35" s="76" t="s">
        <v>1035</v>
      </c>
    </row>
    <row r="36" spans="1:16">
      <c r="A36" s="119"/>
      <c r="B36" s="830"/>
      <c r="C36" s="831"/>
      <c r="D36" s="831"/>
      <c r="E36" s="831"/>
      <c r="F36" s="831"/>
      <c r="G36" s="831"/>
      <c r="H36" s="832"/>
      <c r="I36" s="276"/>
      <c r="J36" s="277"/>
      <c r="K36" s="278"/>
      <c r="L36" s="279"/>
      <c r="M36" s="345"/>
      <c r="N36" s="281"/>
      <c r="P36" s="112"/>
    </row>
    <row r="37" spans="1:16">
      <c r="A37" s="119"/>
      <c r="B37" s="830"/>
      <c r="C37" s="831"/>
      <c r="D37" s="831"/>
      <c r="E37" s="831"/>
      <c r="F37" s="831"/>
      <c r="G37" s="831"/>
      <c r="H37" s="832"/>
      <c r="I37" s="430"/>
      <c r="J37" s="431"/>
      <c r="K37" s="278"/>
      <c r="L37" s="344"/>
      <c r="M37" s="345"/>
      <c r="N37" s="281"/>
      <c r="P37" s="109"/>
    </row>
    <row r="38" spans="1:16">
      <c r="A38" s="119"/>
      <c r="B38" s="830"/>
      <c r="C38" s="831"/>
      <c r="D38" s="831"/>
      <c r="E38" s="831"/>
      <c r="F38" s="831"/>
      <c r="G38" s="831"/>
      <c r="H38" s="832"/>
      <c r="I38" s="337"/>
      <c r="J38" s="339"/>
      <c r="K38" s="278"/>
      <c r="L38" s="432"/>
      <c r="M38" s="433"/>
      <c r="N38" s="281"/>
      <c r="P38" s="112"/>
    </row>
    <row r="39" spans="1:16">
      <c r="B39" s="830"/>
      <c r="C39" s="831"/>
      <c r="D39" s="831"/>
      <c r="E39" s="831"/>
      <c r="F39" s="831"/>
      <c r="G39" s="831"/>
      <c r="H39" s="832"/>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37" t="s">
        <v>1036</v>
      </c>
      <c r="C41" s="838"/>
      <c r="D41" s="838"/>
      <c r="E41" s="44"/>
      <c r="F41" s="45"/>
      <c r="G41" s="45"/>
      <c r="H41" s="46"/>
      <c r="I41" s="42"/>
      <c r="J41" s="43"/>
      <c r="K41" s="288"/>
      <c r="L41" s="285"/>
      <c r="M41" s="410">
        <v>0.05</v>
      </c>
      <c r="N41" s="353">
        <f>N77*M41</f>
        <v>383.00403904575001</v>
      </c>
      <c r="P41" s="112"/>
    </row>
    <row r="42" spans="1:16" ht="15.75" thickBot="1">
      <c r="B42" s="830"/>
      <c r="C42" s="831"/>
      <c r="D42" s="831"/>
      <c r="E42" s="831"/>
      <c r="F42" s="831"/>
      <c r="G42" s="831"/>
      <c r="H42" s="832"/>
      <c r="I42" s="839"/>
      <c r="J42" s="840"/>
      <c r="K42" s="47"/>
      <c r="L42" s="841"/>
      <c r="M42" s="842"/>
      <c r="N42" s="111"/>
    </row>
    <row r="43" spans="1:16" ht="15.75" thickBot="1">
      <c r="B43" s="817" t="s">
        <v>1037</v>
      </c>
      <c r="C43" s="818"/>
      <c r="D43" s="818"/>
      <c r="E43" s="818"/>
      <c r="F43" s="818"/>
      <c r="G43" s="818"/>
      <c r="H43" s="818"/>
      <c r="I43" s="818"/>
      <c r="J43" s="818"/>
      <c r="K43" s="818"/>
      <c r="L43" s="818"/>
      <c r="M43" s="819"/>
      <c r="N43" s="403">
        <f>SUM(N36:N42)</f>
        <v>383.00403904575001</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08" t="s">
        <v>1028</v>
      </c>
      <c r="C47" s="809"/>
      <c r="D47" s="809"/>
      <c r="E47" s="809"/>
      <c r="F47" s="809"/>
      <c r="G47" s="809"/>
      <c r="H47" s="809"/>
      <c r="I47" s="810"/>
      <c r="J47" s="324" t="s">
        <v>1029</v>
      </c>
      <c r="K47" s="91" t="s">
        <v>1030</v>
      </c>
      <c r="L47" s="811" t="s">
        <v>1039</v>
      </c>
      <c r="M47" s="810"/>
      <c r="N47" s="92" t="s">
        <v>1035</v>
      </c>
    </row>
    <row r="48" spans="1:16">
      <c r="A48" s="164" t="s">
        <v>558</v>
      </c>
      <c r="B48" s="49" t="str">
        <f>VLOOKUP(A48,MATERIALES!A5:D372,3,FALSE)</f>
        <v>Material filtrante (6´´)</v>
      </c>
      <c r="C48" s="290"/>
      <c r="D48" s="290"/>
      <c r="E48" s="290"/>
      <c r="F48" s="290"/>
      <c r="G48" s="290"/>
      <c r="H48" s="290"/>
      <c r="I48" s="277"/>
      <c r="J48" s="233" t="str">
        <f ca="1">VLOOKUP(A48,MATERIALES!A4:D638,2,FALSE)</f>
        <v>m3</v>
      </c>
      <c r="K48" s="291">
        <v>1.3</v>
      </c>
      <c r="L48" s="276"/>
      <c r="M48" s="411">
        <f>VLOOKUP(A48,MATERIALES!A5:D394,4,FALSE)</f>
        <v>63580.5</v>
      </c>
      <c r="N48" s="281">
        <f>K48*M48</f>
        <v>82654.650000000009</v>
      </c>
    </row>
    <row r="49" spans="1:14">
      <c r="A49" s="164"/>
      <c r="B49" s="49"/>
      <c r="C49" s="434"/>
      <c r="D49" s="434"/>
      <c r="E49" s="434"/>
      <c r="F49" s="434"/>
      <c r="G49" s="434"/>
      <c r="H49" s="434"/>
      <c r="I49" s="434"/>
      <c r="J49" s="320"/>
      <c r="K49" s="406"/>
      <c r="L49" s="430"/>
      <c r="M49" s="411"/>
      <c r="N49" s="281"/>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82654.650000000009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1">
        <f>VLOOKUP(A60,TRANSPORTE!A5:D117,4,FALSE)</f>
        <v>1200</v>
      </c>
      <c r="M60" s="822"/>
      <c r="N60" s="296">
        <f>K60*L60</f>
        <v>1560</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1560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7660.0807809149992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92257.734819960751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18451.54696399215</v>
      </c>
      <c r="M84" s="852"/>
      <c r="N84" s="57"/>
    </row>
    <row r="85" spans="1:14">
      <c r="B85" s="95" t="s">
        <v>1057</v>
      </c>
      <c r="C85" s="96"/>
      <c r="D85" s="96"/>
      <c r="E85" s="96"/>
      <c r="F85" s="96"/>
      <c r="G85" s="96"/>
      <c r="H85" s="96"/>
      <c r="I85" s="93"/>
      <c r="J85" s="94"/>
      <c r="K85" s="313">
        <v>0.05</v>
      </c>
      <c r="L85" s="851">
        <f>N79*K85</f>
        <v>4612.8867409980376</v>
      </c>
      <c r="M85" s="852"/>
      <c r="N85" s="57"/>
    </row>
    <row r="86" spans="1:14" ht="15.75" thickBot="1">
      <c r="B86" s="97" t="s">
        <v>1058</v>
      </c>
      <c r="C86" s="98"/>
      <c r="D86" s="98"/>
      <c r="E86" s="98"/>
      <c r="F86" s="98"/>
      <c r="G86" s="98"/>
      <c r="H86" s="98"/>
      <c r="I86" s="99"/>
      <c r="J86" s="100"/>
      <c r="K86" s="314">
        <v>0.05</v>
      </c>
      <c r="L86" s="853">
        <f>N79*K86</f>
        <v>4612.8867409980376</v>
      </c>
      <c r="M86" s="854"/>
      <c r="N86" s="57"/>
    </row>
    <row r="87" spans="1:14" ht="15.75" thickBot="1">
      <c r="B87" s="817" t="s">
        <v>1037</v>
      </c>
      <c r="C87" s="818"/>
      <c r="D87" s="818"/>
      <c r="E87" s="818"/>
      <c r="F87" s="818"/>
      <c r="G87" s="818"/>
      <c r="H87" s="818"/>
      <c r="I87" s="818"/>
      <c r="J87" s="818"/>
      <c r="K87" s="818"/>
      <c r="L87" s="818"/>
      <c r="M87" s="819"/>
      <c r="N87" s="58">
        <f>L84+L85+L86</f>
        <v>27677.320445988225</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119935.05526594898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1728</v>
      </c>
      <c r="C31" s="87" t="s">
        <v>1729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798" t="s">
        <v>1028</v>
      </c>
      <c r="C35" s="799"/>
      <c r="D35" s="799"/>
      <c r="E35" s="799"/>
      <c r="F35" s="799"/>
      <c r="G35" s="799"/>
      <c r="H35" s="800"/>
      <c r="I35" s="801" t="s">
        <v>1032</v>
      </c>
      <c r="J35" s="802"/>
      <c r="K35" s="75" t="s">
        <v>1033</v>
      </c>
      <c r="L35" s="803" t="s">
        <v>1034</v>
      </c>
      <c r="M35" s="800"/>
      <c r="N35" s="76" t="s">
        <v>1035</v>
      </c>
    </row>
    <row r="36" spans="1:16">
      <c r="A36" s="119"/>
      <c r="B36" s="830"/>
      <c r="C36" s="831"/>
      <c r="D36" s="831"/>
      <c r="E36" s="831"/>
      <c r="F36" s="831"/>
      <c r="G36" s="831"/>
      <c r="H36" s="832"/>
      <c r="I36" s="276"/>
      <c r="J36" s="277"/>
      <c r="K36" s="278"/>
      <c r="L36" s="279"/>
      <c r="M36" s="345"/>
      <c r="N36" s="281"/>
      <c r="P36" s="112"/>
    </row>
    <row r="37" spans="1:16">
      <c r="A37" s="119"/>
      <c r="B37" s="830"/>
      <c r="C37" s="831"/>
      <c r="D37" s="831"/>
      <c r="E37" s="831"/>
      <c r="F37" s="831"/>
      <c r="G37" s="831"/>
      <c r="H37" s="832"/>
      <c r="I37" s="430"/>
      <c r="J37" s="431"/>
      <c r="K37" s="278"/>
      <c r="L37" s="344"/>
      <c r="M37" s="345"/>
      <c r="N37" s="281"/>
      <c r="P37" s="109"/>
    </row>
    <row r="38" spans="1:16">
      <c r="A38" s="119"/>
      <c r="B38" s="830"/>
      <c r="C38" s="831"/>
      <c r="D38" s="831"/>
      <c r="E38" s="831"/>
      <c r="F38" s="831"/>
      <c r="G38" s="831"/>
      <c r="H38" s="832"/>
      <c r="I38" s="337"/>
      <c r="J38" s="339"/>
      <c r="K38" s="278"/>
      <c r="L38" s="432"/>
      <c r="M38" s="433"/>
      <c r="N38" s="281"/>
      <c r="P38" s="112"/>
    </row>
    <row r="39" spans="1:16">
      <c r="B39" s="830"/>
      <c r="C39" s="831"/>
      <c r="D39" s="831"/>
      <c r="E39" s="831"/>
      <c r="F39" s="831"/>
      <c r="G39" s="831"/>
      <c r="H39" s="832"/>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37" t="s">
        <v>1036</v>
      </c>
      <c r="C41" s="838"/>
      <c r="D41" s="838"/>
      <c r="E41" s="44"/>
      <c r="F41" s="45"/>
      <c r="G41" s="45"/>
      <c r="H41" s="46"/>
      <c r="I41" s="42"/>
      <c r="J41" s="43"/>
      <c r="K41" s="288"/>
      <c r="L41" s="285"/>
      <c r="M41" s="410">
        <v>0.05</v>
      </c>
      <c r="N41" s="353">
        <f>N77*M41</f>
        <v>383.00403904575001</v>
      </c>
      <c r="P41" s="112"/>
    </row>
    <row r="42" spans="1:16" ht="15.75" thickBot="1">
      <c r="B42" s="830"/>
      <c r="C42" s="831"/>
      <c r="D42" s="831"/>
      <c r="E42" s="831"/>
      <c r="F42" s="831"/>
      <c r="G42" s="831"/>
      <c r="H42" s="832"/>
      <c r="I42" s="839"/>
      <c r="J42" s="840"/>
      <c r="K42" s="47"/>
      <c r="L42" s="841"/>
      <c r="M42" s="842"/>
      <c r="N42" s="111"/>
    </row>
    <row r="43" spans="1:16" ht="15.75" thickBot="1">
      <c r="B43" s="817" t="s">
        <v>1037</v>
      </c>
      <c r="C43" s="818"/>
      <c r="D43" s="818"/>
      <c r="E43" s="818"/>
      <c r="F43" s="818"/>
      <c r="G43" s="818"/>
      <c r="H43" s="818"/>
      <c r="I43" s="818"/>
      <c r="J43" s="818"/>
      <c r="K43" s="818"/>
      <c r="L43" s="818"/>
      <c r="M43" s="819"/>
      <c r="N43" s="403">
        <f>SUM(N36:N42)</f>
        <v>383.00403904575001</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08" t="s">
        <v>1028</v>
      </c>
      <c r="C47" s="809"/>
      <c r="D47" s="809"/>
      <c r="E47" s="809"/>
      <c r="F47" s="809"/>
      <c r="G47" s="809"/>
      <c r="H47" s="809"/>
      <c r="I47" s="810"/>
      <c r="J47" s="324" t="s">
        <v>1029</v>
      </c>
      <c r="K47" s="91" t="s">
        <v>1030</v>
      </c>
      <c r="L47" s="811" t="s">
        <v>1039</v>
      </c>
      <c r="M47" s="810"/>
      <c r="N47" s="92" t="s">
        <v>1035</v>
      </c>
    </row>
    <row r="48" spans="1:16">
      <c r="A48" s="164" t="s">
        <v>483</v>
      </c>
      <c r="B48" s="49" t="str">
        <f>VLOOKUP(A48,MATERIALES!A5:D372,3,FALSE)</f>
        <v>Gravilla</v>
      </c>
      <c r="C48" s="290"/>
      <c r="D48" s="290"/>
      <c r="E48" s="290"/>
      <c r="F48" s="290"/>
      <c r="G48" s="290"/>
      <c r="H48" s="290"/>
      <c r="I48" s="277"/>
      <c r="J48" s="233" t="str">
        <f ca="1">VLOOKUP(A48,MATERIALES!A4:D638,2,FALSE)</f>
        <v>m3</v>
      </c>
      <c r="K48" s="291">
        <v>1.3</v>
      </c>
      <c r="L48" s="276"/>
      <c r="M48" s="411">
        <f>VLOOKUP(A48,MATERIALES!A5:D394,4,FALSE)</f>
        <v>63792</v>
      </c>
      <c r="N48" s="281">
        <f>K48*M48</f>
        <v>82929.600000000006</v>
      </c>
    </row>
    <row r="49" spans="1:14">
      <c r="A49" s="164"/>
      <c r="B49" s="49"/>
      <c r="C49" s="434"/>
      <c r="D49" s="434"/>
      <c r="E49" s="434"/>
      <c r="F49" s="434"/>
      <c r="G49" s="434"/>
      <c r="H49" s="434"/>
      <c r="I49" s="434"/>
      <c r="J49" s="320"/>
      <c r="K49" s="406"/>
      <c r="L49" s="430"/>
      <c r="M49" s="411"/>
      <c r="N49" s="281"/>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82929.600000000006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1">
        <f>VLOOKUP(A60,TRANSPORTE!A5:D117,4,FALSE)</f>
        <v>1200</v>
      </c>
      <c r="M60" s="822"/>
      <c r="N60" s="296">
        <f>K60*L60</f>
        <v>1560</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1560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9">
        <f>SUM(N71:N76)</f>
        <v>7660.0807809149992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92532.684819960748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18506.536963992152</v>
      </c>
      <c r="M84" s="852"/>
      <c r="N84" s="57"/>
    </row>
    <row r="85" spans="1:14">
      <c r="B85" s="95" t="s">
        <v>1057</v>
      </c>
      <c r="C85" s="96"/>
      <c r="D85" s="96"/>
      <c r="E85" s="96"/>
      <c r="F85" s="96"/>
      <c r="G85" s="96"/>
      <c r="H85" s="96"/>
      <c r="I85" s="93"/>
      <c r="J85" s="94"/>
      <c r="K85" s="313">
        <v>0.05</v>
      </c>
      <c r="L85" s="851">
        <f>N79*K85</f>
        <v>4626.634240998038</v>
      </c>
      <c r="M85" s="852"/>
      <c r="N85" s="57"/>
    </row>
    <row r="86" spans="1:14" ht="15.75" thickBot="1">
      <c r="B86" s="97" t="s">
        <v>1058</v>
      </c>
      <c r="C86" s="98"/>
      <c r="D86" s="98"/>
      <c r="E86" s="98"/>
      <c r="F86" s="98"/>
      <c r="G86" s="98"/>
      <c r="H86" s="98"/>
      <c r="I86" s="99"/>
      <c r="J86" s="100"/>
      <c r="K86" s="314">
        <v>0.05</v>
      </c>
      <c r="L86" s="853">
        <f>N79*K86</f>
        <v>4626.634240998038</v>
      </c>
      <c r="M86" s="854"/>
      <c r="N86" s="57"/>
    </row>
    <row r="87" spans="1:14" ht="15.75" thickBot="1">
      <c r="B87" s="817" t="s">
        <v>1037</v>
      </c>
      <c r="C87" s="818"/>
      <c r="D87" s="818"/>
      <c r="E87" s="818"/>
      <c r="F87" s="818"/>
      <c r="G87" s="818"/>
      <c r="H87" s="818"/>
      <c r="I87" s="818"/>
      <c r="J87" s="818"/>
      <c r="K87" s="818"/>
      <c r="L87" s="818"/>
      <c r="M87" s="819"/>
      <c r="N87" s="58">
        <f>L84+L85+L86</f>
        <v>27759.80544598823</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120292.49026594897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topLeftCell="A22"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1730</v>
      </c>
      <c r="C31" s="87" t="s">
        <v>1731</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798" t="s">
        <v>1028</v>
      </c>
      <c r="C35" s="799"/>
      <c r="D35" s="799"/>
      <c r="E35" s="799"/>
      <c r="F35" s="799"/>
      <c r="G35" s="799"/>
      <c r="H35" s="800"/>
      <c r="I35" s="801" t="s">
        <v>1032</v>
      </c>
      <c r="J35" s="802"/>
      <c r="K35" s="75" t="s">
        <v>1033</v>
      </c>
      <c r="L35" s="803" t="s">
        <v>1034</v>
      </c>
      <c r="M35" s="800"/>
      <c r="N35" s="76" t="s">
        <v>1035</v>
      </c>
    </row>
    <row r="36" spans="1:16">
      <c r="A36" s="119"/>
      <c r="B36" s="830"/>
      <c r="C36" s="831"/>
      <c r="D36" s="831"/>
      <c r="E36" s="831"/>
      <c r="F36" s="831"/>
      <c r="G36" s="831"/>
      <c r="H36" s="832"/>
      <c r="I36" s="276"/>
      <c r="J36" s="277"/>
      <c r="K36" s="278"/>
      <c r="L36" s="279"/>
      <c r="M36" s="345"/>
      <c r="N36" s="281"/>
      <c r="P36" s="112"/>
    </row>
    <row r="37" spans="1:16">
      <c r="A37" s="119"/>
      <c r="B37" s="830"/>
      <c r="C37" s="831"/>
      <c r="D37" s="831"/>
      <c r="E37" s="831"/>
      <c r="F37" s="831"/>
      <c r="G37" s="831"/>
      <c r="H37" s="832"/>
      <c r="I37" s="430"/>
      <c r="J37" s="431"/>
      <c r="K37" s="278"/>
      <c r="L37" s="344"/>
      <c r="M37" s="345"/>
      <c r="N37" s="281"/>
      <c r="P37" s="109"/>
    </row>
    <row r="38" spans="1:16">
      <c r="A38" s="119"/>
      <c r="B38" s="830"/>
      <c r="C38" s="831"/>
      <c r="D38" s="831"/>
      <c r="E38" s="831"/>
      <c r="F38" s="831"/>
      <c r="G38" s="831"/>
      <c r="H38" s="832"/>
      <c r="I38" s="337"/>
      <c r="J38" s="339"/>
      <c r="K38" s="278"/>
      <c r="L38" s="432"/>
      <c r="M38" s="433"/>
      <c r="N38" s="281"/>
      <c r="P38" s="112"/>
    </row>
    <row r="39" spans="1:16">
      <c r="B39" s="830"/>
      <c r="C39" s="831"/>
      <c r="D39" s="831"/>
      <c r="E39" s="831"/>
      <c r="F39" s="831"/>
      <c r="G39" s="831"/>
      <c r="H39" s="832"/>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37" t="s">
        <v>1036</v>
      </c>
      <c r="C41" s="838"/>
      <c r="D41" s="838"/>
      <c r="E41" s="44"/>
      <c r="F41" s="45"/>
      <c r="G41" s="45"/>
      <c r="H41" s="46"/>
      <c r="I41" s="42"/>
      <c r="J41" s="43"/>
      <c r="K41" s="288"/>
      <c r="L41" s="285"/>
      <c r="M41" s="410">
        <v>0.05</v>
      </c>
      <c r="N41" s="353">
        <f>N77*M41</f>
        <v>255.33602603049999</v>
      </c>
      <c r="P41" s="112"/>
    </row>
    <row r="42" spans="1:16" ht="15.75" thickBot="1">
      <c r="B42" s="830"/>
      <c r="C42" s="831"/>
      <c r="D42" s="831"/>
      <c r="E42" s="831"/>
      <c r="F42" s="831"/>
      <c r="G42" s="831"/>
      <c r="H42" s="832"/>
      <c r="I42" s="839"/>
      <c r="J42" s="840"/>
      <c r="K42" s="47"/>
      <c r="L42" s="841"/>
      <c r="M42" s="842"/>
      <c r="N42" s="111"/>
    </row>
    <row r="43" spans="1:16" ht="15.75" thickBot="1">
      <c r="B43" s="817" t="s">
        <v>1037</v>
      </c>
      <c r="C43" s="818"/>
      <c r="D43" s="818"/>
      <c r="E43" s="818"/>
      <c r="F43" s="818"/>
      <c r="G43" s="818"/>
      <c r="H43" s="818"/>
      <c r="I43" s="818"/>
      <c r="J43" s="818"/>
      <c r="K43" s="818"/>
      <c r="L43" s="818"/>
      <c r="M43" s="819"/>
      <c r="N43" s="403">
        <f>SUM(N36:N42)</f>
        <v>255.33602603049999</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08" t="s">
        <v>1028</v>
      </c>
      <c r="C47" s="809"/>
      <c r="D47" s="809"/>
      <c r="E47" s="809"/>
      <c r="F47" s="809"/>
      <c r="G47" s="809"/>
      <c r="H47" s="809"/>
      <c r="I47" s="810"/>
      <c r="J47" s="324" t="s">
        <v>1029</v>
      </c>
      <c r="K47" s="91" t="s">
        <v>1030</v>
      </c>
      <c r="L47" s="811" t="s">
        <v>1039</v>
      </c>
      <c r="M47" s="810"/>
      <c r="N47" s="92" t="s">
        <v>1035</v>
      </c>
    </row>
    <row r="48" spans="1:16">
      <c r="A48" s="167" t="s">
        <v>873</v>
      </c>
      <c r="B48" s="49" t="str">
        <f>VLOOKUP(A48,MATERIALES!A5:D372,3,FALSE)</f>
        <v>Arena lavada</v>
      </c>
      <c r="C48" s="290"/>
      <c r="D48" s="290"/>
      <c r="E48" s="290"/>
      <c r="F48" s="290"/>
      <c r="G48" s="290"/>
      <c r="H48" s="290"/>
      <c r="I48" s="277"/>
      <c r="J48" s="233" t="str">
        <f ca="1">VLOOKUP(A48,MATERIALES!A4:D638,2,FALSE)</f>
        <v>m3</v>
      </c>
      <c r="K48" s="291">
        <v>1.3</v>
      </c>
      <c r="L48" s="276"/>
      <c r="M48" s="411">
        <f>VLOOKUP(A48,MATERIALES!A5:D394,4,FALSE)</f>
        <v>21420</v>
      </c>
      <c r="N48" s="281">
        <f>K48*M48</f>
        <v>27846</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27846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1">
        <f>VLOOKUP(A60,TRANSPORTE!A5:D117,4,FALSE)</f>
        <v>1200</v>
      </c>
      <c r="M60" s="822"/>
      <c r="N60" s="296">
        <f>K60*L60</f>
        <v>1560</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1560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8"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20</v>
      </c>
      <c r="N71" s="404">
        <f>K71/M71</f>
        <v>5106.7205206099998</v>
      </c>
      <c r="O71" s="112"/>
    </row>
    <row r="72" spans="1:15">
      <c r="A72" s="168"/>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5106.7205206099998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34768.056546640502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6953.611309328101</v>
      </c>
      <c r="M84" s="852"/>
      <c r="N84" s="57"/>
    </row>
    <row r="85" spans="1:14">
      <c r="B85" s="95" t="s">
        <v>1057</v>
      </c>
      <c r="C85" s="96"/>
      <c r="D85" s="96"/>
      <c r="E85" s="96"/>
      <c r="F85" s="96"/>
      <c r="G85" s="96"/>
      <c r="H85" s="96"/>
      <c r="I85" s="93"/>
      <c r="J85" s="94"/>
      <c r="K85" s="313">
        <v>0.05</v>
      </c>
      <c r="L85" s="851">
        <f>N79*K85</f>
        <v>1738.4028273320253</v>
      </c>
      <c r="M85" s="852"/>
      <c r="N85" s="57"/>
    </row>
    <row r="86" spans="1:14" ht="15.75" thickBot="1">
      <c r="B86" s="97" t="s">
        <v>1058</v>
      </c>
      <c r="C86" s="98"/>
      <c r="D86" s="98"/>
      <c r="E86" s="98"/>
      <c r="F86" s="98"/>
      <c r="G86" s="98"/>
      <c r="H86" s="98"/>
      <c r="I86" s="99"/>
      <c r="J86" s="100"/>
      <c r="K86" s="314">
        <v>0.05</v>
      </c>
      <c r="L86" s="853">
        <f>N79*K86</f>
        <v>1738.4028273320253</v>
      </c>
      <c r="M86" s="854"/>
      <c r="N86" s="57"/>
    </row>
    <row r="87" spans="1:14" ht="15.75" thickBot="1">
      <c r="B87" s="817" t="s">
        <v>1037</v>
      </c>
      <c r="C87" s="818"/>
      <c r="D87" s="818"/>
      <c r="E87" s="818"/>
      <c r="F87" s="818"/>
      <c r="G87" s="818"/>
      <c r="H87" s="818"/>
      <c r="I87" s="818"/>
      <c r="J87" s="818"/>
      <c r="K87" s="818"/>
      <c r="L87" s="818"/>
      <c r="M87" s="819"/>
      <c r="N87" s="58">
        <f>L84+L85+L86</f>
        <v>10430.416963992151</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45198.473510632655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topLeftCell="A34" zoomScale="77" zoomScaleNormal="77" workbookViewId="0">
      <selection activeCell="B47" sqref="B47"/>
    </sheetView>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1181</v>
      </c>
      <c r="C31" s="87" t="s">
        <v>2201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228</v>
      </c>
      <c r="B36" s="830" t="str">
        <f>VLOOKUP(A36,EQUIPOS!A6:D154,3,FALSE)</f>
        <v xml:space="preserve">Formaleta metálica (concreto hidráulico)
</v>
      </c>
      <c r="C36" s="831"/>
      <c r="D36" s="831"/>
      <c r="E36" s="831"/>
      <c r="F36" s="831"/>
      <c r="G36" s="831"/>
      <c r="H36" s="832"/>
      <c r="I36" s="276"/>
      <c r="J36" s="277"/>
      <c r="K36" s="278">
        <f>VLOOKUP(A36,EQUIPOS!A6:D163,4,FALSE)</f>
        <v>1450</v>
      </c>
      <c r="L36" s="279"/>
      <c r="M36" s="280">
        <v>2</v>
      </c>
      <c r="N36" s="281">
        <f>K36/M36</f>
        <v>725</v>
      </c>
    </row>
    <row r="37" spans="1:14">
      <c r="A37" s="119" t="s">
        <v>282</v>
      </c>
      <c r="B37" s="830" t="str">
        <f>VLOOKUP(A37,EQUIPOS!A7:D154,3,FALSE)</f>
        <v>Piloteadora potencia 250KW, RPM 1800, fuerza elevadora 200KN</v>
      </c>
      <c r="C37" s="831"/>
      <c r="D37" s="831"/>
      <c r="E37" s="831"/>
      <c r="F37" s="831"/>
      <c r="G37" s="831"/>
      <c r="H37" s="832"/>
      <c r="I37" s="430"/>
      <c r="J37" s="431"/>
      <c r="K37" s="278">
        <f>VLOOKUP(A37,EQUIPOS!A7:D164,4,FALSE)</f>
        <v>544363</v>
      </c>
      <c r="L37" s="344"/>
      <c r="M37" s="345">
        <v>4</v>
      </c>
      <c r="N37" s="281">
        <f>K37/M37</f>
        <v>136090.75</v>
      </c>
    </row>
    <row r="38" spans="1:14">
      <c r="A38" s="119" t="s">
        <v>363</v>
      </c>
      <c r="B38" s="830" t="str">
        <f>VLOOKUP(A38,EQUIPOS!A8:D154,3,FALSE)</f>
        <v>Vibrador de concreto, Motor de 3 hp a 18.000 rpm Mangueras de 4 mt</v>
      </c>
      <c r="C38" s="831"/>
      <c r="D38" s="831"/>
      <c r="E38" s="831"/>
      <c r="F38" s="831"/>
      <c r="G38" s="831"/>
      <c r="H38" s="832"/>
      <c r="I38" s="337"/>
      <c r="J38" s="339"/>
      <c r="K38" s="278">
        <f>VLOOKUP(A38,EQUIPOS!A8:D165,4,FALSE)</f>
        <v>15583</v>
      </c>
      <c r="L38" s="432"/>
      <c r="M38" s="433">
        <v>2</v>
      </c>
      <c r="N38" s="281">
        <f>K38/M38</f>
        <v>7791.5</v>
      </c>
    </row>
    <row r="39" spans="1:14">
      <c r="B39" s="830"/>
      <c r="C39" s="831"/>
      <c r="D39" s="831"/>
      <c r="E39" s="836"/>
      <c r="F39" s="831"/>
      <c r="G39" s="831"/>
      <c r="H39" s="832"/>
      <c r="I39" s="42"/>
      <c r="J39" s="43"/>
      <c r="K39" s="283"/>
      <c r="L39" s="285"/>
      <c r="M39" s="286"/>
      <c r="N39" s="287"/>
    </row>
    <row r="40" spans="1:14">
      <c r="B40" s="837" t="s">
        <v>1036</v>
      </c>
      <c r="C40" s="838"/>
      <c r="D40" s="838"/>
      <c r="E40" s="44"/>
      <c r="F40" s="45"/>
      <c r="G40" s="45"/>
      <c r="H40" s="46"/>
      <c r="I40" s="42"/>
      <c r="J40" s="43"/>
      <c r="K40" s="288"/>
      <c r="L40" s="285"/>
      <c r="M40" s="410">
        <v>0.1</v>
      </c>
      <c r="N40" s="353">
        <f>N76*M40</f>
        <v>1174.5457360179728</v>
      </c>
    </row>
    <row r="41" spans="1:14" ht="15.75" thickBot="1">
      <c r="B41" s="830"/>
      <c r="C41" s="831"/>
      <c r="D41" s="831"/>
      <c r="E41" s="831"/>
      <c r="F41" s="831"/>
      <c r="G41" s="831"/>
      <c r="H41" s="832"/>
      <c r="I41" s="839"/>
      <c r="J41" s="840"/>
      <c r="K41" s="47"/>
      <c r="L41" s="841"/>
      <c r="M41" s="842"/>
      <c r="N41" s="111"/>
    </row>
    <row r="42" spans="1:14" ht="15.75" thickBot="1">
      <c r="B42" s="817" t="s">
        <v>1037</v>
      </c>
      <c r="C42" s="818"/>
      <c r="D42" s="818"/>
      <c r="E42" s="818"/>
      <c r="F42" s="818"/>
      <c r="G42" s="818"/>
      <c r="H42" s="818"/>
      <c r="I42" s="818"/>
      <c r="J42" s="818"/>
      <c r="K42" s="818"/>
      <c r="L42" s="818"/>
      <c r="M42" s="819"/>
      <c r="N42" s="403">
        <f>SUM(N36:N41)</f>
        <v>145781.79573601799</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08" t="s">
        <v>1028</v>
      </c>
      <c r="C46" s="809"/>
      <c r="D46" s="809"/>
      <c r="E46" s="809"/>
      <c r="F46" s="809"/>
      <c r="G46" s="809"/>
      <c r="H46" s="809"/>
      <c r="I46" s="810"/>
      <c r="J46" s="324" t="s">
        <v>1029</v>
      </c>
      <c r="K46" s="91" t="s">
        <v>1030</v>
      </c>
      <c r="L46" s="811" t="s">
        <v>1039</v>
      </c>
      <c r="M46" s="810"/>
      <c r="N46" s="92" t="s">
        <v>1035</v>
      </c>
    </row>
    <row r="47" spans="1:14">
      <c r="A47" s="167" t="s">
        <v>812</v>
      </c>
      <c r="B47" s="49" t="str">
        <f>VLOOKUP(A47,MATERIALES!A5:D372,3,FALSE)</f>
        <v>Acero PDR-60</v>
      </c>
      <c r="C47" s="290"/>
      <c r="D47" s="290"/>
      <c r="E47" s="290"/>
      <c r="F47" s="290"/>
      <c r="G47" s="290"/>
      <c r="H47" s="290"/>
      <c r="I47" s="277"/>
      <c r="J47" s="233" t="str">
        <f ca="1">VLOOKUP(A47,MATERIALES!A3:D637,2,FALSE)</f>
        <v>kg</v>
      </c>
      <c r="K47" s="416">
        <v>11.875220230569418</v>
      </c>
      <c r="L47" s="276"/>
      <c r="M47" s="411">
        <f>VLOOKUP(A47,MATERIALES!A5:D394,4,FALSE)</f>
        <v>2804.3333333333335</v>
      </c>
      <c r="N47" s="281">
        <f>K47*M47</f>
        <v>33302.075933260174</v>
      </c>
    </row>
    <row r="48" spans="1:14">
      <c r="A48" s="167" t="s">
        <v>816</v>
      </c>
      <c r="B48" s="49" t="str">
        <f>VLOOKUP(A48,MATERIALES!A6:D372,3,FALSE)</f>
        <v>Aditivo curador</v>
      </c>
      <c r="C48" s="434"/>
      <c r="D48" s="434"/>
      <c r="E48" s="434"/>
      <c r="F48" s="434"/>
      <c r="G48" s="434"/>
      <c r="H48" s="434"/>
      <c r="I48" s="434"/>
      <c r="J48" s="320" t="str">
        <f ca="1">VLOOKUP(A48,MATERIALES!A4:D638,2,FALSE)</f>
        <v>kg</v>
      </c>
      <c r="K48" s="406">
        <v>0.5</v>
      </c>
      <c r="L48" s="430"/>
      <c r="M48" s="411">
        <f>VLOOKUP(A48,MATERIALES!A6:D395,4,FALSE)</f>
        <v>6206.5</v>
      </c>
      <c r="N48" s="281">
        <f>K48*M48</f>
        <v>3103.25</v>
      </c>
    </row>
    <row r="49" spans="1:14">
      <c r="A49" s="167" t="s">
        <v>859</v>
      </c>
      <c r="B49" s="49" t="str">
        <f>VLOOKUP(A49,MATERIALES!A6:D372,3,FALSE)</f>
        <v>Alambre negro para amarre calibre 18</v>
      </c>
      <c r="C49" s="434"/>
      <c r="D49" s="434"/>
      <c r="E49" s="434"/>
      <c r="F49" s="434"/>
      <c r="G49" s="434"/>
      <c r="H49" s="434"/>
      <c r="I49" s="434"/>
      <c r="J49" s="321" t="str">
        <f>VLOOKUP(A49,MATERIALES!A5:D639,2,FALSE)</f>
        <v>kg</v>
      </c>
      <c r="K49" s="406">
        <v>0.5</v>
      </c>
      <c r="L49" s="430"/>
      <c r="M49" s="411">
        <f>VLOOKUP(A49,MATERIALES!A6:D396,4,FALSE)</f>
        <v>4422.5</v>
      </c>
      <c r="N49" s="281">
        <f>K49*M49</f>
        <v>2211.25</v>
      </c>
    </row>
    <row r="50" spans="1:14">
      <c r="A50" s="167" t="s">
        <v>901</v>
      </c>
      <c r="B50" s="49" t="str">
        <f>VLOOKUP(A50,MATERIALES!A6:D372,3,FALSE)</f>
        <v>Concreto Resistencia  28 (Mpa)</v>
      </c>
      <c r="C50" s="434"/>
      <c r="D50" s="434"/>
      <c r="E50" s="434"/>
      <c r="F50" s="434"/>
      <c r="G50" s="434"/>
      <c r="H50" s="434"/>
      <c r="I50" s="434"/>
      <c r="J50" s="321" t="str">
        <f>VLOOKUP(A50,MATERIALES!A6:D640,2,FALSE)</f>
        <v>m3</v>
      </c>
      <c r="K50" s="445">
        <v>0.13194689145077132</v>
      </c>
      <c r="L50" s="430"/>
      <c r="M50" s="411">
        <f>VLOOKUP(A50,MATERIALES!A6:D397,4,FALSE)</f>
        <v>359276.66666666669</v>
      </c>
      <c r="N50" s="281">
        <f>K50*M50</f>
        <v>47405.439337461619</v>
      </c>
    </row>
    <row r="51" spans="1:14">
      <c r="A51" s="167"/>
      <c r="B51" s="49"/>
      <c r="C51" s="434"/>
      <c r="D51" s="434"/>
      <c r="E51" s="434"/>
      <c r="F51" s="434"/>
      <c r="G51" s="434"/>
      <c r="H51" s="434"/>
      <c r="I51" s="434"/>
      <c r="J51" s="321"/>
      <c r="K51" s="406"/>
      <c r="L51" s="430"/>
      <c r="M51" s="411"/>
      <c r="N51" s="281"/>
    </row>
    <row r="52" spans="1:14">
      <c r="A52" s="167"/>
      <c r="B52" s="49"/>
      <c r="C52" s="434"/>
      <c r="D52" s="434"/>
      <c r="E52" s="434"/>
      <c r="F52" s="434"/>
      <c r="G52" s="434"/>
      <c r="H52" s="434"/>
      <c r="I52" s="434"/>
      <c r="J52" s="320"/>
      <c r="K52" s="406"/>
      <c r="L52" s="430"/>
      <c r="M52" s="411"/>
      <c r="N52" s="281"/>
    </row>
    <row r="53" spans="1:14" ht="15.75" thickBot="1">
      <c r="B53" s="49"/>
      <c r="C53" s="319"/>
      <c r="D53" s="319"/>
      <c r="E53" s="319"/>
      <c r="F53" s="319"/>
      <c r="G53" s="319"/>
      <c r="H53" s="319"/>
      <c r="I53" s="319"/>
      <c r="J53" s="444"/>
      <c r="K53" s="132"/>
      <c r="L53" s="334"/>
      <c r="M53" s="411"/>
      <c r="N53" s="281"/>
    </row>
    <row r="54" spans="1:14" ht="15.75" thickBot="1">
      <c r="B54" s="817" t="s">
        <v>1037</v>
      </c>
      <c r="C54" s="818"/>
      <c r="D54" s="818"/>
      <c r="E54" s="818"/>
      <c r="F54" s="818"/>
      <c r="G54" s="818"/>
      <c r="H54" s="818"/>
      <c r="I54" s="818"/>
      <c r="J54" s="818"/>
      <c r="K54" s="818"/>
      <c r="L54" s="818"/>
      <c r="M54" s="819"/>
      <c r="N54" s="403">
        <f>SUM(N47:N53)</f>
        <v>86022.015270721793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1492</v>
      </c>
      <c r="B59" s="52" t="str">
        <f>VLOOKUP(A59,TRANSPORTE!A5:D117,3,FALSE)</f>
        <v>Equipo de Transporte (Camiones Grúas</v>
      </c>
      <c r="C59" s="326"/>
      <c r="D59" s="326"/>
      <c r="E59" s="326"/>
      <c r="F59" s="326"/>
      <c r="G59" s="326"/>
      <c r="H59" s="320" t="s">
        <v>1552</v>
      </c>
      <c r="I59" s="288">
        <v>0.05</v>
      </c>
      <c r="J59" s="295">
        <v>1</v>
      </c>
      <c r="K59" s="288">
        <f>I59*J59</f>
        <v>0.05</v>
      </c>
      <c r="L59" s="821">
        <f>VLOOKUP(A59,TRANSPORTE!A5:D117,4,FALSE)</f>
        <v>53.983775752918163</v>
      </c>
      <c r="M59" s="822"/>
      <c r="N59" s="296">
        <f>K59*L59</f>
        <v>2.6991887876459084</v>
      </c>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2.6991887876459084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s="168"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3">
        <v>47.058819999999997</v>
      </c>
      <c r="N70" s="404">
        <f>K70/M70</f>
        <v>2170.3563840359789</v>
      </c>
      <c r="O70" s="112"/>
    </row>
    <row r="71" spans="1:15">
      <c r="A71" s="168"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441">
        <v>32</v>
      </c>
      <c r="N71" s="404">
        <f>K71/M71</f>
        <v>6383.4006507624999</v>
      </c>
    </row>
    <row r="72" spans="1:15">
      <c r="A72" t="s">
        <v>30</v>
      </c>
      <c r="B72" s="55" t="str">
        <f>VLOOKUP(A72,'MANO DE OBRA'!A9:D70,3,FALSE)</f>
        <v>Oficial</v>
      </c>
      <c r="C72" s="53"/>
      <c r="D72" s="53"/>
      <c r="E72" s="53"/>
      <c r="F72" s="53"/>
      <c r="G72" s="53"/>
      <c r="H72" s="53"/>
      <c r="I72" s="301">
        <f>K72/J72*100</f>
        <v>55207.789411999998</v>
      </c>
      <c r="J72" s="302">
        <v>185</v>
      </c>
      <c r="K72" s="303">
        <f>VLOOKUP(A72,'MANO DE OBRA'!A9:D101,4,FALSE)</f>
        <v>102134.4104122</v>
      </c>
      <c r="L72" s="56"/>
      <c r="M72" s="309">
        <v>32</v>
      </c>
      <c r="N72" s="404">
        <f>K72/M72</f>
        <v>3191.70032538125</v>
      </c>
    </row>
    <row r="73" spans="1:15">
      <c r="B73" s="55"/>
      <c r="C73" s="53"/>
      <c r="D73" s="53"/>
      <c r="E73" s="53"/>
      <c r="F73" s="53"/>
      <c r="G73" s="53"/>
      <c r="H73" s="53"/>
      <c r="I73" s="288"/>
      <c r="J73" s="306"/>
      <c r="K73" s="303"/>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11745.457360179727</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N42+N54+N65+N76</f>
        <v>243551.96755570715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48710.393511141432</v>
      </c>
      <c r="M83" s="852"/>
      <c r="N83" s="57"/>
    </row>
    <row r="84" spans="1:14">
      <c r="B84" s="95" t="s">
        <v>1057</v>
      </c>
      <c r="C84" s="96"/>
      <c r="D84" s="96"/>
      <c r="E84" s="96"/>
      <c r="F84" s="96"/>
      <c r="G84" s="96"/>
      <c r="H84" s="96"/>
      <c r="I84" s="93"/>
      <c r="J84" s="94"/>
      <c r="K84" s="313">
        <v>0.05</v>
      </c>
      <c r="L84" s="851">
        <f>N78*K84</f>
        <v>12177.598377785358</v>
      </c>
      <c r="M84" s="852"/>
      <c r="N84" s="57"/>
    </row>
    <row r="85" spans="1:14" ht="15.75" thickBot="1">
      <c r="B85" s="97" t="s">
        <v>1058</v>
      </c>
      <c r="C85" s="98"/>
      <c r="D85" s="98"/>
      <c r="E85" s="98"/>
      <c r="F85" s="98"/>
      <c r="G85" s="98"/>
      <c r="H85" s="98"/>
      <c r="I85" s="99"/>
      <c r="J85" s="100"/>
      <c r="K85" s="314">
        <v>0.05</v>
      </c>
      <c r="L85" s="853">
        <f>N78*K85</f>
        <v>12177.598377785358</v>
      </c>
      <c r="M85" s="854"/>
      <c r="N85" s="57"/>
    </row>
    <row r="86" spans="1:14" ht="15.75" thickBot="1">
      <c r="B86" s="817" t="s">
        <v>1037</v>
      </c>
      <c r="C86" s="818"/>
      <c r="D86" s="818"/>
      <c r="E86" s="818"/>
      <c r="F86" s="818"/>
      <c r="G86" s="818"/>
      <c r="H86" s="818"/>
      <c r="I86" s="818"/>
      <c r="J86" s="818"/>
      <c r="K86" s="818"/>
      <c r="L86" s="818"/>
      <c r="M86" s="819"/>
      <c r="N86" s="58">
        <f>L83+L84+L85</f>
        <v>73065.590266712141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316617.55782241927</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15" customHeight="1">
      <c r="B107" s="962" t="s">
        <v>2325</v>
      </c>
      <c r="C107" s="963"/>
      <c r="D107" s="963"/>
      <c r="E107" s="963"/>
      <c r="F107" s="963"/>
      <c r="G107" s="963"/>
      <c r="H107" s="963"/>
      <c r="I107" s="963"/>
      <c r="J107" s="963"/>
      <c r="K107" s="963"/>
      <c r="L107" s="963"/>
      <c r="M107" s="963"/>
      <c r="N107" s="964"/>
    </row>
    <row r="108" spans="2:14" ht="30.75" customHeight="1">
      <c r="B108" s="962"/>
      <c r="C108" s="963"/>
      <c r="D108" s="963"/>
      <c r="E108" s="963"/>
      <c r="F108" s="963"/>
      <c r="G108" s="963"/>
      <c r="H108" s="963"/>
      <c r="I108" s="963"/>
      <c r="J108" s="963"/>
      <c r="K108" s="963"/>
      <c r="L108" s="963"/>
      <c r="M108" s="963"/>
      <c r="N108" s="964"/>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5"/>
      <c r="K118" s="965"/>
      <c r="L118" s="965"/>
      <c r="M118" s="965"/>
      <c r="N118" s="966"/>
    </row>
    <row r="119" spans="2:14" ht="15.75" thickBot="1">
      <c r="B119" s="428" t="s">
        <v>2327</v>
      </c>
      <c r="C119" s="429"/>
      <c r="D119" s="429"/>
      <c r="E119" s="268"/>
      <c r="F119" s="268"/>
      <c r="G119" s="268"/>
      <c r="H119" s="268"/>
      <c r="I119" s="268"/>
      <c r="J119" s="967"/>
      <c r="K119" s="967"/>
      <c r="L119" s="967"/>
      <c r="M119" s="967"/>
      <c r="N119"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topLeftCell="A19"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1182</v>
      </c>
      <c r="C31" s="87" t="s">
        <v>1963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228</v>
      </c>
      <c r="B36" s="830" t="str">
        <f>VLOOKUP(A36,EQUIPOS!A6:D154,3,FALSE)</f>
        <v xml:space="preserve">Formaleta metálica (concreto hidráulico)
</v>
      </c>
      <c r="C36" s="831"/>
      <c r="D36" s="831"/>
      <c r="E36" s="831"/>
      <c r="F36" s="831"/>
      <c r="G36" s="831"/>
      <c r="H36" s="832"/>
      <c r="I36" s="276"/>
      <c r="J36" s="277"/>
      <c r="K36" s="278">
        <f>VLOOKUP(A36,EQUIPOS!A6:D163,4,FALSE)</f>
        <v>1450</v>
      </c>
      <c r="L36" s="279"/>
      <c r="M36" s="280">
        <v>2</v>
      </c>
      <c r="N36" s="281">
        <f>K36/M36</f>
        <v>725</v>
      </c>
    </row>
    <row r="37" spans="1:14">
      <c r="A37" s="119" t="s">
        <v>282</v>
      </c>
      <c r="B37" s="830" t="str">
        <f>VLOOKUP(A37,EQUIPOS!A7:D154,3,FALSE)</f>
        <v>Piloteadora potencia 250KW, RPM 1800, fuerza elevadora 200KN</v>
      </c>
      <c r="C37" s="831"/>
      <c r="D37" s="831"/>
      <c r="E37" s="831"/>
      <c r="F37" s="831"/>
      <c r="G37" s="831"/>
      <c r="H37" s="832"/>
      <c r="I37" s="430"/>
      <c r="J37" s="431"/>
      <c r="K37" s="278">
        <f>VLOOKUP(A37,EQUIPOS!A7:D164,4,FALSE)</f>
        <v>544363</v>
      </c>
      <c r="L37" s="344"/>
      <c r="M37" s="345">
        <v>4</v>
      </c>
      <c r="N37" s="281">
        <f>K37/M37</f>
        <v>136090.75</v>
      </c>
    </row>
    <row r="38" spans="1:14">
      <c r="A38" s="119" t="s">
        <v>363</v>
      </c>
      <c r="B38" s="830" t="str">
        <f>VLOOKUP(A38,EQUIPOS!A8:D154,3,FALSE)</f>
        <v>Vibrador de concreto, Motor de 3 hp a 18.000 rpm Mangueras de 4 mt</v>
      </c>
      <c r="C38" s="831"/>
      <c r="D38" s="831"/>
      <c r="E38" s="831"/>
      <c r="F38" s="831"/>
      <c r="G38" s="831"/>
      <c r="H38" s="832"/>
      <c r="I38" s="337"/>
      <c r="J38" s="339"/>
      <c r="K38" s="278">
        <f>VLOOKUP(A38,EQUIPOS!A8:D165,4,FALSE)</f>
        <v>15583</v>
      </c>
      <c r="L38" s="432"/>
      <c r="M38" s="433">
        <v>2</v>
      </c>
      <c r="N38" s="281">
        <f>K38/M38</f>
        <v>7791.5</v>
      </c>
    </row>
    <row r="39" spans="1:14">
      <c r="B39" s="830"/>
      <c r="C39" s="831"/>
      <c r="D39" s="831"/>
      <c r="E39" s="836"/>
      <c r="F39" s="831"/>
      <c r="G39" s="831"/>
      <c r="H39" s="832"/>
      <c r="I39" s="42"/>
      <c r="J39" s="43"/>
      <c r="K39" s="283"/>
      <c r="L39" s="285"/>
      <c r="M39" s="286"/>
      <c r="N39" s="287"/>
    </row>
    <row r="40" spans="1:14">
      <c r="B40" s="837" t="s">
        <v>1036</v>
      </c>
      <c r="C40" s="838"/>
      <c r="D40" s="838"/>
      <c r="E40" s="44"/>
      <c r="F40" s="45"/>
      <c r="G40" s="45"/>
      <c r="H40" s="46"/>
      <c r="I40" s="42"/>
      <c r="J40" s="43"/>
      <c r="K40" s="288"/>
      <c r="L40" s="285"/>
      <c r="M40" s="410">
        <v>0.1</v>
      </c>
      <c r="N40" s="353">
        <f>N76*M40</f>
        <v>1174.5457360179728</v>
      </c>
    </row>
    <row r="41" spans="1:14" ht="15.75" thickBot="1">
      <c r="B41" s="830"/>
      <c r="C41" s="831"/>
      <c r="D41" s="831"/>
      <c r="E41" s="831"/>
      <c r="F41" s="831"/>
      <c r="G41" s="831"/>
      <c r="H41" s="832"/>
      <c r="I41" s="839"/>
      <c r="J41" s="840"/>
      <c r="K41" s="47"/>
      <c r="L41" s="841"/>
      <c r="M41" s="842"/>
      <c r="N41" s="111"/>
    </row>
    <row r="42" spans="1:14" ht="15.75" thickBot="1">
      <c r="B42" s="817" t="s">
        <v>1037</v>
      </c>
      <c r="C42" s="818"/>
      <c r="D42" s="818"/>
      <c r="E42" s="818"/>
      <c r="F42" s="818"/>
      <c r="G42" s="818"/>
      <c r="H42" s="818"/>
      <c r="I42" s="818"/>
      <c r="J42" s="818"/>
      <c r="K42" s="818"/>
      <c r="L42" s="818"/>
      <c r="M42" s="819"/>
      <c r="N42" s="403">
        <f>SUM(N36:N41)</f>
        <v>145781.79573601799</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08" t="s">
        <v>1028</v>
      </c>
      <c r="C46" s="809"/>
      <c r="D46" s="809"/>
      <c r="E46" s="809"/>
      <c r="F46" s="809"/>
      <c r="G46" s="809"/>
      <c r="H46" s="809"/>
      <c r="I46" s="810"/>
      <c r="J46" s="324" t="s">
        <v>1029</v>
      </c>
      <c r="K46" s="91" t="s">
        <v>1030</v>
      </c>
      <c r="L46" s="811" t="s">
        <v>1039</v>
      </c>
      <c r="M46" s="810"/>
      <c r="N46" s="92" t="s">
        <v>1035</v>
      </c>
    </row>
    <row r="47" spans="1:14">
      <c r="A47" s="167" t="s">
        <v>812</v>
      </c>
      <c r="B47" s="49" t="str">
        <f>VLOOKUP(A47,MATERIALES!A5:D372,3,FALSE)</f>
        <v>Acero PDR-60</v>
      </c>
      <c r="C47" s="290"/>
      <c r="D47" s="290"/>
      <c r="E47" s="290"/>
      <c r="F47" s="290"/>
      <c r="G47" s="290"/>
      <c r="H47" s="290"/>
      <c r="I47" s="277"/>
      <c r="J47" s="233" t="str">
        <f ca="1">VLOOKUP(A47,MATERIALES!A3:D637,2,FALSE)</f>
        <v>kg</v>
      </c>
      <c r="K47" s="416">
        <v>11.875220230569418</v>
      </c>
      <c r="L47" s="276"/>
      <c r="M47" s="411">
        <f>VLOOKUP(A47,MATERIALES!A5:D394,4,FALSE)</f>
        <v>2804.3333333333335</v>
      </c>
      <c r="N47" s="281">
        <f>K47*M47</f>
        <v>33302.075933260174</v>
      </c>
    </row>
    <row r="48" spans="1:14">
      <c r="A48" s="167" t="s">
        <v>816</v>
      </c>
      <c r="B48" s="49" t="str">
        <f>VLOOKUP(A48,MATERIALES!A6:D372,3,FALSE)</f>
        <v>Aditivo curador</v>
      </c>
      <c r="C48" s="434"/>
      <c r="D48" s="434"/>
      <c r="E48" s="434"/>
      <c r="F48" s="434"/>
      <c r="G48" s="434"/>
      <c r="H48" s="434"/>
      <c r="I48" s="434"/>
      <c r="J48" s="320" t="str">
        <f ca="1">VLOOKUP(A48,MATERIALES!A4:D638,2,FALSE)</f>
        <v>kg</v>
      </c>
      <c r="K48" s="406">
        <v>0.5</v>
      </c>
      <c r="L48" s="430"/>
      <c r="M48" s="411">
        <f>VLOOKUP(A48,MATERIALES!A6:D395,4,FALSE)</f>
        <v>6206.5</v>
      </c>
      <c r="N48" s="281">
        <f>K48*M48</f>
        <v>3103.25</v>
      </c>
    </row>
    <row r="49" spans="1:14">
      <c r="A49" s="167" t="s">
        <v>859</v>
      </c>
      <c r="B49" s="49" t="str">
        <f>VLOOKUP(A49,MATERIALES!A6:D372,3,FALSE)</f>
        <v>Alambre negro para amarre calibre 18</v>
      </c>
      <c r="C49" s="434"/>
      <c r="D49" s="434"/>
      <c r="E49" s="434"/>
      <c r="F49" s="434"/>
      <c r="G49" s="434"/>
      <c r="H49" s="434"/>
      <c r="I49" s="434"/>
      <c r="J49" s="321" t="str">
        <f>VLOOKUP(A49,MATERIALES!A5:D639,2,FALSE)</f>
        <v>kg</v>
      </c>
      <c r="K49" s="406">
        <v>0.5</v>
      </c>
      <c r="L49" s="430"/>
      <c r="M49" s="411">
        <f>VLOOKUP(A49,MATERIALES!A6:D396,4,FALSE)</f>
        <v>4422.5</v>
      </c>
      <c r="N49" s="281">
        <f>K49*M49</f>
        <v>2211.25</v>
      </c>
    </row>
    <row r="50" spans="1:14">
      <c r="A50" s="167" t="s">
        <v>901</v>
      </c>
      <c r="B50" s="49" t="str">
        <f>VLOOKUP(A50,MATERIALES!A6:D372,3,FALSE)</f>
        <v>Concreto Resistencia  28 (Mpa)</v>
      </c>
      <c r="C50" s="434"/>
      <c r="D50" s="434"/>
      <c r="E50" s="434"/>
      <c r="F50" s="434"/>
      <c r="G50" s="434"/>
      <c r="H50" s="434"/>
      <c r="I50" s="434"/>
      <c r="J50" s="321" t="str">
        <f>VLOOKUP(A50,MATERIALES!A6:D640,2,FALSE)</f>
        <v>m3</v>
      </c>
      <c r="K50" s="445">
        <v>0.13194689145077132</v>
      </c>
      <c r="L50" s="430"/>
      <c r="M50" s="411">
        <f>VLOOKUP(A50,MATERIALES!A6:D397,4,FALSE)</f>
        <v>359276.66666666669</v>
      </c>
      <c r="N50" s="281">
        <f>K50*M50</f>
        <v>47405.439337461619</v>
      </c>
    </row>
    <row r="51" spans="1:14">
      <c r="A51" s="167"/>
      <c r="B51" s="49"/>
      <c r="C51" s="434"/>
      <c r="D51" s="434"/>
      <c r="E51" s="434"/>
      <c r="F51" s="434"/>
      <c r="G51" s="434"/>
      <c r="H51" s="434"/>
      <c r="I51" s="434"/>
      <c r="J51" s="321"/>
      <c r="K51" s="406"/>
      <c r="L51" s="430"/>
      <c r="M51" s="411"/>
      <c r="N51" s="281"/>
    </row>
    <row r="52" spans="1:14">
      <c r="A52" s="167"/>
      <c r="B52" s="49"/>
      <c r="C52" s="434"/>
      <c r="D52" s="434"/>
      <c r="E52" s="434"/>
      <c r="F52" s="434"/>
      <c r="G52" s="434"/>
      <c r="H52" s="434"/>
      <c r="I52" s="434"/>
      <c r="J52" s="320"/>
      <c r="K52" s="406"/>
      <c r="L52" s="430"/>
      <c r="M52" s="411"/>
      <c r="N52" s="281"/>
    </row>
    <row r="53" spans="1:14" ht="15.75" thickBot="1">
      <c r="B53" s="49"/>
      <c r="C53" s="319"/>
      <c r="D53" s="319"/>
      <c r="E53" s="319"/>
      <c r="F53" s="319"/>
      <c r="G53" s="319"/>
      <c r="H53" s="319"/>
      <c r="I53" s="319"/>
      <c r="J53" s="444"/>
      <c r="K53" s="132"/>
      <c r="L53" s="334"/>
      <c r="M53" s="411"/>
      <c r="N53" s="281"/>
    </row>
    <row r="54" spans="1:14" ht="15.75" thickBot="1">
      <c r="B54" s="817" t="s">
        <v>1037</v>
      </c>
      <c r="C54" s="818"/>
      <c r="D54" s="818"/>
      <c r="E54" s="818"/>
      <c r="F54" s="818"/>
      <c r="G54" s="818"/>
      <c r="H54" s="818"/>
      <c r="I54" s="818"/>
      <c r="J54" s="818"/>
      <c r="K54" s="818"/>
      <c r="L54" s="818"/>
      <c r="M54" s="819"/>
      <c r="N54" s="403">
        <f>SUM(N47:N53)</f>
        <v>86022.015270721793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1492</v>
      </c>
      <c r="B59" s="52" t="str">
        <f>VLOOKUP(A59,TRANSPORTE!A5:D117,3,FALSE)</f>
        <v>Equipo de Transporte (Camiones Grúas</v>
      </c>
      <c r="C59" s="326"/>
      <c r="D59" s="326"/>
      <c r="E59" s="326"/>
      <c r="F59" s="326"/>
      <c r="G59" s="326"/>
      <c r="H59" s="320" t="s">
        <v>1552</v>
      </c>
      <c r="I59" s="288">
        <v>0.05</v>
      </c>
      <c r="J59" s="295">
        <v>1</v>
      </c>
      <c r="K59" s="288">
        <f>I59*J59</f>
        <v>0.05</v>
      </c>
      <c r="L59" s="821">
        <f>VLOOKUP(A59,TRANSPORTE!A5:D117,4,FALSE)</f>
        <v>53.983775752918163</v>
      </c>
      <c r="M59" s="822"/>
      <c r="N59" s="296">
        <f>K59*L59</f>
        <v>2.6991887876459084</v>
      </c>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2.6991887876459084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s="168"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6">
        <v>47.058819999999997</v>
      </c>
      <c r="N70" s="404">
        <f>K70/M70</f>
        <v>2170.3563840359789</v>
      </c>
      <c r="O70" s="112"/>
    </row>
    <row r="71" spans="1:15">
      <c r="A71" s="168"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441">
        <v>32</v>
      </c>
      <c r="N71" s="404">
        <f>K71/M71</f>
        <v>6383.4006507624999</v>
      </c>
    </row>
    <row r="72" spans="1:15">
      <c r="A72" t="s">
        <v>30</v>
      </c>
      <c r="B72" s="55" t="str">
        <f>VLOOKUP(A72,'MANO DE OBRA'!A9:D70,3,FALSE)</f>
        <v>Oficial</v>
      </c>
      <c r="C72" s="53"/>
      <c r="D72" s="53"/>
      <c r="E72" s="53"/>
      <c r="F72" s="53"/>
      <c r="G72" s="53"/>
      <c r="H72" s="53"/>
      <c r="I72" s="301">
        <f>K72/J72*100</f>
        <v>55207.789411999998</v>
      </c>
      <c r="J72" s="302">
        <v>185</v>
      </c>
      <c r="K72" s="303">
        <f>VLOOKUP(A72,'MANO DE OBRA'!A9:D101,4,FALSE)</f>
        <v>102134.4104122</v>
      </c>
      <c r="L72" s="56"/>
      <c r="M72" s="309">
        <v>32</v>
      </c>
      <c r="N72" s="404">
        <f>K72/M72</f>
        <v>3191.70032538125</v>
      </c>
    </row>
    <row r="73" spans="1:15">
      <c r="B73" s="55"/>
      <c r="C73" s="53"/>
      <c r="D73" s="53"/>
      <c r="E73" s="53"/>
      <c r="F73" s="53"/>
      <c r="G73" s="53"/>
      <c r="H73" s="53"/>
      <c r="I73" s="288"/>
      <c r="J73" s="306"/>
      <c r="K73" s="303"/>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11745.457360179727</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N42+N54+N65+N76</f>
        <v>243551.96755570715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48710.393511141432</v>
      </c>
      <c r="M83" s="852"/>
      <c r="N83" s="57"/>
    </row>
    <row r="84" spans="1:14">
      <c r="B84" s="95" t="s">
        <v>1057</v>
      </c>
      <c r="C84" s="96"/>
      <c r="D84" s="96"/>
      <c r="E84" s="96"/>
      <c r="F84" s="96"/>
      <c r="G84" s="96"/>
      <c r="H84" s="96"/>
      <c r="I84" s="93"/>
      <c r="J84" s="94"/>
      <c r="K84" s="313">
        <v>0.05</v>
      </c>
      <c r="L84" s="851">
        <f>N78*K84</f>
        <v>12177.598377785358</v>
      </c>
      <c r="M84" s="852"/>
      <c r="N84" s="57"/>
    </row>
    <row r="85" spans="1:14" ht="15.75" thickBot="1">
      <c r="B85" s="97" t="s">
        <v>1058</v>
      </c>
      <c r="C85" s="98"/>
      <c r="D85" s="98"/>
      <c r="E85" s="98"/>
      <c r="F85" s="98"/>
      <c r="G85" s="98"/>
      <c r="H85" s="98"/>
      <c r="I85" s="99"/>
      <c r="J85" s="100"/>
      <c r="K85" s="314">
        <v>0.05</v>
      </c>
      <c r="L85" s="853">
        <f>N78*K85</f>
        <v>12177.598377785358</v>
      </c>
      <c r="M85" s="854"/>
      <c r="N85" s="57"/>
    </row>
    <row r="86" spans="1:14" ht="15.75" thickBot="1">
      <c r="B86" s="817" t="s">
        <v>1037</v>
      </c>
      <c r="C86" s="818"/>
      <c r="D86" s="818"/>
      <c r="E86" s="818"/>
      <c r="F86" s="818"/>
      <c r="G86" s="818"/>
      <c r="H86" s="818"/>
      <c r="I86" s="818"/>
      <c r="J86" s="818"/>
      <c r="K86" s="818"/>
      <c r="L86" s="818"/>
      <c r="M86" s="819"/>
      <c r="N86" s="58">
        <f>L83+L84+L85</f>
        <v>73065.590266712141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316617.55782241927</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30"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5"/>
      <c r="K118" s="965"/>
      <c r="L118" s="965"/>
      <c r="M118" s="965"/>
      <c r="N118" s="966"/>
    </row>
    <row r="119" spans="2:14" ht="15.75" thickBot="1">
      <c r="B119" s="428" t="s">
        <v>2327</v>
      </c>
      <c r="C119" s="429"/>
      <c r="D119" s="429"/>
      <c r="E119" s="268"/>
      <c r="F119" s="268"/>
      <c r="G119" s="268"/>
      <c r="H119" s="268"/>
      <c r="I119" s="268"/>
      <c r="J119" s="967"/>
      <c r="K119" s="967"/>
      <c r="L119" s="967"/>
      <c r="M119" s="967"/>
      <c r="N119"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4"/>
  <sheetViews>
    <sheetView topLeftCell="A25" zoomScale="77" zoomScaleNormal="77" workbookViewId="0"/>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1183</v>
      </c>
      <c r="C31" s="87" t="s">
        <v>2337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243</v>
      </c>
      <c r="B36" s="830" t="str">
        <f>VLOOKUP(A36,EQUIPOS!A6:D154,3,FALSE)</f>
        <v>Grúa 10 ton</v>
      </c>
      <c r="C36" s="831"/>
      <c r="D36" s="831"/>
      <c r="E36" s="831"/>
      <c r="F36" s="831"/>
      <c r="G36" s="831"/>
      <c r="H36" s="832"/>
      <c r="I36" s="276"/>
      <c r="J36" s="277"/>
      <c r="K36" s="278">
        <f>VLOOKUP(A36,EQUIPOS!A6:D163,4,FALSE)</f>
        <v>173400</v>
      </c>
      <c r="L36" s="279"/>
      <c r="M36" s="280">
        <v>0.158</v>
      </c>
      <c r="N36" s="281">
        <f t="shared" ref="N36:N44" si="0">K36/M36</f>
        <v>1097468.3544303798</v>
      </c>
    </row>
    <row r="37" spans="1:14">
      <c r="A37" s="119" t="s">
        <v>121</v>
      </c>
      <c r="B37" s="830" t="str">
        <f>VLOOKUP(A37,EQUIPOS!A7:D154,3,FALSE)</f>
        <v>Bomba eléctrica para accionar la celda</v>
      </c>
      <c r="C37" s="831"/>
      <c r="D37" s="831"/>
      <c r="E37" s="831"/>
      <c r="F37" s="831"/>
      <c r="G37" s="831"/>
      <c r="H37" s="832"/>
      <c r="I37" s="430"/>
      <c r="J37" s="431"/>
      <c r="K37" s="278">
        <f>VLOOKUP(A37,EQUIPOS!A7:D164,4,FALSE)</f>
        <v>41937.787079344642</v>
      </c>
      <c r="L37" s="344"/>
      <c r="M37" s="345">
        <v>0.158</v>
      </c>
      <c r="N37" s="281">
        <f t="shared" si="0"/>
        <v>265429.0321477509</v>
      </c>
    </row>
    <row r="38" spans="1:14">
      <c r="A38" s="119" t="s">
        <v>217</v>
      </c>
      <c r="B38" s="830" t="str">
        <f>VLOOKUP(A38,EQUIPOS!A8:D154,3,FALSE)</f>
        <v>Equipo de soldadura y de acetileno (incluye soldadura)</v>
      </c>
      <c r="C38" s="831"/>
      <c r="D38" s="831"/>
      <c r="E38" s="831"/>
      <c r="F38" s="831"/>
      <c r="G38" s="831"/>
      <c r="H38" s="832"/>
      <c r="I38" s="430"/>
      <c r="J38" s="431"/>
      <c r="K38" s="447">
        <f>VLOOKUP(A38,EQUIPOS!A8:D165,4,FALSE)</f>
        <v>20527.5</v>
      </c>
      <c r="L38" s="344"/>
      <c r="M38" s="345">
        <v>0.158</v>
      </c>
      <c r="N38" s="281">
        <f t="shared" si="0"/>
        <v>129920.88607594937</v>
      </c>
    </row>
    <row r="39" spans="1:14">
      <c r="A39" s="119" t="s">
        <v>255</v>
      </c>
      <c r="B39" s="830" t="str">
        <f>VLOOKUP(A39,EQUIPOS!A9:D154,3,FALSE)</f>
        <v>Manómetro cable de acero para bajar la celda</v>
      </c>
      <c r="C39" s="831"/>
      <c r="D39" s="831"/>
      <c r="E39" s="831"/>
      <c r="F39" s="831"/>
      <c r="G39" s="831"/>
      <c r="H39" s="832"/>
      <c r="I39" s="430"/>
      <c r="J39" s="431"/>
      <c r="K39" s="447">
        <f>VLOOKUP(A39,EQUIPOS!A9:D166,4,FALSE)</f>
        <v>1700000</v>
      </c>
      <c r="L39" s="344"/>
      <c r="M39" s="345">
        <v>0.158</v>
      </c>
      <c r="N39" s="281">
        <f t="shared" si="0"/>
        <v>10759493.670886075</v>
      </c>
    </row>
    <row r="40" spans="1:14">
      <c r="A40" s="119" t="s">
        <v>1732</v>
      </c>
      <c r="B40" s="830" t="str">
        <f>VLOOKUP(A40,EQUIPOS!A10:D154,3,FALSE)</f>
        <v xml:space="preserve">Retroexcavadora sobre llantas 
</v>
      </c>
      <c r="C40" s="831"/>
      <c r="D40" s="831"/>
      <c r="E40" s="831"/>
      <c r="F40" s="831"/>
      <c r="G40" s="831"/>
      <c r="H40" s="832"/>
      <c r="I40" s="430"/>
      <c r="J40" s="431"/>
      <c r="K40" s="447">
        <f>VLOOKUP(A40,EQUIPOS!A10:D167,4,FALSE)</f>
        <v>14560</v>
      </c>
      <c r="L40" s="344"/>
      <c r="M40" s="345">
        <v>0.158</v>
      </c>
      <c r="N40" s="281">
        <f t="shared" si="0"/>
        <v>92151.898734177215</v>
      </c>
    </row>
    <row r="41" spans="1:14">
      <c r="A41" s="119" t="s">
        <v>115</v>
      </c>
      <c r="B41" s="830" t="str">
        <f>VLOOKUP(A41,EQUIPOS!A6:D154,3,FALSE)</f>
        <v>Andamiaje para Aplicar la Carga (Equipos Sustituto de la Tara)</v>
      </c>
      <c r="C41" s="831"/>
      <c r="D41" s="831"/>
      <c r="E41" s="831"/>
      <c r="F41" s="831"/>
      <c r="G41" s="831"/>
      <c r="H41" s="832"/>
      <c r="I41" s="430"/>
      <c r="J41" s="431"/>
      <c r="K41" s="447">
        <f>VLOOKUP(A41,EQUIPOS!A6:D154,4,FALSE)</f>
        <v>41734.182989957975</v>
      </c>
      <c r="L41" s="344"/>
      <c r="M41" s="345">
        <v>0.158</v>
      </c>
      <c r="N41" s="281">
        <f t="shared" si="0"/>
        <v>264140.39867062011</v>
      </c>
    </row>
    <row r="42" spans="1:14">
      <c r="A42" s="119" t="s">
        <v>224</v>
      </c>
      <c r="B42" s="830" t="str">
        <f>VLOOKUP(A42,EQUIPOS!A12:D156,3,FALSE)</f>
        <v>Equipo de Medición (Deformimetros Eléctricos, Mecánicos, Celdas de Carga,  Etc.)</v>
      </c>
      <c r="C42" s="831"/>
      <c r="D42" s="831"/>
      <c r="E42" s="831"/>
      <c r="F42" s="831"/>
      <c r="G42" s="831"/>
      <c r="H42" s="832"/>
      <c r="I42" s="337"/>
      <c r="J42" s="339"/>
      <c r="K42" s="447">
        <f>VLOOKUP(A42,EQUIPOS!A12:D169,4,FALSE)</f>
        <v>114670.28336231103</v>
      </c>
      <c r="L42" s="432"/>
      <c r="M42" s="433">
        <v>0.158</v>
      </c>
      <c r="N42" s="281">
        <f t="shared" si="0"/>
        <v>725761.28710323444</v>
      </c>
    </row>
    <row r="43" spans="1:14">
      <c r="A43" t="s">
        <v>335</v>
      </c>
      <c r="B43" s="830" t="str">
        <f>VLOOKUP(A43,EQUIPOS!A13:D157,3,FALSE)</f>
        <v>Tara (Recebo, Agua, Etc.)</v>
      </c>
      <c r="C43" s="831"/>
      <c r="D43" s="831"/>
      <c r="E43" s="831"/>
      <c r="F43" s="831"/>
      <c r="G43" s="831"/>
      <c r="H43" s="832"/>
      <c r="I43" s="42"/>
      <c r="J43" s="43"/>
      <c r="K43" s="447">
        <f>VLOOKUP(A43,EQUIPOS!A13:D170,4,FALSE)</f>
        <v>195606.41820661671</v>
      </c>
      <c r="L43" s="285"/>
      <c r="M43" s="286">
        <v>2.8000000000000001E-2</v>
      </c>
      <c r="N43" s="281">
        <f t="shared" si="0"/>
        <v>6985943.5073791677</v>
      </c>
    </row>
    <row r="44" spans="1:14">
      <c r="A44" t="s">
        <v>216</v>
      </c>
      <c r="B44" s="830" t="str">
        <f>VLOOKUP(A44,EQUIPOS!A14:D158,3,FALSE)</f>
        <v xml:space="preserve">Equipo de topografía Teodolito electrónico con abertura de anteojo de 42 mm. Aumento del anteojo: 30x.Distancia mínima de enfoque: 1.0 m. Precisión: 5´´. Compensador con rango de trabajo ±3´. </v>
      </c>
      <c r="C44" s="831"/>
      <c r="D44" s="831"/>
      <c r="E44" s="831"/>
      <c r="F44" s="831"/>
      <c r="G44" s="831"/>
      <c r="H44" s="832"/>
      <c r="I44" s="42"/>
      <c r="J44" s="43"/>
      <c r="K44" s="447">
        <f>VLOOKUP(A44,EQUIPOS!A14:D171,4,FALSE)</f>
        <v>4958.7299999999996</v>
      </c>
      <c r="L44" s="285"/>
      <c r="M44" s="286">
        <v>0.158</v>
      </c>
      <c r="N44" s="282">
        <f t="shared" si="0"/>
        <v>31384.367088607592</v>
      </c>
    </row>
    <row r="45" spans="1:14">
      <c r="B45" s="837" t="s">
        <v>1036</v>
      </c>
      <c r="C45" s="838"/>
      <c r="D45" s="838"/>
      <c r="E45" s="44"/>
      <c r="F45" s="45"/>
      <c r="G45" s="45"/>
      <c r="H45" s="46"/>
      <c r="I45" s="42"/>
      <c r="J45" s="43"/>
      <c r="K45" s="288"/>
      <c r="L45" s="285"/>
      <c r="M45" s="410">
        <v>0.02</v>
      </c>
      <c r="N45" s="353">
        <f>N81*M45</f>
        <v>23612.235743728568</v>
      </c>
    </row>
    <row r="46" spans="1:14" ht="15.75" thickBot="1">
      <c r="B46" s="830"/>
      <c r="C46" s="831"/>
      <c r="D46" s="831"/>
      <c r="E46" s="831"/>
      <c r="F46" s="831"/>
      <c r="G46" s="831"/>
      <c r="H46" s="832"/>
      <c r="I46" s="839"/>
      <c r="J46" s="840"/>
      <c r="K46" s="47"/>
      <c r="L46" s="841"/>
      <c r="M46" s="842"/>
      <c r="N46" s="111"/>
    </row>
    <row r="47" spans="1:14" ht="15.75" thickBot="1">
      <c r="B47" s="817" t="s">
        <v>1037</v>
      </c>
      <c r="C47" s="818"/>
      <c r="D47" s="818"/>
      <c r="E47" s="818"/>
      <c r="F47" s="818"/>
      <c r="G47" s="818"/>
      <c r="H47" s="818"/>
      <c r="I47" s="818"/>
      <c r="J47" s="818"/>
      <c r="K47" s="818"/>
      <c r="L47" s="818"/>
      <c r="M47" s="819"/>
      <c r="N47" s="403">
        <f>SUM(N36:N46)</f>
        <v>20375305.63825969</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08" t="s">
        <v>1028</v>
      </c>
      <c r="C51" s="809"/>
      <c r="D51" s="809"/>
      <c r="E51" s="809"/>
      <c r="F51" s="809"/>
      <c r="G51" s="809"/>
      <c r="H51" s="809"/>
      <c r="I51" s="810"/>
      <c r="J51" s="324" t="s">
        <v>1029</v>
      </c>
      <c r="K51" s="91" t="s">
        <v>1030</v>
      </c>
      <c r="L51" s="811" t="s">
        <v>1039</v>
      </c>
      <c r="M51" s="810"/>
      <c r="N51" s="92" t="s">
        <v>1035</v>
      </c>
    </row>
    <row r="52" spans="1:14">
      <c r="A52" s="167" t="s">
        <v>412</v>
      </c>
      <c r="B52" s="49" t="str">
        <f>VLOOKUP(A52,MATERIALES!A5:D372,3,FALSE)</f>
        <v>Celda especial de carga</v>
      </c>
      <c r="C52" s="290"/>
      <c r="D52" s="290"/>
      <c r="E52" s="290"/>
      <c r="F52" s="290"/>
      <c r="G52" s="290"/>
      <c r="H52" s="290"/>
      <c r="I52" s="277"/>
      <c r="J52" s="233" t="str">
        <f>VLOOKUP(A52,MATERIALES!A6:D642,2,FALSE)</f>
        <v>u</v>
      </c>
      <c r="K52" s="291">
        <v>1</v>
      </c>
      <c r="L52" s="276"/>
      <c r="M52" s="411">
        <f>VLOOKUP(A52,MATERIALES!A5:D394,4,FALSE)</f>
        <v>12534136.861264473</v>
      </c>
      <c r="N52" s="281">
        <f t="shared" ref="N52:N58" si="1">K52*M52</f>
        <v>12534136.861264473</v>
      </c>
    </row>
    <row r="53" spans="1:14">
      <c r="A53" s="167" t="s">
        <v>515</v>
      </c>
      <c r="B53" s="49" t="str">
        <f>VLOOKUP(A53,MATERIALES!A6:D372,3,FALSE)</f>
        <v>Manguera de alta presión</v>
      </c>
      <c r="C53" s="434"/>
      <c r="D53" s="434"/>
      <c r="E53" s="434"/>
      <c r="F53" s="434"/>
      <c r="G53" s="434"/>
      <c r="H53" s="434"/>
      <c r="I53" s="434"/>
      <c r="J53" s="320" t="str">
        <f>VLOOKUP(A53,MATERIALES!A7:D643,2,FALSE)</f>
        <v>m</v>
      </c>
      <c r="K53" s="406">
        <v>30</v>
      </c>
      <c r="L53" s="430"/>
      <c r="M53" s="411">
        <f>VLOOKUP(A53,MATERIALES!A6:D395,4,FALSE)</f>
        <v>7100</v>
      </c>
      <c r="N53" s="281">
        <f t="shared" si="1"/>
        <v>213000</v>
      </c>
    </row>
    <row r="54" spans="1:14">
      <c r="A54" s="167" t="s">
        <v>792</v>
      </c>
      <c r="B54" s="49" t="str">
        <f>VLOOKUP(A54,MATERIALES!A6:D372,3,FALSE)</f>
        <v>Tubo Metálico De Alta Resistencia</v>
      </c>
      <c r="C54" s="434"/>
      <c r="D54" s="434"/>
      <c r="E54" s="434"/>
      <c r="F54" s="434"/>
      <c r="G54" s="434"/>
      <c r="H54" s="434"/>
      <c r="I54" s="434"/>
      <c r="J54" s="321" t="str">
        <f>VLOOKUP(A54,MATERIALES!A8:D644,2,FALSE)</f>
        <v>m</v>
      </c>
      <c r="K54" s="406">
        <v>60</v>
      </c>
      <c r="L54" s="430"/>
      <c r="M54" s="411">
        <f>VLOOKUP(A54,MATERIALES!A6:D396,4,FALSE)</f>
        <v>49248.917609512893</v>
      </c>
      <c r="N54" s="281">
        <f t="shared" si="1"/>
        <v>2954935.0565707735</v>
      </c>
    </row>
    <row r="55" spans="1:14">
      <c r="A55" s="167" t="s">
        <v>799</v>
      </c>
      <c r="B55" s="49" t="str">
        <f>VLOOKUP(A55,MATERIALES!A6:D372,3,FALSE)</f>
        <v>Uniones especiales de alta resistencia para tubería</v>
      </c>
      <c r="C55" s="434"/>
      <c r="D55" s="434"/>
      <c r="E55" s="434"/>
      <c r="F55" s="434"/>
      <c r="G55" s="434"/>
      <c r="H55" s="434"/>
      <c r="I55" s="434"/>
      <c r="J55" s="321" t="str">
        <f>VLOOKUP(A55,MATERIALES!A9:D645,2,FALSE)</f>
        <v>u</v>
      </c>
      <c r="K55" s="406">
        <v>12</v>
      </c>
      <c r="L55" s="430"/>
      <c r="M55" s="411">
        <f>VLOOKUP(A55,MATERIALES!A6:D397,4,FALSE)</f>
        <v>31583.008469964323</v>
      </c>
      <c r="N55" s="281">
        <f t="shared" si="1"/>
        <v>378996.10163957189</v>
      </c>
    </row>
    <row r="56" spans="1:14">
      <c r="A56" s="167" t="s">
        <v>755</v>
      </c>
      <c r="B56" s="49" t="str">
        <f>VLOOKUP(A56,MATERIALES!A7:D372,3,FALSE)</f>
        <v>Transductores electrónicos (incluye cables, protección contra el concreto y panel de lectura)</v>
      </c>
      <c r="C56" s="434"/>
      <c r="D56" s="434"/>
      <c r="E56" s="434"/>
      <c r="F56" s="434"/>
      <c r="G56" s="434"/>
      <c r="H56" s="434"/>
      <c r="I56" s="434"/>
      <c r="J56" s="321" t="str">
        <f>VLOOKUP(A56,MATERIALES!A10:D646,2,FALSE)</f>
        <v>u</v>
      </c>
      <c r="K56" s="406">
        <v>2</v>
      </c>
      <c r="L56" s="430"/>
      <c r="M56" s="411">
        <f>VLOOKUP(A56,MATERIALES!A7:D398,4,FALSE)</f>
        <v>1239351.5040101632</v>
      </c>
      <c r="N56" s="281">
        <f t="shared" si="1"/>
        <v>2478703.0080203265</v>
      </c>
    </row>
    <row r="57" spans="1:14">
      <c r="A57" s="167" t="s">
        <v>757</v>
      </c>
      <c r="B57" s="49" t="str">
        <f>VLOOKUP(A57,MATERIALES!A8:D372,3,FALSE)</f>
        <v>Transductores mecánicos (incluye cables, protección contra el concreto y panel de lectura)</v>
      </c>
      <c r="C57" s="434"/>
      <c r="D57" s="434"/>
      <c r="E57" s="434"/>
      <c r="F57" s="434"/>
      <c r="G57" s="434"/>
      <c r="H57" s="434"/>
      <c r="I57" s="434"/>
      <c r="J57" s="321" t="str">
        <f>VLOOKUP(A57,MATERIALES!A11:D647,2,FALSE)</f>
        <v>u</v>
      </c>
      <c r="K57" s="406">
        <v>5</v>
      </c>
      <c r="L57" s="430"/>
      <c r="M57" s="411">
        <f>VLOOKUP(A57,MATERIALES!A8:D399,4,FALSE)</f>
        <v>760028.15224390978</v>
      </c>
      <c r="N57" s="281">
        <f t="shared" si="1"/>
        <v>3800140.761219549</v>
      </c>
    </row>
    <row r="58" spans="1:14" ht="15.75" thickBot="1">
      <c r="A58" s="214" t="s">
        <v>564</v>
      </c>
      <c r="B58" s="49" t="str">
        <f>VLOOKUP(A58,MATERIALES!A9:D372,3,FALSE)</f>
        <v xml:space="preserve">Material seleccionado para Relleno
</v>
      </c>
      <c r="C58" s="319"/>
      <c r="D58" s="319"/>
      <c r="E58" s="319"/>
      <c r="F58" s="319"/>
      <c r="G58" s="319"/>
      <c r="H58" s="319"/>
      <c r="I58" s="319"/>
      <c r="J58" s="444" t="str">
        <f>VLOOKUP(A58,MATERIALES!A12:D648,2,FALSE)</f>
        <v>m3</v>
      </c>
      <c r="K58" s="132">
        <v>70</v>
      </c>
      <c r="L58" s="334"/>
      <c r="M58" s="411">
        <f>VLOOKUP(A58,MATERIALES!A9:D400,4,FALSE)</f>
        <v>10710</v>
      </c>
      <c r="N58" s="281">
        <f t="shared" si="1"/>
        <v>749700</v>
      </c>
    </row>
    <row r="59" spans="1:14" ht="15.75" thickBot="1">
      <c r="B59" s="817" t="s">
        <v>1037</v>
      </c>
      <c r="C59" s="818"/>
      <c r="D59" s="818"/>
      <c r="E59" s="818"/>
      <c r="F59" s="818"/>
      <c r="G59" s="818"/>
      <c r="H59" s="818"/>
      <c r="I59" s="818"/>
      <c r="J59" s="818"/>
      <c r="K59" s="818"/>
      <c r="L59" s="818"/>
      <c r="M59" s="819"/>
      <c r="N59" s="403">
        <f>SUM(N52:N58)</f>
        <v>23109611.788714696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1479</v>
      </c>
      <c r="B64" s="52" t="str">
        <f>VLOOKUP(A64,TRANSPORTE!A5:D117,3,FALSE)</f>
        <v>Transporte de Equipos para Prueba (1)</v>
      </c>
      <c r="C64" s="326"/>
      <c r="D64" s="326"/>
      <c r="E64" s="326"/>
      <c r="F64" s="326"/>
      <c r="G64" s="326"/>
      <c r="H64" s="320" t="s">
        <v>1552</v>
      </c>
      <c r="I64" s="288">
        <v>0.05</v>
      </c>
      <c r="J64" s="295">
        <v>1</v>
      </c>
      <c r="K64" s="288">
        <f>I64*J64</f>
        <v>0.05</v>
      </c>
      <c r="L64" s="821">
        <f>VLOOKUP(A64,TRANSPORTE!A5:D117,4,FALSE)</f>
        <v>99039.496936061842</v>
      </c>
      <c r="M64" s="822"/>
      <c r="N64" s="296">
        <f>K64*L64</f>
        <v>4951.9748468030921</v>
      </c>
    </row>
    <row r="65" spans="1:15">
      <c r="B65" s="52"/>
      <c r="C65" s="53"/>
      <c r="D65" s="53"/>
      <c r="E65" s="53"/>
      <c r="F65" s="53"/>
      <c r="G65" s="53"/>
      <c r="H65" s="320"/>
      <c r="I65" s="288"/>
      <c r="J65" s="295"/>
      <c r="K65" s="288"/>
      <c r="L65" s="821"/>
      <c r="M65" s="822"/>
      <c r="N65" s="296"/>
    </row>
    <row r="66" spans="1:15">
      <c r="B66" s="52"/>
      <c r="C66" s="53"/>
      <c r="D66" s="53"/>
      <c r="E66" s="53"/>
      <c r="F66" s="53"/>
      <c r="G66" s="53"/>
      <c r="H66" s="320"/>
      <c r="I66" s="288"/>
      <c r="J66" s="295"/>
      <c r="K66" s="288"/>
      <c r="L66" s="821"/>
      <c r="M66" s="822"/>
      <c r="N66" s="296"/>
    </row>
    <row r="67" spans="1:15">
      <c r="B67" s="52"/>
      <c r="C67" s="53"/>
      <c r="D67" s="53"/>
      <c r="E67" s="53"/>
      <c r="F67" s="53"/>
      <c r="G67" s="53"/>
      <c r="H67" s="320"/>
      <c r="I67" s="288"/>
      <c r="J67" s="295"/>
      <c r="K67" s="288"/>
      <c r="L67" s="821"/>
      <c r="M67" s="822"/>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4951.9748468030921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s="168" t="s">
        <v>15</v>
      </c>
      <c r="B75" s="55" t="str">
        <f>VLOOKUP(A75,'MANO DE OBRA'!A8:D68,3,FALSE)</f>
        <v>Obrero (6)</v>
      </c>
      <c r="C75" s="53"/>
      <c r="D75" s="53"/>
      <c r="E75" s="53"/>
      <c r="F75" s="53"/>
      <c r="G75" s="53"/>
      <c r="H75" s="53"/>
      <c r="I75" s="301">
        <f>K75/J75*100</f>
        <v>165623.36823599998</v>
      </c>
      <c r="J75" s="302">
        <v>185</v>
      </c>
      <c r="K75" s="303">
        <f>VLOOKUP(A75,'MANO DE OBRA'!A8:D99,4,FALSE)</f>
        <v>306403.23123659997</v>
      </c>
      <c r="L75" s="56"/>
      <c r="M75" s="443">
        <v>1.26</v>
      </c>
      <c r="N75" s="404">
        <f>K75/M75</f>
        <v>243177.1676480952</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1">
        <v>1.26</v>
      </c>
      <c r="N76" s="404">
        <f>K76/M76</f>
        <v>81059.055882698405</v>
      </c>
    </row>
    <row r="77" spans="1:15">
      <c r="A77" s="179" t="s">
        <v>64</v>
      </c>
      <c r="B77" s="55" t="str">
        <f>VLOOKUP(A77,'MANO DE OBRA'!A9:D70,3,FALSE)</f>
        <v>Ingeniero supervisor</v>
      </c>
      <c r="C77" s="53"/>
      <c r="D77" s="53"/>
      <c r="E77" s="53"/>
      <c r="F77" s="53"/>
      <c r="G77" s="53"/>
      <c r="H77" s="53"/>
      <c r="I77" s="301">
        <f>K77/J77*100</f>
        <v>242468.64</v>
      </c>
      <c r="J77" s="302">
        <v>185</v>
      </c>
      <c r="K77" s="303">
        <f>VLOOKUP(A77,'MANO DE OBRA'!A9:D101,4,FALSE)</f>
        <v>448566.984</v>
      </c>
      <c r="L77" s="56"/>
      <c r="M77" s="309">
        <v>1.26</v>
      </c>
      <c r="N77" s="404">
        <f>K77/M77</f>
        <v>356005.54285714286</v>
      </c>
    </row>
    <row r="78" spans="1:15">
      <c r="A78" s="179" t="s">
        <v>78</v>
      </c>
      <c r="B78" s="55" t="str">
        <f>VLOOKUP(A78,'MANO DE OBRA'!A10:D71,3,FALSE)</f>
        <v xml:space="preserve">Ingeniero Geotecnista </v>
      </c>
      <c r="C78" s="53"/>
      <c r="D78" s="53"/>
      <c r="E78" s="53"/>
      <c r="F78" s="53"/>
      <c r="G78" s="53"/>
      <c r="H78" s="53"/>
      <c r="I78" s="301">
        <f>K78/J78*100</f>
        <v>313188.65999999997</v>
      </c>
      <c r="J78" s="302">
        <v>185</v>
      </c>
      <c r="K78" s="303">
        <f>VLOOKUP(A78,'MANO DE OBRA'!A10:D102,4,FALSE)</f>
        <v>579399.02099999995</v>
      </c>
      <c r="L78" s="327"/>
      <c r="M78" s="309">
        <v>1.26</v>
      </c>
      <c r="N78" s="404">
        <f>K78/M78</f>
        <v>459840.49285714282</v>
      </c>
    </row>
    <row r="79" spans="1:15">
      <c r="A79" s="179" t="s">
        <v>2334</v>
      </c>
      <c r="B79" s="55" t="str">
        <f>VLOOKUP(A79,'MANO DE OBRA'!A11:D72,3,FALSE)</f>
        <v>Celador</v>
      </c>
      <c r="C79" s="53"/>
      <c r="D79" s="53"/>
      <c r="E79" s="53"/>
      <c r="F79" s="53"/>
      <c r="G79" s="53"/>
      <c r="H79" s="53"/>
      <c r="I79" s="301">
        <f>K79/J79*100</f>
        <v>27603.894705999999</v>
      </c>
      <c r="J79" s="302">
        <v>185</v>
      </c>
      <c r="K79" s="307">
        <f>VLOOKUP(A79,'MANO DE OBRA'!A11:D103,4,FALSE)</f>
        <v>51067.205206099999</v>
      </c>
      <c r="L79" s="327"/>
      <c r="M79" s="309">
        <v>1.26</v>
      </c>
      <c r="N79" s="404">
        <f>K79/M79</f>
        <v>40529.527941349203</v>
      </c>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1180611.7871864284</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N47+N59+N70+N81</f>
        <v>44670481.189007618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8934096.2378015239</v>
      </c>
      <c r="M88" s="852"/>
      <c r="N88" s="57"/>
    </row>
    <row r="89" spans="1:14">
      <c r="B89" s="95" t="s">
        <v>1057</v>
      </c>
      <c r="C89" s="96"/>
      <c r="D89" s="96"/>
      <c r="E89" s="96"/>
      <c r="F89" s="96"/>
      <c r="G89" s="96"/>
      <c r="H89" s="96"/>
      <c r="I89" s="93"/>
      <c r="J89" s="94"/>
      <c r="K89" s="313">
        <v>0.05</v>
      </c>
      <c r="L89" s="851">
        <f>N83*K89</f>
        <v>2233524.059450381</v>
      </c>
      <c r="M89" s="852"/>
      <c r="N89" s="57"/>
    </row>
    <row r="90" spans="1:14" ht="15.75" thickBot="1">
      <c r="B90" s="97" t="s">
        <v>1058</v>
      </c>
      <c r="C90" s="98"/>
      <c r="D90" s="98"/>
      <c r="E90" s="98"/>
      <c r="F90" s="98"/>
      <c r="G90" s="98"/>
      <c r="H90" s="98"/>
      <c r="I90" s="99"/>
      <c r="J90" s="100"/>
      <c r="K90" s="314">
        <v>0.05</v>
      </c>
      <c r="L90" s="853">
        <f>N83*K90</f>
        <v>2233524.059450381</v>
      </c>
      <c r="M90" s="854"/>
      <c r="N90" s="57"/>
    </row>
    <row r="91" spans="1:14" ht="15.75" thickBot="1">
      <c r="B91" s="817" t="s">
        <v>1037</v>
      </c>
      <c r="C91" s="818"/>
      <c r="D91" s="818"/>
      <c r="E91" s="818"/>
      <c r="F91" s="818"/>
      <c r="G91" s="818"/>
      <c r="H91" s="818"/>
      <c r="I91" s="818"/>
      <c r="J91" s="818"/>
      <c r="K91" s="818"/>
      <c r="L91" s="818"/>
      <c r="M91" s="819"/>
      <c r="N91" s="58">
        <f>L88+L89+L90</f>
        <v>13401144.356702285</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58071625.545709901</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9" t="s">
        <v>2324</v>
      </c>
      <c r="C110" s="960"/>
      <c r="D110" s="960"/>
      <c r="E110" s="960"/>
      <c r="F110" s="960"/>
      <c r="G110" s="960"/>
      <c r="H110" s="960"/>
      <c r="I110" s="960"/>
      <c r="J110" s="960"/>
      <c r="K110" s="960"/>
      <c r="L110" s="960"/>
      <c r="M110" s="960"/>
      <c r="N110" s="961"/>
    </row>
    <row r="111" spans="2:14" ht="15" customHeight="1">
      <c r="B111" s="959"/>
      <c r="C111" s="960"/>
      <c r="D111" s="960"/>
      <c r="E111" s="960"/>
      <c r="F111" s="960"/>
      <c r="G111" s="960"/>
      <c r="H111" s="960"/>
      <c r="I111" s="960"/>
      <c r="J111" s="960"/>
      <c r="K111" s="960"/>
      <c r="L111" s="960"/>
      <c r="M111" s="960"/>
      <c r="N111" s="961"/>
    </row>
    <row r="112" spans="2:14" ht="30" customHeight="1">
      <c r="B112" s="962" t="s">
        <v>2325</v>
      </c>
      <c r="C112" s="963"/>
      <c r="D112" s="963"/>
      <c r="E112" s="963"/>
      <c r="F112" s="963"/>
      <c r="G112" s="963"/>
      <c r="H112" s="963"/>
      <c r="I112" s="963"/>
      <c r="J112" s="963"/>
      <c r="K112" s="963"/>
      <c r="L112" s="963"/>
      <c r="M112" s="963"/>
      <c r="N112" s="964"/>
    </row>
    <row r="113" spans="2:14">
      <c r="B113" s="962"/>
      <c r="C113" s="963"/>
      <c r="D113" s="963"/>
      <c r="E113" s="963"/>
      <c r="F113" s="963"/>
      <c r="G113" s="963"/>
      <c r="H113" s="963"/>
      <c r="I113" s="963"/>
      <c r="J113" s="963"/>
      <c r="K113" s="963"/>
      <c r="L113" s="963"/>
      <c r="M113" s="963"/>
      <c r="N113" s="964"/>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5"/>
      <c r="K123" s="965"/>
      <c r="L123" s="965"/>
      <c r="M123" s="965"/>
      <c r="N123" s="966"/>
    </row>
    <row r="124" spans="2:14" ht="15.75" thickBot="1">
      <c r="B124" s="428" t="s">
        <v>2327</v>
      </c>
      <c r="C124" s="429"/>
      <c r="D124" s="429"/>
      <c r="E124" s="268"/>
      <c r="F124" s="268"/>
      <c r="G124" s="268"/>
      <c r="H124" s="268"/>
      <c r="I124" s="268"/>
      <c r="J124" s="967"/>
      <c r="K124" s="967"/>
      <c r="L124" s="967"/>
      <c r="M124" s="967"/>
      <c r="N124" s="968"/>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83:M83"/>
    <mergeCell ref="B87:H87"/>
    <mergeCell ref="L87:M87"/>
    <mergeCell ref="L66:M66"/>
    <mergeCell ref="L67:M67"/>
    <mergeCell ref="L69:M69"/>
    <mergeCell ref="B70:M70"/>
    <mergeCell ref="B74:H74"/>
    <mergeCell ref="L74:M74"/>
    <mergeCell ref="B110:N111"/>
    <mergeCell ref="B112:N113"/>
    <mergeCell ref="J123:N124"/>
    <mergeCell ref="B39:H39"/>
    <mergeCell ref="B40:H40"/>
    <mergeCell ref="B41:H41"/>
    <mergeCell ref="B42:H42"/>
    <mergeCell ref="B88:H88"/>
    <mergeCell ref="L88:M88"/>
    <mergeCell ref="L89:M89"/>
    <mergeCell ref="L90:M90"/>
    <mergeCell ref="B91:M91"/>
    <mergeCell ref="B93:M93"/>
    <mergeCell ref="B80:H80"/>
    <mergeCell ref="L80:M80"/>
    <mergeCell ref="B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topLeftCell="A25"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1734</v>
      </c>
      <c r="C31" s="87" t="s">
        <v>2202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140</v>
      </c>
      <c r="B36" s="830" t="str">
        <f>VLOOKUP(A36,EQUIPOS!A6:D154,3,FALSE)</f>
        <v>Camisa para Pilote D=1.20m</v>
      </c>
      <c r="C36" s="831"/>
      <c r="D36" s="831"/>
      <c r="E36" s="831"/>
      <c r="F36" s="831"/>
      <c r="G36" s="831"/>
      <c r="H36" s="832"/>
      <c r="I36" s="276"/>
      <c r="J36" s="277"/>
      <c r="K36" s="278">
        <f>VLOOKUP(A36,EQUIPOS!A6:D163,4,FALSE)</f>
        <v>23573.10187644192</v>
      </c>
      <c r="L36" s="279"/>
      <c r="M36" s="280">
        <v>1</v>
      </c>
      <c r="N36" s="281">
        <f t="shared" ref="N36:N42" si="0">K36/M36</f>
        <v>23573.10187644192</v>
      </c>
    </row>
    <row r="37" spans="1:14">
      <c r="A37" s="119" t="s">
        <v>206</v>
      </c>
      <c r="B37" s="830" t="str">
        <f>VLOOKUP(A37,EQUIPOS!A7:D154,3,FALSE)</f>
        <v>Equipo de Soldadura</v>
      </c>
      <c r="C37" s="831"/>
      <c r="D37" s="831"/>
      <c r="E37" s="831"/>
      <c r="F37" s="831"/>
      <c r="G37" s="831"/>
      <c r="H37" s="832"/>
      <c r="I37" s="430"/>
      <c r="J37" s="431"/>
      <c r="K37" s="278">
        <f>VLOOKUP(A37,EQUIPOS!A7:D164,4,FALSE)</f>
        <v>4462.5</v>
      </c>
      <c r="L37" s="344"/>
      <c r="M37" s="345">
        <v>1</v>
      </c>
      <c r="N37" s="281">
        <f t="shared" si="0"/>
        <v>4462.5</v>
      </c>
    </row>
    <row r="38" spans="1:14">
      <c r="A38" s="119" t="s">
        <v>242</v>
      </c>
      <c r="B38" s="830" t="str">
        <f>VLOOKUP(A38,EQUIPOS!A8:D154,3,FALSE)</f>
        <v>Grúa con torre capacidad 1 ton en la punta.</v>
      </c>
      <c r="C38" s="831"/>
      <c r="D38" s="831"/>
      <c r="E38" s="831"/>
      <c r="F38" s="831"/>
      <c r="G38" s="831"/>
      <c r="H38" s="832"/>
      <c r="I38" s="430"/>
      <c r="J38" s="431"/>
      <c r="K38" s="447">
        <f>VLOOKUP(A38,EQUIPOS!A8:D165,4,FALSE)</f>
        <v>387600</v>
      </c>
      <c r="L38" s="344"/>
      <c r="M38" s="345">
        <v>2.5</v>
      </c>
      <c r="N38" s="281">
        <f t="shared" si="0"/>
        <v>155040</v>
      </c>
    </row>
    <row r="39" spans="1:14">
      <c r="A39" s="119" t="s">
        <v>267</v>
      </c>
      <c r="B39" s="830" t="str">
        <f>VLOOKUP(A39,EQUIPOS!A9:D154,3,FALSE)</f>
        <v>Motobomba de concreto</v>
      </c>
      <c r="C39" s="831"/>
      <c r="D39" s="831"/>
      <c r="E39" s="831"/>
      <c r="F39" s="831"/>
      <c r="G39" s="831"/>
      <c r="H39" s="832"/>
      <c r="I39" s="430"/>
      <c r="J39" s="431"/>
      <c r="K39" s="447">
        <f>VLOOKUP(A39,EQUIPOS!A9:D166,4,FALSE)</f>
        <v>53178.534622351908</v>
      </c>
      <c r="L39" s="344"/>
      <c r="M39" s="345">
        <v>2.5499800000000001</v>
      </c>
      <c r="N39" s="281">
        <f t="shared" si="0"/>
        <v>20854.490867517354</v>
      </c>
    </row>
    <row r="40" spans="1:14">
      <c r="A40" s="119" t="s">
        <v>277</v>
      </c>
      <c r="B40" s="830" t="str">
        <f>VLOOKUP(A40,EQUIPOS!A10:D154,3,FALSE)</f>
        <v>Pala auxiliar de piloteadora</v>
      </c>
      <c r="C40" s="831"/>
      <c r="D40" s="831"/>
      <c r="E40" s="831"/>
      <c r="F40" s="831"/>
      <c r="G40" s="831"/>
      <c r="H40" s="832"/>
      <c r="I40" s="430"/>
      <c r="J40" s="431"/>
      <c r="K40" s="447">
        <f>VLOOKUP(A40,EQUIPOS!A10:D167,4,FALSE)</f>
        <v>242626.20779480523</v>
      </c>
      <c r="L40" s="344"/>
      <c r="M40" s="345">
        <v>2.5</v>
      </c>
      <c r="N40" s="281">
        <f t="shared" si="0"/>
        <v>97050.483117922093</v>
      </c>
    </row>
    <row r="41" spans="1:14">
      <c r="A41" s="119" t="s">
        <v>282</v>
      </c>
      <c r="B41" s="830" t="str">
        <f>VLOOKUP(A41,EQUIPOS!A6:D154,3,FALSE)</f>
        <v>Piloteadora potencia 250KW, RPM 1800, fuerza elevadora 200KN</v>
      </c>
      <c r="C41" s="831"/>
      <c r="D41" s="831"/>
      <c r="E41" s="831"/>
      <c r="F41" s="831"/>
      <c r="G41" s="831"/>
      <c r="H41" s="832"/>
      <c r="I41" s="430"/>
      <c r="J41" s="431"/>
      <c r="K41" s="447">
        <f>VLOOKUP(A41,EQUIPOS!A6:D154,4,FALSE)</f>
        <v>544363</v>
      </c>
      <c r="L41" s="344"/>
      <c r="M41" s="345">
        <v>1</v>
      </c>
      <c r="N41" s="281">
        <f t="shared" si="0"/>
        <v>544363</v>
      </c>
    </row>
    <row r="42" spans="1:14">
      <c r="A42" s="119" t="s">
        <v>310</v>
      </c>
      <c r="B42" s="830" t="str">
        <f>VLOOKUP(A42,EQUIPOS!A12:D156,3,FALSE)</f>
        <v>Retroexcavadora A25C</v>
      </c>
      <c r="C42" s="831"/>
      <c r="D42" s="831"/>
      <c r="E42" s="831"/>
      <c r="F42" s="831"/>
      <c r="G42" s="831"/>
      <c r="H42" s="832"/>
      <c r="I42" s="337"/>
      <c r="J42" s="339"/>
      <c r="K42" s="447">
        <f>VLOOKUP(A42,EQUIPOS!A12:D169,4,FALSE)</f>
        <v>113181.61679485756</v>
      </c>
      <c r="L42" s="432"/>
      <c r="M42" s="433">
        <v>2.5</v>
      </c>
      <c r="N42" s="281">
        <f t="shared" si="0"/>
        <v>45272.646717943026</v>
      </c>
    </row>
    <row r="43" spans="1:14">
      <c r="B43" s="830"/>
      <c r="C43" s="831"/>
      <c r="D43" s="831"/>
      <c r="E43" s="831"/>
      <c r="F43" s="831"/>
      <c r="G43" s="831"/>
      <c r="H43" s="832"/>
      <c r="I43" s="42"/>
      <c r="J43" s="43"/>
      <c r="K43" s="447"/>
      <c r="L43" s="285"/>
      <c r="M43" s="286"/>
      <c r="N43" s="281"/>
    </row>
    <row r="44" spans="1:14">
      <c r="B44" s="329"/>
      <c r="C44" s="330"/>
      <c r="D44" s="330"/>
      <c r="E44" s="330"/>
      <c r="F44" s="332"/>
      <c r="G44" s="332"/>
      <c r="H44" s="131"/>
      <c r="I44" s="42"/>
      <c r="J44" s="43"/>
      <c r="K44" s="447"/>
      <c r="L44" s="285"/>
      <c r="M44" s="286"/>
      <c r="N44" s="282"/>
    </row>
    <row r="45" spans="1:14">
      <c r="B45" s="837" t="s">
        <v>1036</v>
      </c>
      <c r="C45" s="838"/>
      <c r="D45" s="838"/>
      <c r="E45" s="44"/>
      <c r="F45" s="45"/>
      <c r="G45" s="45"/>
      <c r="H45" s="46"/>
      <c r="I45" s="42"/>
      <c r="J45" s="43"/>
      <c r="K45" s="288"/>
      <c r="L45" s="285"/>
      <c r="M45" s="410">
        <v>0.1</v>
      </c>
      <c r="N45" s="353">
        <f>N83*M45</f>
        <v>8511.2008676833339</v>
      </c>
    </row>
    <row r="46" spans="1:14" ht="15.75" thickBot="1">
      <c r="B46" s="830"/>
      <c r="C46" s="831"/>
      <c r="D46" s="831"/>
      <c r="E46" s="831"/>
      <c r="F46" s="831"/>
      <c r="G46" s="831"/>
      <c r="H46" s="832"/>
      <c r="I46" s="839"/>
      <c r="J46" s="840"/>
      <c r="K46" s="47"/>
      <c r="L46" s="841"/>
      <c r="M46" s="842"/>
      <c r="N46" s="111"/>
    </row>
    <row r="47" spans="1:14" ht="15.75" thickBot="1">
      <c r="B47" s="817" t="s">
        <v>1037</v>
      </c>
      <c r="C47" s="818"/>
      <c r="D47" s="818"/>
      <c r="E47" s="818"/>
      <c r="F47" s="818"/>
      <c r="G47" s="818"/>
      <c r="H47" s="818"/>
      <c r="I47" s="818"/>
      <c r="J47" s="818"/>
      <c r="K47" s="818"/>
      <c r="L47" s="818"/>
      <c r="M47" s="819"/>
      <c r="N47" s="403">
        <f>SUM(N36:N46)</f>
        <v>899127.42344750767</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08" t="s">
        <v>1028</v>
      </c>
      <c r="C51" s="809"/>
      <c r="D51" s="809"/>
      <c r="E51" s="809"/>
      <c r="F51" s="809"/>
      <c r="G51" s="809"/>
      <c r="H51" s="809"/>
      <c r="I51" s="810"/>
      <c r="J51" s="324" t="s">
        <v>1029</v>
      </c>
      <c r="K51" s="91" t="s">
        <v>1030</v>
      </c>
      <c r="L51" s="811" t="s">
        <v>1039</v>
      </c>
      <c r="M51" s="810"/>
      <c r="N51" s="92" t="s">
        <v>1035</v>
      </c>
    </row>
    <row r="52" spans="1:14">
      <c r="A52" s="167" t="s">
        <v>390</v>
      </c>
      <c r="B52" s="49" t="str">
        <f>VLOOKUP(A52,MATERIALES!A5:D372,3,FALSE)</f>
        <v>Bentonita</v>
      </c>
      <c r="C52" s="290"/>
      <c r="D52" s="290"/>
      <c r="E52" s="290"/>
      <c r="F52" s="290"/>
      <c r="G52" s="290"/>
      <c r="H52" s="290"/>
      <c r="I52" s="290"/>
      <c r="J52" s="320" t="str">
        <f>VLOOKUP(A52,MATERIALES!A6:D642,2,FALSE)</f>
        <v>kg</v>
      </c>
      <c r="K52" s="291">
        <v>2.355</v>
      </c>
      <c r="L52" s="276"/>
      <c r="M52" s="411">
        <f>VLOOKUP(A52,MATERIALES!A5:D394,4,FALSE)</f>
        <v>5950.2623921427949</v>
      </c>
      <c r="N52" s="281">
        <f>K52*M52</f>
        <v>14012.867933496282</v>
      </c>
    </row>
    <row r="53" spans="1:14">
      <c r="A53" s="167" t="s">
        <v>812</v>
      </c>
      <c r="B53" s="49" t="str">
        <f>VLOOKUP(A53,MATERIALES!A6:D372,3,FALSE)</f>
        <v>Acero PDR-60</v>
      </c>
      <c r="C53" s="434"/>
      <c r="D53" s="434"/>
      <c r="E53" s="434"/>
      <c r="F53" s="434"/>
      <c r="G53" s="434"/>
      <c r="H53" s="434"/>
      <c r="I53" s="434"/>
      <c r="J53" s="321" t="str">
        <f>VLOOKUP(A53,MATERIALES!A7:D643,2,FALSE)</f>
        <v>kg</v>
      </c>
      <c r="K53" s="406">
        <v>123.70021073509811</v>
      </c>
      <c r="L53" s="430"/>
      <c r="M53" s="411">
        <f>VLOOKUP(A53,MATERIALES!A6:D395,4,FALSE)</f>
        <v>2804.3333333333335</v>
      </c>
      <c r="N53" s="281">
        <f>K53*M53</f>
        <v>346896.62430479348</v>
      </c>
    </row>
    <row r="54" spans="1:14">
      <c r="A54" s="167" t="s">
        <v>901</v>
      </c>
      <c r="B54" s="49" t="str">
        <f>VLOOKUP(A54,MATERIALES!A6:D372,3,FALSE)</f>
        <v>Concreto Resistencia  28 (Mpa)</v>
      </c>
      <c r="C54" s="434"/>
      <c r="D54" s="434"/>
      <c r="E54" s="434"/>
      <c r="F54" s="434"/>
      <c r="G54" s="434"/>
      <c r="H54" s="434"/>
      <c r="I54" s="434"/>
      <c r="J54" s="321" t="str">
        <f>VLOOKUP(A54,MATERIALES!A8:D644,2,FALSE)</f>
        <v>m3</v>
      </c>
      <c r="K54" s="406">
        <v>0.82466807156732069</v>
      </c>
      <c r="L54" s="430"/>
      <c r="M54" s="411">
        <f>VLOOKUP(A54,MATERIALES!A6:D396,4,FALSE)</f>
        <v>359276.66666666669</v>
      </c>
      <c r="N54" s="281">
        <f>K54*M54</f>
        <v>296283.99585913512</v>
      </c>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17" t="s">
        <v>1037</v>
      </c>
      <c r="C59" s="818"/>
      <c r="D59" s="818"/>
      <c r="E59" s="818"/>
      <c r="F59" s="818"/>
      <c r="G59" s="818"/>
      <c r="H59" s="818"/>
      <c r="I59" s="818"/>
      <c r="J59" s="818"/>
      <c r="K59" s="818"/>
      <c r="L59" s="818"/>
      <c r="M59" s="819"/>
      <c r="N59" s="403">
        <f>SUM(N52:N58)</f>
        <v>657193.48809742485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1340</v>
      </c>
      <c r="B64" s="52" t="str">
        <f>VLOOKUP(A64,TRANSPORTE!A5:D117,3,FALSE)</f>
        <v>Transporte de material de excavación</v>
      </c>
      <c r="C64" s="326"/>
      <c r="D64" s="326"/>
      <c r="E64" s="326"/>
      <c r="F64" s="326"/>
      <c r="G64" s="326"/>
      <c r="H64" s="320" t="s">
        <v>1552</v>
      </c>
      <c r="I64" s="288">
        <v>1.3</v>
      </c>
      <c r="J64" s="295">
        <v>1</v>
      </c>
      <c r="K64" s="288">
        <f>I64*J64</f>
        <v>1.3</v>
      </c>
      <c r="L64" s="821">
        <f>VLOOKUP(A64,TRANSPORTE!A5:D117,4,FALSE)</f>
        <v>1200</v>
      </c>
      <c r="M64" s="822"/>
      <c r="N64" s="296">
        <f>K64*L64</f>
        <v>1560</v>
      </c>
    </row>
    <row r="65" spans="1:15">
      <c r="A65" t="s">
        <v>1492</v>
      </c>
      <c r="B65" s="52" t="str">
        <f>VLOOKUP(A65,TRANSPORTE!A6:D117,3,FALSE)</f>
        <v>Equipo de Transporte (Camiones Grúas</v>
      </c>
      <c r="C65" s="53"/>
      <c r="D65" s="53"/>
      <c r="E65" s="53"/>
      <c r="F65" s="53"/>
      <c r="G65" s="53"/>
      <c r="H65" s="320" t="s">
        <v>1552</v>
      </c>
      <c r="I65" s="288">
        <v>0.05</v>
      </c>
      <c r="J65" s="295">
        <v>1</v>
      </c>
      <c r="K65" s="288">
        <f>I65*J65</f>
        <v>0.05</v>
      </c>
      <c r="L65" s="821">
        <f>VLOOKUP(A65,TRANSPORTE!A6:D117,4,FALSE)</f>
        <v>53.983775752918163</v>
      </c>
      <c r="M65" s="822"/>
      <c r="N65" s="296">
        <f>K65*L65</f>
        <v>2.6991887876459084</v>
      </c>
    </row>
    <row r="66" spans="1:15">
      <c r="B66" s="52"/>
      <c r="C66" s="53"/>
      <c r="D66" s="53"/>
      <c r="E66" s="53"/>
      <c r="F66" s="53"/>
      <c r="G66" s="53"/>
      <c r="H66" s="320"/>
      <c r="I66" s="288"/>
      <c r="J66" s="295"/>
      <c r="K66" s="288"/>
      <c r="L66" s="821"/>
      <c r="M66" s="822"/>
      <c r="N66" s="296"/>
    </row>
    <row r="67" spans="1:15">
      <c r="B67" s="52"/>
      <c r="C67" s="53"/>
      <c r="D67" s="53"/>
      <c r="E67" s="53"/>
      <c r="F67" s="53"/>
      <c r="G67" s="53"/>
      <c r="H67" s="320"/>
      <c r="I67" s="288"/>
      <c r="J67" s="295"/>
      <c r="K67" s="288"/>
      <c r="L67" s="821"/>
      <c r="M67" s="822"/>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1562.6991887876459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969"/>
      <c r="N74" s="104" t="s">
        <v>1035</v>
      </c>
    </row>
    <row r="75" spans="1:15">
      <c r="B75" s="216" t="s">
        <v>2149</v>
      </c>
      <c r="C75" s="217"/>
      <c r="D75" s="217"/>
      <c r="E75" s="217"/>
      <c r="F75" s="217"/>
      <c r="G75" s="217"/>
      <c r="H75" s="217"/>
      <c r="I75" s="218"/>
      <c r="J75" s="219"/>
      <c r="K75" s="220"/>
      <c r="L75" s="221"/>
      <c r="M75" s="222"/>
      <c r="N75" s="223"/>
    </row>
    <row r="76" spans="1:15">
      <c r="A76" s="168" t="s">
        <v>15</v>
      </c>
      <c r="B76" s="55" t="str">
        <f>VLOOKUP(A76,'MANO DE OBRA'!A8:D68,3,FALSE)</f>
        <v>Obrero (6)</v>
      </c>
      <c r="C76" s="53"/>
      <c r="D76" s="53"/>
      <c r="E76" s="53"/>
      <c r="F76" s="53"/>
      <c r="G76" s="53"/>
      <c r="H76" s="53"/>
      <c r="I76" s="301">
        <f>K76/J76*100</f>
        <v>165623.36823599998</v>
      </c>
      <c r="J76" s="302">
        <v>185</v>
      </c>
      <c r="K76" s="303">
        <f>VLOOKUP(A76,'MANO DE OBRA'!A8:D99,4,FALSE)</f>
        <v>306403.23123659997</v>
      </c>
      <c r="L76" s="56"/>
      <c r="M76" s="443">
        <v>8</v>
      </c>
      <c r="N76" s="404">
        <f>K76/M76</f>
        <v>38300.403904574996</v>
      </c>
      <c r="O76" s="112"/>
    </row>
    <row r="77" spans="1:15">
      <c r="A77" s="168" t="s">
        <v>30</v>
      </c>
      <c r="B77" s="55" t="str">
        <f>VLOOKUP(A77,'MANO DE OBRA'!A8:D69,3,FALSE)</f>
        <v>Oficial</v>
      </c>
      <c r="C77" s="53"/>
      <c r="D77" s="53"/>
      <c r="E77" s="53"/>
      <c r="F77" s="53"/>
      <c r="G77" s="53"/>
      <c r="H77" s="53"/>
      <c r="I77" s="301">
        <f>K77/J77*100</f>
        <v>55207.789411999998</v>
      </c>
      <c r="J77" s="302">
        <v>185</v>
      </c>
      <c r="K77" s="303">
        <f>VLOOKUP(A77,'MANO DE OBRA'!A8:D100,4,FALSE)</f>
        <v>102134.4104122</v>
      </c>
      <c r="L77" s="56"/>
      <c r="M77" s="440">
        <v>8</v>
      </c>
      <c r="N77" s="404">
        <f>K77/M77</f>
        <v>12766.801301525</v>
      </c>
    </row>
    <row r="78" spans="1:15">
      <c r="A78" s="168"/>
      <c r="B78" s="171" t="s">
        <v>2148</v>
      </c>
      <c r="C78" s="53"/>
      <c r="D78" s="53"/>
      <c r="E78" s="53"/>
      <c r="F78" s="53"/>
      <c r="G78" s="53"/>
      <c r="H78" s="53"/>
      <c r="I78" s="301"/>
      <c r="J78" s="302"/>
      <c r="K78" s="303"/>
      <c r="L78" s="56"/>
      <c r="M78" s="441"/>
      <c r="N78" s="404"/>
    </row>
    <row r="79" spans="1:15">
      <c r="A79" t="s">
        <v>15</v>
      </c>
      <c r="B79" s="55" t="str">
        <f>VLOOKUP(A79,'MANO DE OBRA'!A9:D70,3,FALSE)</f>
        <v>Obrero (6)</v>
      </c>
      <c r="C79" s="53"/>
      <c r="D79" s="53"/>
      <c r="E79" s="53"/>
      <c r="F79" s="53"/>
      <c r="G79" s="53"/>
      <c r="H79" s="53"/>
      <c r="I79" s="301">
        <f>K79/J79*100</f>
        <v>165623.36823599998</v>
      </c>
      <c r="J79" s="302">
        <v>185</v>
      </c>
      <c r="K79" s="303">
        <f>VLOOKUP(A79,'MANO DE OBRA'!A9:D101,4,FALSE)</f>
        <v>306403.23123659997</v>
      </c>
      <c r="L79" s="56"/>
      <c r="M79" s="309">
        <v>12</v>
      </c>
      <c r="N79" s="404">
        <f>K79/M79</f>
        <v>25533.602603049996</v>
      </c>
    </row>
    <row r="80" spans="1:15">
      <c r="A80" t="s">
        <v>30</v>
      </c>
      <c r="B80" s="55" t="str">
        <f>VLOOKUP(A80,'MANO DE OBRA'!A10:D71,3,FALSE)</f>
        <v>Oficial</v>
      </c>
      <c r="C80" s="53"/>
      <c r="D80" s="53"/>
      <c r="E80" s="53"/>
      <c r="F80" s="53"/>
      <c r="G80" s="53"/>
      <c r="H80" s="53"/>
      <c r="I80" s="301">
        <f>K80/J80*100</f>
        <v>55207.789411999998</v>
      </c>
      <c r="J80" s="302">
        <v>185</v>
      </c>
      <c r="K80" s="303">
        <f>VLOOKUP(A80,'MANO DE OBRA'!A10:D102,4,FALSE)</f>
        <v>102134.4104122</v>
      </c>
      <c r="L80" s="327"/>
      <c r="M80" s="309">
        <v>12</v>
      </c>
      <c r="N80" s="404">
        <f>K80/M80</f>
        <v>8511.2008676833339</v>
      </c>
    </row>
    <row r="81" spans="1:14">
      <c r="B81" s="55"/>
      <c r="C81" s="53"/>
      <c r="D81" s="53"/>
      <c r="E81" s="53"/>
      <c r="F81" s="53"/>
      <c r="G81" s="53"/>
      <c r="H81" s="53"/>
      <c r="I81" s="288"/>
      <c r="J81" s="306"/>
      <c r="K81" s="307"/>
      <c r="L81" s="327"/>
      <c r="M81" s="309"/>
      <c r="N81" s="305"/>
    </row>
    <row r="82" spans="1:14" ht="15.75" thickBot="1">
      <c r="B82" s="804"/>
      <c r="C82" s="805"/>
      <c r="D82" s="805"/>
      <c r="E82" s="805"/>
      <c r="F82" s="805"/>
      <c r="G82" s="805"/>
      <c r="H82" s="805"/>
      <c r="I82" s="132"/>
      <c r="J82" s="132"/>
      <c r="K82" s="132"/>
      <c r="L82" s="905"/>
      <c r="M82" s="905"/>
      <c r="N82" s="133"/>
    </row>
    <row r="83" spans="1:14" ht="15.75" thickBot="1">
      <c r="B83" s="823" t="s">
        <v>1037</v>
      </c>
      <c r="C83" s="824"/>
      <c r="D83" s="824"/>
      <c r="E83" s="824"/>
      <c r="F83" s="824"/>
      <c r="G83" s="824"/>
      <c r="H83" s="824"/>
      <c r="I83" s="824"/>
      <c r="J83" s="824"/>
      <c r="K83" s="824"/>
      <c r="L83" s="824"/>
      <c r="M83" s="825"/>
      <c r="N83" s="469">
        <f>SUM(N76:N82)</f>
        <v>85112.008676833328</v>
      </c>
    </row>
    <row r="84" spans="1:14" ht="15.75" thickBot="1">
      <c r="B84" s="39"/>
      <c r="C84" s="40"/>
      <c r="D84" s="40"/>
      <c r="E84" s="40"/>
      <c r="F84" s="40"/>
      <c r="G84" s="40"/>
      <c r="H84" s="40"/>
      <c r="I84" s="40"/>
      <c r="J84" s="40"/>
      <c r="K84" s="40"/>
      <c r="L84" s="40"/>
      <c r="M84" s="40"/>
      <c r="N84" s="41"/>
    </row>
    <row r="85" spans="1:14" ht="15.75" thickBot="1">
      <c r="B85" s="817" t="s">
        <v>1051</v>
      </c>
      <c r="C85" s="818"/>
      <c r="D85" s="818"/>
      <c r="E85" s="818"/>
      <c r="F85" s="818"/>
      <c r="G85" s="818"/>
      <c r="H85" s="818"/>
      <c r="I85" s="818"/>
      <c r="J85" s="818"/>
      <c r="K85" s="818"/>
      <c r="L85" s="818"/>
      <c r="M85" s="819"/>
      <c r="N85" s="105">
        <f>N47+N59+N70+N83</f>
        <v>1642995.6194105535</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08" t="s">
        <v>1053</v>
      </c>
      <c r="C89" s="809"/>
      <c r="D89" s="809"/>
      <c r="E89" s="809"/>
      <c r="F89" s="809"/>
      <c r="G89" s="809"/>
      <c r="H89" s="809"/>
      <c r="I89" s="323"/>
      <c r="J89" s="343"/>
      <c r="K89" s="311" t="s">
        <v>1054</v>
      </c>
      <c r="L89" s="847" t="s">
        <v>1055</v>
      </c>
      <c r="M89" s="848"/>
      <c r="N89" s="312"/>
    </row>
    <row r="90" spans="1:14">
      <c r="B90" s="849" t="s">
        <v>1056</v>
      </c>
      <c r="C90" s="850"/>
      <c r="D90" s="850"/>
      <c r="E90" s="850"/>
      <c r="F90" s="850"/>
      <c r="G90" s="850"/>
      <c r="H90" s="850"/>
      <c r="I90" s="93"/>
      <c r="J90" s="94"/>
      <c r="K90" s="313">
        <v>0.2</v>
      </c>
      <c r="L90" s="851">
        <f>N85*K90</f>
        <v>328599.1238821107</v>
      </c>
      <c r="M90" s="852"/>
      <c r="N90" s="57"/>
    </row>
    <row r="91" spans="1:14">
      <c r="B91" s="95" t="s">
        <v>1057</v>
      </c>
      <c r="C91" s="96"/>
      <c r="D91" s="96"/>
      <c r="E91" s="96"/>
      <c r="F91" s="96"/>
      <c r="G91" s="96"/>
      <c r="H91" s="96"/>
      <c r="I91" s="93"/>
      <c r="J91" s="94"/>
      <c r="K91" s="313">
        <v>0.05</v>
      </c>
      <c r="L91" s="851">
        <f>N85*K91</f>
        <v>82149.780970527674</v>
      </c>
      <c r="M91" s="852"/>
      <c r="N91" s="57"/>
    </row>
    <row r="92" spans="1:14" ht="15.75" thickBot="1">
      <c r="B92" s="97" t="s">
        <v>1058</v>
      </c>
      <c r="C92" s="98"/>
      <c r="D92" s="98"/>
      <c r="E92" s="98"/>
      <c r="F92" s="98"/>
      <c r="G92" s="98"/>
      <c r="H92" s="98"/>
      <c r="I92" s="99"/>
      <c r="J92" s="100"/>
      <c r="K92" s="314">
        <v>0.05</v>
      </c>
      <c r="L92" s="853">
        <f>N85*K92</f>
        <v>82149.780970527674</v>
      </c>
      <c r="M92" s="854"/>
      <c r="N92" s="57"/>
    </row>
    <row r="93" spans="1:14" ht="15.75" thickBot="1">
      <c r="B93" s="817" t="s">
        <v>1037</v>
      </c>
      <c r="C93" s="818"/>
      <c r="D93" s="818"/>
      <c r="E93" s="818"/>
      <c r="F93" s="818"/>
      <c r="G93" s="818"/>
      <c r="H93" s="818"/>
      <c r="I93" s="818"/>
      <c r="J93" s="818"/>
      <c r="K93" s="818"/>
      <c r="L93" s="818"/>
      <c r="M93" s="819"/>
      <c r="N93" s="58">
        <f>L90+L91+L92</f>
        <v>492898.68582316604</v>
      </c>
    </row>
    <row r="94" spans="1:14" ht="15.75" thickBot="1">
      <c r="B94" s="39"/>
      <c r="C94" s="40"/>
      <c r="D94" s="40"/>
      <c r="E94" s="40"/>
      <c r="F94" s="40"/>
      <c r="G94" s="40"/>
      <c r="H94" s="40"/>
      <c r="I94" s="40"/>
      <c r="J94" s="40"/>
      <c r="K94" s="40"/>
      <c r="L94" s="40"/>
      <c r="M94" s="40"/>
      <c r="N94" s="41"/>
    </row>
    <row r="95" spans="1:14" ht="15.75" thickBot="1">
      <c r="A95" t="s">
        <v>2122</v>
      </c>
      <c r="B95" s="817" t="s">
        <v>1059</v>
      </c>
      <c r="C95" s="818"/>
      <c r="D95" s="818"/>
      <c r="E95" s="818"/>
      <c r="F95" s="818"/>
      <c r="G95" s="818"/>
      <c r="H95" s="818"/>
      <c r="I95" s="818"/>
      <c r="J95" s="818"/>
      <c r="K95" s="818"/>
      <c r="L95" s="818"/>
      <c r="M95" s="819"/>
      <c r="N95" s="196">
        <f>N85+N93</f>
        <v>2135894.3052337198</v>
      </c>
    </row>
    <row r="96" spans="1:14">
      <c r="B96" s="248"/>
      <c r="C96" s="249"/>
      <c r="D96" s="249"/>
      <c r="E96" s="249"/>
      <c r="F96" s="249"/>
      <c r="G96" s="249"/>
      <c r="H96" s="249"/>
      <c r="I96" s="249"/>
      <c r="J96" s="249"/>
      <c r="K96" s="249"/>
      <c r="L96" s="249"/>
      <c r="M96" s="249"/>
      <c r="N96" s="250"/>
    </row>
    <row r="97" spans="2:14">
      <c r="B97" s="251"/>
      <c r="C97" s="252"/>
      <c r="D97" s="252"/>
      <c r="E97" s="252"/>
      <c r="F97" s="252"/>
      <c r="G97" s="252"/>
      <c r="H97" s="252"/>
      <c r="I97" s="252"/>
      <c r="J97" s="252"/>
      <c r="K97" s="252"/>
      <c r="L97" s="252"/>
      <c r="M97" s="252"/>
      <c r="N97" s="253"/>
    </row>
    <row r="98" spans="2:14">
      <c r="B98" s="251"/>
      <c r="C98" s="252"/>
      <c r="D98" s="252"/>
      <c r="E98" s="252"/>
      <c r="F98" s="252"/>
      <c r="G98" s="252"/>
      <c r="H98" s="252"/>
      <c r="I98" s="252"/>
      <c r="J98" s="252"/>
      <c r="K98" s="252"/>
      <c r="L98" s="252"/>
      <c r="M98" s="252"/>
      <c r="N98" s="253"/>
    </row>
    <row r="99" spans="2:14">
      <c r="B99" s="251"/>
      <c r="C99" s="252"/>
      <c r="D99" s="252"/>
      <c r="E99" s="252"/>
      <c r="F99" s="252"/>
      <c r="G99" s="252"/>
      <c r="H99" s="252"/>
      <c r="I99" s="252"/>
      <c r="J99" s="252"/>
      <c r="K99" s="252"/>
      <c r="L99" s="252"/>
      <c r="M99" s="252"/>
      <c r="N99" s="253"/>
    </row>
    <row r="100" spans="2:14">
      <c r="B100" s="251"/>
      <c r="C100" s="252"/>
      <c r="D100" s="252"/>
      <c r="E100" s="426" t="s">
        <v>1060</v>
      </c>
      <c r="F100" s="426"/>
      <c r="G100" s="426"/>
      <c r="H100" s="426"/>
      <c r="I100" s="426"/>
      <c r="J100" s="426"/>
      <c r="K100" s="252"/>
      <c r="L100" s="252"/>
      <c r="M100" s="252"/>
      <c r="N100" s="253"/>
    </row>
    <row r="101" spans="2:14">
      <c r="B101" s="251"/>
      <c r="C101" s="252"/>
      <c r="D101" s="252"/>
      <c r="E101" s="252" t="s">
        <v>1061</v>
      </c>
      <c r="F101" s="252"/>
      <c r="G101" s="252"/>
      <c r="H101" s="252"/>
      <c r="I101" s="252"/>
      <c r="J101" s="252"/>
      <c r="K101" s="252"/>
      <c r="L101" s="252"/>
      <c r="M101" s="252"/>
      <c r="N101" s="253"/>
    </row>
    <row r="102" spans="2:14">
      <c r="B102" s="251"/>
      <c r="C102" s="252"/>
      <c r="D102" s="252"/>
      <c r="E102" s="252" t="s">
        <v>1062</v>
      </c>
      <c r="F102" s="252"/>
      <c r="G102" s="252"/>
      <c r="H102" s="252"/>
      <c r="I102" s="252"/>
      <c r="J102" s="252"/>
      <c r="K102" s="252"/>
      <c r="L102" s="252"/>
      <c r="M102" s="252"/>
      <c r="N102" s="253"/>
    </row>
    <row r="103" spans="2:14">
      <c r="B103" s="251"/>
      <c r="C103" s="252"/>
      <c r="D103" s="252"/>
      <c r="E103" s="252" t="s">
        <v>1063</v>
      </c>
      <c r="F103" s="252"/>
      <c r="G103" s="252"/>
      <c r="H103" s="252"/>
      <c r="I103" s="252"/>
      <c r="J103" s="252"/>
      <c r="K103" s="252"/>
      <c r="L103" s="252"/>
      <c r="M103" s="252"/>
      <c r="N103" s="253"/>
    </row>
    <row r="104" spans="2:14" ht="15.75" thickBot="1">
      <c r="B104" s="251"/>
      <c r="C104" s="252"/>
      <c r="D104" s="252"/>
      <c r="E104" s="252"/>
      <c r="F104" s="252" t="s">
        <v>1064</v>
      </c>
      <c r="G104" s="252"/>
      <c r="H104" s="252"/>
      <c r="I104" s="252"/>
      <c r="J104" s="252"/>
      <c r="K104" s="252"/>
      <c r="L104" s="252"/>
      <c r="M104" s="252"/>
      <c r="N104" s="253"/>
    </row>
    <row r="105" spans="2:14">
      <c r="B105" s="236" t="s">
        <v>2322</v>
      </c>
      <c r="C105" s="237"/>
      <c r="D105" s="237"/>
      <c r="E105" s="237"/>
      <c r="F105" s="237"/>
      <c r="G105" s="237"/>
      <c r="H105" s="237"/>
      <c r="I105" s="237"/>
      <c r="J105" s="237"/>
      <c r="K105" s="237"/>
      <c r="L105" s="237"/>
      <c r="M105" s="237"/>
      <c r="N105" s="238"/>
    </row>
    <row r="106" spans="2:14">
      <c r="B106" s="254"/>
      <c r="C106" s="255"/>
      <c r="D106" s="255"/>
      <c r="E106" s="255"/>
      <c r="F106" s="255"/>
      <c r="G106" s="255"/>
      <c r="H106" s="255"/>
      <c r="I106" s="255"/>
      <c r="J106" s="255"/>
      <c r="K106" s="255"/>
      <c r="L106" s="255"/>
      <c r="M106" s="255"/>
      <c r="N106" s="256"/>
    </row>
    <row r="107" spans="2:14">
      <c r="B107" s="254"/>
      <c r="C107" s="255"/>
      <c r="D107" s="255"/>
      <c r="E107" s="255"/>
      <c r="F107" s="255"/>
      <c r="G107" s="255"/>
      <c r="H107" s="255"/>
      <c r="I107" s="255"/>
      <c r="J107" s="255"/>
      <c r="K107" s="255"/>
      <c r="L107" s="255"/>
      <c r="M107" s="255"/>
      <c r="N107" s="256"/>
    </row>
    <row r="108" spans="2:14">
      <c r="B108" s="254"/>
      <c r="C108" s="255"/>
      <c r="D108" s="255"/>
      <c r="E108" s="255"/>
      <c r="F108" s="255"/>
      <c r="G108" s="255"/>
      <c r="H108" s="255"/>
      <c r="I108" s="255"/>
      <c r="J108" s="255"/>
      <c r="K108" s="255"/>
      <c r="L108" s="255"/>
      <c r="M108" s="255"/>
      <c r="N108" s="256"/>
    </row>
    <row r="109" spans="2:14" ht="15.75" thickBot="1">
      <c r="B109" s="257"/>
      <c r="C109" s="258"/>
      <c r="D109" s="258"/>
      <c r="E109" s="258"/>
      <c r="F109" s="258"/>
      <c r="G109" s="258"/>
      <c r="H109" s="258"/>
      <c r="I109" s="258"/>
      <c r="J109" s="258"/>
      <c r="K109" s="258"/>
      <c r="L109" s="258"/>
      <c r="M109" s="258"/>
      <c r="N109" s="259"/>
    </row>
    <row r="110" spans="2:14">
      <c r="B110" s="260"/>
      <c r="C110" s="261"/>
      <c r="D110" s="261"/>
      <c r="E110" s="261"/>
      <c r="F110" s="261"/>
      <c r="G110" s="261"/>
      <c r="H110" s="261"/>
      <c r="I110" s="261"/>
      <c r="J110" s="261"/>
      <c r="K110" s="261"/>
      <c r="L110" s="261"/>
      <c r="M110" s="261"/>
      <c r="N110" s="262"/>
    </row>
    <row r="111" spans="2:14">
      <c r="B111" s="263" t="s">
        <v>2323</v>
      </c>
      <c r="C111" s="264"/>
      <c r="D111" s="264"/>
      <c r="E111" s="264"/>
      <c r="F111" s="264"/>
      <c r="G111" s="264"/>
      <c r="H111" s="264"/>
      <c r="I111" s="264"/>
      <c r="J111" s="264"/>
      <c r="K111" s="264"/>
      <c r="L111" s="264"/>
      <c r="M111" s="264"/>
      <c r="N111" s="265"/>
    </row>
    <row r="112" spans="2:14" ht="15" customHeight="1">
      <c r="B112" s="959" t="s">
        <v>2324</v>
      </c>
      <c r="C112" s="960"/>
      <c r="D112" s="960"/>
      <c r="E112" s="960"/>
      <c r="F112" s="960"/>
      <c r="G112" s="960"/>
      <c r="H112" s="960"/>
      <c r="I112" s="960"/>
      <c r="J112" s="960"/>
      <c r="K112" s="960"/>
      <c r="L112" s="960"/>
      <c r="M112" s="960"/>
      <c r="N112" s="961"/>
    </row>
    <row r="113" spans="2:14" ht="15" customHeight="1">
      <c r="B113" s="959"/>
      <c r="C113" s="960"/>
      <c r="D113" s="960"/>
      <c r="E113" s="960"/>
      <c r="F113" s="960"/>
      <c r="G113" s="960"/>
      <c r="H113" s="960"/>
      <c r="I113" s="960"/>
      <c r="J113" s="960"/>
      <c r="K113" s="960"/>
      <c r="L113" s="960"/>
      <c r="M113" s="960"/>
      <c r="N113" s="961"/>
    </row>
    <row r="114" spans="2:14" ht="30" customHeight="1">
      <c r="B114" s="962" t="s">
        <v>2325</v>
      </c>
      <c r="C114" s="963"/>
      <c r="D114" s="963"/>
      <c r="E114" s="963"/>
      <c r="F114" s="963"/>
      <c r="G114" s="963"/>
      <c r="H114" s="963"/>
      <c r="I114" s="963"/>
      <c r="J114" s="963"/>
      <c r="K114" s="963"/>
      <c r="L114" s="963"/>
      <c r="M114" s="963"/>
      <c r="N114" s="964"/>
    </row>
    <row r="115" spans="2:14">
      <c r="B115" s="962"/>
      <c r="C115" s="963"/>
      <c r="D115" s="963"/>
      <c r="E115" s="963"/>
      <c r="F115" s="963"/>
      <c r="G115" s="963"/>
      <c r="H115" s="963"/>
      <c r="I115" s="963"/>
      <c r="J115" s="963"/>
      <c r="K115" s="963"/>
      <c r="L115" s="963"/>
      <c r="M115" s="963"/>
      <c r="N115" s="964"/>
    </row>
    <row r="116" spans="2:14">
      <c r="B116" s="348"/>
      <c r="C116" s="349"/>
      <c r="D116" s="349"/>
      <c r="E116" s="349"/>
      <c r="F116" s="349"/>
      <c r="G116" s="349"/>
      <c r="H116" s="349"/>
      <c r="I116" s="349"/>
      <c r="J116" s="349"/>
      <c r="K116" s="349"/>
      <c r="L116" s="349"/>
      <c r="M116" s="349"/>
      <c r="N116" s="350"/>
    </row>
    <row r="117" spans="2:14">
      <c r="B117" s="348"/>
      <c r="C117" s="349"/>
      <c r="D117" s="349"/>
      <c r="E117" s="349"/>
      <c r="F117" s="349"/>
      <c r="G117" s="349"/>
      <c r="H117" s="349"/>
      <c r="I117" s="349"/>
      <c r="J117" s="349"/>
      <c r="K117" s="349"/>
      <c r="L117" s="349"/>
      <c r="M117" s="349"/>
      <c r="N117" s="350"/>
    </row>
    <row r="118" spans="2:14">
      <c r="B118" s="348"/>
      <c r="C118" s="349"/>
      <c r="D118" s="349"/>
      <c r="E118" s="349"/>
      <c r="F118" s="349"/>
      <c r="G118" s="349"/>
      <c r="H118" s="349"/>
      <c r="I118" s="349"/>
      <c r="J118" s="349"/>
      <c r="K118" s="349"/>
      <c r="L118" s="349"/>
      <c r="M118" s="349"/>
      <c r="N118" s="350"/>
    </row>
    <row r="119" spans="2:14">
      <c r="B119" s="263"/>
      <c r="C119" s="264"/>
      <c r="D119" s="264"/>
      <c r="E119" s="264"/>
      <c r="F119" s="264"/>
      <c r="G119" s="264"/>
      <c r="H119" s="264"/>
      <c r="I119" s="264"/>
      <c r="J119" s="264"/>
      <c r="K119" s="264"/>
      <c r="L119" s="264"/>
      <c r="M119" s="264"/>
      <c r="N119" s="265"/>
    </row>
    <row r="120" spans="2:14">
      <c r="B120" s="251"/>
      <c r="C120" s="252"/>
      <c r="D120" s="252"/>
      <c r="E120" s="252" t="s">
        <v>1060</v>
      </c>
      <c r="F120" s="426"/>
      <c r="G120" s="426"/>
      <c r="H120" s="252"/>
      <c r="I120" s="252"/>
      <c r="J120" s="252"/>
      <c r="K120" s="252"/>
      <c r="L120" s="252"/>
      <c r="M120" s="252"/>
      <c r="N120" s="253"/>
    </row>
    <row r="121" spans="2:14">
      <c r="B121" s="251"/>
      <c r="C121" s="252"/>
      <c r="D121" s="252"/>
      <c r="E121" s="427" t="s">
        <v>1061</v>
      </c>
      <c r="F121" s="252"/>
      <c r="G121" s="252"/>
      <c r="H121" s="427"/>
      <c r="I121" s="427"/>
      <c r="J121" s="427"/>
      <c r="K121" s="252"/>
      <c r="L121" s="252"/>
      <c r="M121" s="252"/>
      <c r="N121" s="253"/>
    </row>
    <row r="122" spans="2:14">
      <c r="B122" s="251"/>
      <c r="C122" s="252"/>
      <c r="D122" s="252"/>
      <c r="E122" s="266" t="s">
        <v>1065</v>
      </c>
      <c r="F122" s="252"/>
      <c r="G122" s="252"/>
      <c r="H122" s="266"/>
      <c r="I122" s="266"/>
      <c r="J122" s="266"/>
      <c r="K122" s="252"/>
      <c r="L122" s="252"/>
      <c r="M122" s="252"/>
      <c r="N122" s="253"/>
    </row>
    <row r="123" spans="2:14">
      <c r="B123" s="267"/>
      <c r="C123" s="264"/>
      <c r="D123" s="264"/>
      <c r="E123" s="252" t="s">
        <v>1063</v>
      </c>
      <c r="F123" s="252"/>
      <c r="G123" s="252"/>
      <c r="H123" s="252"/>
      <c r="I123" s="252"/>
      <c r="J123" s="252"/>
      <c r="K123" s="264"/>
      <c r="L123" s="264"/>
      <c r="M123" s="264"/>
      <c r="N123" s="265"/>
    </row>
    <row r="124" spans="2:14">
      <c r="B124" s="267"/>
      <c r="C124" s="264"/>
      <c r="D124" s="264"/>
      <c r="E124" s="264"/>
      <c r="F124" s="252"/>
      <c r="G124" s="252"/>
      <c r="H124" s="252"/>
      <c r="I124" s="252"/>
      <c r="J124" s="252"/>
      <c r="K124" s="264"/>
      <c r="L124" s="264"/>
      <c r="M124" s="264"/>
      <c r="N124" s="265"/>
    </row>
    <row r="125" spans="2:14">
      <c r="B125" s="267" t="s">
        <v>2326</v>
      </c>
      <c r="C125" s="266"/>
      <c r="D125" s="266"/>
      <c r="E125" s="252"/>
      <c r="F125" s="252"/>
      <c r="G125" s="252"/>
      <c r="H125" s="252"/>
      <c r="I125" s="252"/>
      <c r="J125" s="965"/>
      <c r="K125" s="965"/>
      <c r="L125" s="965"/>
      <c r="M125" s="965"/>
      <c r="N125" s="966"/>
    </row>
    <row r="126" spans="2:14" ht="15.75" thickBot="1">
      <c r="B126" s="428" t="s">
        <v>2327</v>
      </c>
      <c r="C126" s="429"/>
      <c r="D126" s="429"/>
      <c r="E126" s="268"/>
      <c r="F126" s="268"/>
      <c r="G126" s="268"/>
      <c r="H126" s="268"/>
      <c r="I126" s="268"/>
      <c r="J126" s="967"/>
      <c r="K126" s="967"/>
      <c r="L126" s="967"/>
      <c r="M126" s="967"/>
      <c r="N126" s="968"/>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59:M59"/>
    <mergeCell ref="L63:M63"/>
    <mergeCell ref="L64:M64"/>
    <mergeCell ref="L65:M65"/>
    <mergeCell ref="L66:M66"/>
    <mergeCell ref="B46:H46"/>
    <mergeCell ref="I46:J46"/>
    <mergeCell ref="L46:M46"/>
    <mergeCell ref="B47:M47"/>
    <mergeCell ref="B51:I51"/>
    <mergeCell ref="L51:M51"/>
    <mergeCell ref="B74:H74"/>
    <mergeCell ref="L74:M74"/>
    <mergeCell ref="B82:H82"/>
    <mergeCell ref="L82:M82"/>
    <mergeCell ref="L67:M67"/>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topLeftCell="A40"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1736</v>
      </c>
      <c r="C31" s="87" t="s">
        <v>2203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182</v>
      </c>
      <c r="B36" s="830" t="str">
        <f>VLOOKUP(A36,EQUIPOS!A6:D154,3,FALSE)</f>
        <v xml:space="preserve">Compresor para penetrar roca
</v>
      </c>
      <c r="C36" s="831"/>
      <c r="D36" s="831"/>
      <c r="E36" s="831"/>
      <c r="F36" s="831"/>
      <c r="G36" s="831"/>
      <c r="H36" s="832"/>
      <c r="I36" s="276"/>
      <c r="J36" s="277"/>
      <c r="K36" s="278">
        <f>VLOOKUP(A36,EQUIPOS!A6:D163,4,FALSE)</f>
        <v>70723.978755677526</v>
      </c>
      <c r="L36" s="279"/>
      <c r="M36" s="280">
        <v>0.125</v>
      </c>
      <c r="N36" s="281">
        <f>K36/M36</f>
        <v>565791.83004542021</v>
      </c>
    </row>
    <row r="37" spans="1:14">
      <c r="A37" s="119" t="s">
        <v>242</v>
      </c>
      <c r="B37" s="830" t="str">
        <f>VLOOKUP(A37,EQUIPOS!A7:D154,3,FALSE)</f>
        <v>Grúa con torre capacidad 1 ton en la punta.</v>
      </c>
      <c r="C37" s="831"/>
      <c r="D37" s="831"/>
      <c r="E37" s="831"/>
      <c r="F37" s="831"/>
      <c r="G37" s="831"/>
      <c r="H37" s="832"/>
      <c r="I37" s="430"/>
      <c r="J37" s="431"/>
      <c r="K37" s="278">
        <f>VLOOKUP(A37,EQUIPOS!A7:D164,4,FALSE)</f>
        <v>387600</v>
      </c>
      <c r="L37" s="344"/>
      <c r="M37" s="345">
        <v>2.5</v>
      </c>
      <c r="N37" s="281">
        <f>K37/M37</f>
        <v>155040</v>
      </c>
    </row>
    <row r="38" spans="1:14">
      <c r="A38" s="119" t="s">
        <v>267</v>
      </c>
      <c r="B38" s="830" t="str">
        <f>VLOOKUP(A38,EQUIPOS!A8:D154,3,FALSE)</f>
        <v>Motobomba de concreto</v>
      </c>
      <c r="C38" s="831"/>
      <c r="D38" s="831"/>
      <c r="E38" s="831"/>
      <c r="F38" s="831"/>
      <c r="G38" s="831"/>
      <c r="H38" s="832"/>
      <c r="I38" s="430"/>
      <c r="J38" s="431"/>
      <c r="K38" s="447">
        <f>VLOOKUP(A38,EQUIPOS!A8:D165,4,FALSE)</f>
        <v>53178.534622351908</v>
      </c>
      <c r="L38" s="344"/>
      <c r="M38" s="345">
        <v>0.65</v>
      </c>
      <c r="N38" s="281">
        <f>K38/M38</f>
        <v>81813.130188233699</v>
      </c>
    </row>
    <row r="39" spans="1:14">
      <c r="A39" s="119" t="s">
        <v>310</v>
      </c>
      <c r="B39" s="830" t="str">
        <f>VLOOKUP(A39,EQUIPOS!A9:D154,3,FALSE)</f>
        <v>Retroexcavadora A25C</v>
      </c>
      <c r="C39" s="831"/>
      <c r="D39" s="831"/>
      <c r="E39" s="831"/>
      <c r="F39" s="831"/>
      <c r="G39" s="831"/>
      <c r="H39" s="832"/>
      <c r="I39" s="430"/>
      <c r="J39" s="431"/>
      <c r="K39" s="447">
        <f>VLOOKUP(A39,EQUIPOS!A9:D166,4,FALSE)</f>
        <v>113181.61679485756</v>
      </c>
      <c r="L39" s="344"/>
      <c r="M39" s="345">
        <v>0.65</v>
      </c>
      <c r="N39" s="281">
        <f>K39/M39</f>
        <v>174125.56429978085</v>
      </c>
    </row>
    <row r="40" spans="1:14">
      <c r="A40" s="119"/>
      <c r="B40" s="830"/>
      <c r="C40" s="831"/>
      <c r="D40" s="831"/>
      <c r="E40" s="831"/>
      <c r="F40" s="831"/>
      <c r="G40" s="831"/>
      <c r="H40" s="832"/>
      <c r="I40" s="430"/>
      <c r="J40" s="431"/>
      <c r="K40" s="447"/>
      <c r="L40" s="344"/>
      <c r="M40" s="345"/>
      <c r="N40" s="281"/>
    </row>
    <row r="41" spans="1:14">
      <c r="A41" s="119"/>
      <c r="B41" s="830"/>
      <c r="C41" s="831"/>
      <c r="D41" s="831"/>
      <c r="E41" s="831"/>
      <c r="F41" s="831"/>
      <c r="G41" s="831"/>
      <c r="H41" s="832"/>
      <c r="I41" s="430"/>
      <c r="J41" s="431"/>
      <c r="K41" s="447"/>
      <c r="L41" s="344"/>
      <c r="M41" s="345"/>
      <c r="N41" s="281"/>
    </row>
    <row r="42" spans="1:14">
      <c r="A42" s="119"/>
      <c r="B42" s="830"/>
      <c r="C42" s="831"/>
      <c r="D42" s="831"/>
      <c r="E42" s="831"/>
      <c r="F42" s="831"/>
      <c r="G42" s="831"/>
      <c r="H42" s="832"/>
      <c r="I42" s="337"/>
      <c r="J42" s="339"/>
      <c r="K42" s="447"/>
      <c r="L42" s="432"/>
      <c r="M42" s="433"/>
      <c r="N42" s="281"/>
    </row>
    <row r="43" spans="1:14">
      <c r="B43" s="830"/>
      <c r="C43" s="831"/>
      <c r="D43" s="831"/>
      <c r="E43" s="831"/>
      <c r="F43" s="831"/>
      <c r="G43" s="831"/>
      <c r="H43" s="832"/>
      <c r="I43" s="42"/>
      <c r="J43" s="43"/>
      <c r="K43" s="447"/>
      <c r="L43" s="285"/>
      <c r="M43" s="286"/>
      <c r="N43" s="281"/>
    </row>
    <row r="44" spans="1:14">
      <c r="B44" s="329"/>
      <c r="C44" s="330"/>
      <c r="D44" s="330"/>
      <c r="E44" s="330"/>
      <c r="F44" s="332"/>
      <c r="G44" s="332"/>
      <c r="H44" s="131"/>
      <c r="I44" s="42"/>
      <c r="J44" s="43"/>
      <c r="K44" s="447"/>
      <c r="L44" s="285"/>
      <c r="M44" s="286"/>
      <c r="N44" s="282"/>
    </row>
    <row r="45" spans="1:14">
      <c r="B45" s="837" t="s">
        <v>1036</v>
      </c>
      <c r="C45" s="838"/>
      <c r="D45" s="838"/>
      <c r="E45" s="44"/>
      <c r="F45" s="45"/>
      <c r="G45" s="45"/>
      <c r="H45" s="46"/>
      <c r="I45" s="42"/>
      <c r="J45" s="43"/>
      <c r="K45" s="288"/>
      <c r="L45" s="285"/>
      <c r="M45" s="410">
        <v>0.1</v>
      </c>
      <c r="N45" s="353">
        <f>N87*M45</f>
        <v>44258.244511953337</v>
      </c>
    </row>
    <row r="46" spans="1:14" ht="15.75" thickBot="1">
      <c r="B46" s="830"/>
      <c r="C46" s="831"/>
      <c r="D46" s="831"/>
      <c r="E46" s="831"/>
      <c r="F46" s="831"/>
      <c r="G46" s="831"/>
      <c r="H46" s="832"/>
      <c r="I46" s="839"/>
      <c r="J46" s="840"/>
      <c r="K46" s="47"/>
      <c r="L46" s="841"/>
      <c r="M46" s="842"/>
      <c r="N46" s="111"/>
    </row>
    <row r="47" spans="1:14" ht="15.75" thickBot="1">
      <c r="B47" s="817" t="s">
        <v>1037</v>
      </c>
      <c r="C47" s="818"/>
      <c r="D47" s="818"/>
      <c r="E47" s="818"/>
      <c r="F47" s="818"/>
      <c r="G47" s="818"/>
      <c r="H47" s="818"/>
      <c r="I47" s="818"/>
      <c r="J47" s="818"/>
      <c r="K47" s="818"/>
      <c r="L47" s="818"/>
      <c r="M47" s="819"/>
      <c r="N47" s="403">
        <f>SUM(N36:N46)</f>
        <v>1021028.7690453881</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08" t="s">
        <v>1028</v>
      </c>
      <c r="C51" s="809"/>
      <c r="D51" s="809"/>
      <c r="E51" s="809"/>
      <c r="F51" s="809"/>
      <c r="G51" s="809"/>
      <c r="H51" s="809"/>
      <c r="I51" s="810"/>
      <c r="J51" s="324" t="s">
        <v>1029</v>
      </c>
      <c r="K51" s="91" t="s">
        <v>1030</v>
      </c>
      <c r="L51" s="811" t="s">
        <v>1039</v>
      </c>
      <c r="M51" s="810"/>
      <c r="N51" s="92" t="s">
        <v>1035</v>
      </c>
    </row>
    <row r="52" spans="1:14">
      <c r="A52" s="167" t="s">
        <v>812</v>
      </c>
      <c r="B52" s="49" t="str">
        <f>VLOOKUP(A52,MATERIALES!A5:D372,3,FALSE)</f>
        <v>Acero PDR-60</v>
      </c>
      <c r="C52" s="290"/>
      <c r="D52" s="290"/>
      <c r="E52" s="290"/>
      <c r="F52" s="290"/>
      <c r="G52" s="290"/>
      <c r="H52" s="290"/>
      <c r="I52" s="290"/>
      <c r="J52" s="320" t="str">
        <f>VLOOKUP(A52,MATERIALES!A6:D642,2,FALSE)</f>
        <v>kg</v>
      </c>
      <c r="K52" s="291">
        <v>178.12830345854127</v>
      </c>
      <c r="L52" s="276"/>
      <c r="M52" s="411">
        <f>VLOOKUP(A52,MATERIALES!A5:D394,4,FALSE)</f>
        <v>2804.3333333333335</v>
      </c>
      <c r="N52" s="281">
        <f>K52*M52</f>
        <v>499531.13899890258</v>
      </c>
    </row>
    <row r="53" spans="1:14">
      <c r="A53" s="167" t="s">
        <v>901</v>
      </c>
      <c r="B53" s="49" t="str">
        <f>VLOOKUP(A53,MATERIALES!A6:D372,3,FALSE)</f>
        <v>Concreto Resistencia  28 (Mpa)</v>
      </c>
      <c r="C53" s="434"/>
      <c r="D53" s="434"/>
      <c r="E53" s="434"/>
      <c r="F53" s="434"/>
      <c r="G53" s="434"/>
      <c r="H53" s="434"/>
      <c r="I53" s="434"/>
      <c r="J53" s="321" t="str">
        <f>VLOOKUP(A53,MATERIALES!A7:D643,2,FALSE)</f>
        <v>m3</v>
      </c>
      <c r="K53" s="406">
        <v>1.1875220230569419</v>
      </c>
      <c r="L53" s="430"/>
      <c r="M53" s="411">
        <f>VLOOKUP(A53,MATERIALES!A6:D395,4,FALSE)</f>
        <v>359276.66666666669</v>
      </c>
      <c r="N53" s="281">
        <f t="shared" ref="N53:N59" si="0">K53*M53</f>
        <v>426648.95403715456</v>
      </c>
    </row>
    <row r="54" spans="1:14">
      <c r="A54" s="167" t="s">
        <v>376</v>
      </c>
      <c r="B54" s="49" t="str">
        <f>VLOOKUP(A54,MATERIALES!A6:D372,3,FALSE)</f>
        <v>Anfo</v>
      </c>
      <c r="C54" s="434"/>
      <c r="D54" s="434"/>
      <c r="E54" s="434"/>
      <c r="F54" s="434"/>
      <c r="G54" s="434"/>
      <c r="H54" s="434"/>
      <c r="I54" s="434"/>
      <c r="J54" s="321" t="s">
        <v>377</v>
      </c>
      <c r="K54" s="406">
        <v>0.3</v>
      </c>
      <c r="L54" s="430"/>
      <c r="M54" s="411">
        <f>VLOOKUP(A54,MATERIALES!A6:D396,4,FALSE)</f>
        <v>4938</v>
      </c>
      <c r="N54" s="281">
        <f t="shared" si="0"/>
        <v>1481.3999999999999</v>
      </c>
    </row>
    <row r="55" spans="1:14">
      <c r="A55" s="167" t="s">
        <v>427</v>
      </c>
      <c r="B55" s="49" t="str">
        <f>VLOOKUP(A55,MATERIALES!A6:D372,3,FALSE)</f>
        <v>Cordón detonante</v>
      </c>
      <c r="C55" s="434"/>
      <c r="D55" s="434"/>
      <c r="E55" s="434"/>
      <c r="F55" s="434"/>
      <c r="G55" s="434"/>
      <c r="H55" s="434"/>
      <c r="I55" s="434"/>
      <c r="J55" s="321" t="str">
        <f>VLOOKUP(A55,MATERIALES!A9:D645,2,FALSE)</f>
        <v>m</v>
      </c>
      <c r="K55" s="406">
        <v>3</v>
      </c>
      <c r="L55" s="430"/>
      <c r="M55" s="411">
        <f>VLOOKUP(A55,MATERIALES!A6:D397,4,FALSE)</f>
        <v>929.33333333333337</v>
      </c>
      <c r="N55" s="281">
        <f t="shared" si="0"/>
        <v>2788</v>
      </c>
    </row>
    <row r="56" spans="1:14">
      <c r="A56" s="167" t="s">
        <v>462</v>
      </c>
      <c r="B56" s="49" t="str">
        <f>VLOOKUP(A56,MATERIALES!A7:D372,3,FALSE)</f>
        <v>Explosivos  75% (INDUGEL)</v>
      </c>
      <c r="C56" s="434"/>
      <c r="D56" s="434"/>
      <c r="E56" s="434"/>
      <c r="F56" s="434"/>
      <c r="G56" s="434"/>
      <c r="H56" s="434"/>
      <c r="I56" s="434"/>
      <c r="J56" s="321" t="str">
        <f>VLOOKUP(A56,MATERIALES!A10:D646,2,FALSE)</f>
        <v>lb</v>
      </c>
      <c r="K56" s="406">
        <v>0.25</v>
      </c>
      <c r="L56" s="430"/>
      <c r="M56" s="411">
        <f>VLOOKUP(A56,MATERIALES!A7:D398,4,FALSE)</f>
        <v>17510.02</v>
      </c>
      <c r="N56" s="281">
        <f t="shared" si="0"/>
        <v>4377.5050000000001</v>
      </c>
    </row>
    <row r="57" spans="1:14">
      <c r="A57" s="167" t="s">
        <v>467</v>
      </c>
      <c r="B57" s="49" t="str">
        <f>VLOOKUP(A57,MATERIALES!A8:D372,3,FALSE)</f>
        <v>Fulminantes</v>
      </c>
      <c r="C57" s="434"/>
      <c r="D57" s="434"/>
      <c r="E57" s="434"/>
      <c r="F57" s="434"/>
      <c r="G57" s="434"/>
      <c r="H57" s="434"/>
      <c r="I57" s="434"/>
      <c r="J57" s="321" t="str">
        <f>VLOOKUP(A57,MATERIALES!A11:D647,2,FALSE)</f>
        <v>u</v>
      </c>
      <c r="K57" s="406">
        <v>1</v>
      </c>
      <c r="L57" s="430"/>
      <c r="M57" s="411">
        <f>VLOOKUP(A57,MATERIALES!A8:D399,4,FALSE)</f>
        <v>7395.36</v>
      </c>
      <c r="N57" s="281">
        <f t="shared" si="0"/>
        <v>7395.36</v>
      </c>
    </row>
    <row r="58" spans="1:14">
      <c r="A58" s="167" t="s">
        <v>567</v>
      </c>
      <c r="B58" s="49" t="str">
        <f>VLOOKUP(A58,MATERIALES!A9:D372,3,FALSE)</f>
        <v>Mecha Lenta</v>
      </c>
      <c r="C58" s="434"/>
      <c r="D58" s="434"/>
      <c r="E58" s="434"/>
      <c r="F58" s="434"/>
      <c r="G58" s="434"/>
      <c r="H58" s="434"/>
      <c r="I58" s="434"/>
      <c r="J58" s="321" t="str">
        <f>VLOOKUP(A58,MATERIALES!A11:D648,2,FALSE)</f>
        <v>m</v>
      </c>
      <c r="K58" s="406">
        <v>1</v>
      </c>
      <c r="L58" s="430"/>
      <c r="M58" s="411">
        <f>VLOOKUP(A58,MATERIALES!A9:D400,4,FALSE)</f>
        <v>892.5</v>
      </c>
      <c r="N58" s="281">
        <f t="shared" si="0"/>
        <v>892.5</v>
      </c>
    </row>
    <row r="59" spans="1:14">
      <c r="A59" s="167" t="s">
        <v>918</v>
      </c>
      <c r="B59" s="49" t="str">
        <f>VLOOKUP(A59,MATERIALES!A10:D372,3,FALSE)</f>
        <v xml:space="preserve">Escolta y transporte (una tarifa por cada m3 escoltado y transportado)
</v>
      </c>
      <c r="C59" s="434"/>
      <c r="D59" s="434"/>
      <c r="E59" s="434"/>
      <c r="F59" s="434"/>
      <c r="G59" s="434"/>
      <c r="H59" s="434"/>
      <c r="I59" s="434"/>
      <c r="J59" s="321" t="str">
        <f>VLOOKUP(A59,MATERIALES!A12:D649,2,FALSE)</f>
        <v>kg</v>
      </c>
      <c r="K59" s="406">
        <v>0.45800000000000002</v>
      </c>
      <c r="L59" s="430"/>
      <c r="M59" s="411">
        <f>VLOOKUP(A59,MATERIALES!A10:D401,4,FALSE)</f>
        <v>5182.6708524702899</v>
      </c>
      <c r="N59" s="281">
        <f t="shared" si="0"/>
        <v>2373.663250431393</v>
      </c>
    </row>
    <row r="60" spans="1:14">
      <c r="A60" s="167"/>
      <c r="B60" s="49"/>
      <c r="C60" s="434"/>
      <c r="D60" s="434"/>
      <c r="E60" s="434"/>
      <c r="F60" s="434"/>
      <c r="G60" s="434"/>
      <c r="H60" s="434"/>
      <c r="I60" s="434"/>
      <c r="J60" s="320"/>
      <c r="K60" s="406"/>
      <c r="L60" s="430"/>
      <c r="M60" s="411"/>
      <c r="N60" s="281"/>
    </row>
    <row r="61" spans="1:14">
      <c r="A61" s="167"/>
      <c r="B61" s="49"/>
      <c r="C61" s="434"/>
      <c r="D61" s="434"/>
      <c r="E61" s="434"/>
      <c r="F61" s="434"/>
      <c r="G61" s="434"/>
      <c r="H61" s="434"/>
      <c r="I61" s="434"/>
      <c r="J61" s="320"/>
      <c r="K61" s="406"/>
      <c r="L61" s="430"/>
      <c r="M61" s="411"/>
      <c r="N61" s="281"/>
    </row>
    <row r="62" spans="1:14" ht="15.75" thickBot="1">
      <c r="B62" s="49"/>
      <c r="C62" s="319"/>
      <c r="D62" s="319"/>
      <c r="E62" s="319"/>
      <c r="F62" s="319"/>
      <c r="G62" s="319"/>
      <c r="H62" s="319"/>
      <c r="I62" s="319"/>
      <c r="J62" s="444"/>
      <c r="K62" s="132"/>
      <c r="L62" s="334"/>
      <c r="M62" s="411"/>
      <c r="N62" s="281"/>
    </row>
    <row r="63" spans="1:14" ht="15.75" thickBot="1">
      <c r="B63" s="817" t="s">
        <v>1037</v>
      </c>
      <c r="C63" s="818"/>
      <c r="D63" s="818"/>
      <c r="E63" s="818"/>
      <c r="F63" s="818"/>
      <c r="G63" s="818"/>
      <c r="H63" s="818"/>
      <c r="I63" s="818"/>
      <c r="J63" s="818"/>
      <c r="K63" s="818"/>
      <c r="L63" s="818"/>
      <c r="M63" s="819"/>
      <c r="N63" s="403">
        <f>SUM(N52:N62)</f>
        <v>945488.52128648863</v>
      </c>
    </row>
    <row r="64" spans="1:14">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75" thickBot="1">
      <c r="B66" s="74"/>
      <c r="C66" s="67"/>
      <c r="D66" s="67"/>
      <c r="E66" s="67"/>
      <c r="F66" s="67"/>
      <c r="G66" s="67"/>
      <c r="H66" s="67"/>
      <c r="I66" s="67"/>
      <c r="J66" s="67"/>
      <c r="K66" s="67"/>
      <c r="L66" s="67"/>
      <c r="M66" s="67"/>
      <c r="N66" s="69"/>
    </row>
    <row r="67" spans="1:15" ht="25.5">
      <c r="B67" s="322" t="s">
        <v>1041</v>
      </c>
      <c r="C67" s="323"/>
      <c r="D67" s="323"/>
      <c r="E67" s="323"/>
      <c r="F67" s="323"/>
      <c r="G67" s="323"/>
      <c r="H67" s="79" t="s">
        <v>1029</v>
      </c>
      <c r="I67" s="80" t="s">
        <v>1042</v>
      </c>
      <c r="J67" s="81" t="s">
        <v>1043</v>
      </c>
      <c r="K67" s="79" t="s">
        <v>1044</v>
      </c>
      <c r="L67" s="820" t="s">
        <v>1045</v>
      </c>
      <c r="M67" s="793"/>
      <c r="N67" s="82" t="s">
        <v>1035</v>
      </c>
    </row>
    <row r="68" spans="1:15">
      <c r="A68" t="s">
        <v>1340</v>
      </c>
      <c r="B68" s="52" t="str">
        <f>VLOOKUP(A68,TRANSPORTE!A5:D117,3,FALSE)</f>
        <v>Transporte de material de excavación</v>
      </c>
      <c r="C68" s="326"/>
      <c r="D68" s="326"/>
      <c r="E68" s="326"/>
      <c r="F68" s="326"/>
      <c r="G68" s="326"/>
      <c r="H68" s="320" t="s">
        <v>1552</v>
      </c>
      <c r="I68" s="288">
        <v>1.3</v>
      </c>
      <c r="J68" s="295">
        <v>1</v>
      </c>
      <c r="K68" s="288">
        <f>I68*J68</f>
        <v>1.3</v>
      </c>
      <c r="L68" s="821">
        <f>VLOOKUP(A68,TRANSPORTE!A5:D117,4,FALSE)</f>
        <v>1200</v>
      </c>
      <c r="M68" s="822"/>
      <c r="N68" s="296">
        <f>K68*L68</f>
        <v>1560</v>
      </c>
    </row>
    <row r="69" spans="1:15">
      <c r="A69" t="s">
        <v>1492</v>
      </c>
      <c r="B69" s="52" t="str">
        <f>VLOOKUP(A69,TRANSPORTE!A6:D117,3,FALSE)</f>
        <v>Equipo de Transporte (Camiones Grúas</v>
      </c>
      <c r="C69" s="53"/>
      <c r="D69" s="53"/>
      <c r="E69" s="53"/>
      <c r="F69" s="53"/>
      <c r="G69" s="53"/>
      <c r="H69" s="320" t="s">
        <v>1552</v>
      </c>
      <c r="I69" s="288">
        <v>0.05</v>
      </c>
      <c r="J69" s="295">
        <v>1</v>
      </c>
      <c r="K69" s="288">
        <f>I69*J69</f>
        <v>0.05</v>
      </c>
      <c r="L69" s="821">
        <f>VLOOKUP(A69,TRANSPORTE!A6:D117,4,FALSE)</f>
        <v>53.983775752918163</v>
      </c>
      <c r="M69" s="822"/>
      <c r="N69" s="296">
        <f>K69*L69</f>
        <v>2.6991887876459084</v>
      </c>
    </row>
    <row r="70" spans="1:15">
      <c r="B70" s="52"/>
      <c r="C70" s="53"/>
      <c r="D70" s="53"/>
      <c r="E70" s="53"/>
      <c r="F70" s="53"/>
      <c r="G70" s="53"/>
      <c r="H70" s="320"/>
      <c r="I70" s="288"/>
      <c r="J70" s="295"/>
      <c r="K70" s="288"/>
      <c r="L70" s="821"/>
      <c r="M70" s="822"/>
      <c r="N70" s="296"/>
    </row>
    <row r="71" spans="1:15">
      <c r="B71" s="52"/>
      <c r="C71" s="53"/>
      <c r="D71" s="53"/>
      <c r="E71" s="53"/>
      <c r="F71" s="53"/>
      <c r="G71" s="53"/>
      <c r="H71" s="320"/>
      <c r="I71" s="288"/>
      <c r="J71" s="295"/>
      <c r="K71" s="288"/>
      <c r="L71" s="821"/>
      <c r="M71" s="822"/>
      <c r="N71" s="296"/>
    </row>
    <row r="72" spans="1:15">
      <c r="B72" s="52"/>
      <c r="C72" s="53"/>
      <c r="D72" s="53"/>
      <c r="E72" s="53"/>
      <c r="F72" s="53"/>
      <c r="G72" s="53"/>
      <c r="H72" s="297"/>
      <c r="I72" s="288"/>
      <c r="J72" s="288"/>
      <c r="K72" s="288"/>
      <c r="L72" s="298"/>
      <c r="M72" s="299"/>
      <c r="N72" s="300"/>
    </row>
    <row r="73" spans="1:15" ht="15.75" thickBot="1">
      <c r="B73" s="456"/>
      <c r="C73" s="457"/>
      <c r="D73" s="457"/>
      <c r="E73" s="457"/>
      <c r="F73" s="457"/>
      <c r="G73" s="457"/>
      <c r="H73" s="54"/>
      <c r="I73" s="132"/>
      <c r="J73" s="132"/>
      <c r="K73" s="132"/>
      <c r="L73" s="806"/>
      <c r="M73" s="807"/>
      <c r="N73" s="133"/>
    </row>
    <row r="74" spans="1:15" ht="15.75" thickBot="1">
      <c r="B74" s="823" t="s">
        <v>1037</v>
      </c>
      <c r="C74" s="824"/>
      <c r="D74" s="824"/>
      <c r="E74" s="824"/>
      <c r="F74" s="824"/>
      <c r="G74" s="824"/>
      <c r="H74" s="824"/>
      <c r="I74" s="824"/>
      <c r="J74" s="824"/>
      <c r="K74" s="824"/>
      <c r="L74" s="824"/>
      <c r="M74" s="825"/>
      <c r="N74" s="110">
        <f>N68+N69+N70+N71+N72</f>
        <v>1562.6991887876459</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ht="25.5">
      <c r="B78" s="843" t="s">
        <v>1047</v>
      </c>
      <c r="C78" s="844"/>
      <c r="D78" s="844"/>
      <c r="E78" s="844"/>
      <c r="F78" s="844"/>
      <c r="G78" s="844"/>
      <c r="H78" s="844"/>
      <c r="I78" s="79" t="s">
        <v>1048</v>
      </c>
      <c r="J78" s="81" t="s">
        <v>1494</v>
      </c>
      <c r="K78" s="80" t="s">
        <v>1050</v>
      </c>
      <c r="L78" s="845" t="s">
        <v>1034</v>
      </c>
      <c r="M78" s="969"/>
      <c r="N78" s="104" t="s">
        <v>1035</v>
      </c>
    </row>
    <row r="79" spans="1:15">
      <c r="A79" s="224"/>
      <c r="B79" s="216" t="s">
        <v>2149</v>
      </c>
      <c r="C79" s="217"/>
      <c r="D79" s="217"/>
      <c r="E79" s="217"/>
      <c r="F79" s="217"/>
      <c r="G79" s="217"/>
      <c r="H79" s="217"/>
      <c r="I79" s="218"/>
      <c r="J79" s="219"/>
      <c r="K79" s="220"/>
      <c r="L79" s="221"/>
      <c r="M79" s="222"/>
      <c r="N79" s="223"/>
    </row>
    <row r="80" spans="1:15">
      <c r="A80" s="168" t="s">
        <v>15</v>
      </c>
      <c r="B80" s="55" t="str">
        <f>VLOOKUP(A80,'MANO DE OBRA'!A8:D68,3,FALSE)</f>
        <v>Obrero (6)</v>
      </c>
      <c r="C80" s="53"/>
      <c r="D80" s="53"/>
      <c r="E80" s="53"/>
      <c r="F80" s="53"/>
      <c r="G80" s="53"/>
      <c r="H80" s="53"/>
      <c r="I80" s="301">
        <f>K80/J80*100</f>
        <v>165623.36823599998</v>
      </c>
      <c r="J80" s="302">
        <v>185</v>
      </c>
      <c r="K80" s="303">
        <f>VLOOKUP(A80,'MANO DE OBRA'!A8:D99,4,FALSE)</f>
        <v>306403.23123659997</v>
      </c>
      <c r="L80" s="56"/>
      <c r="M80" s="443">
        <v>1</v>
      </c>
      <c r="N80" s="404">
        <f>K80/M80</f>
        <v>306403.23123659997</v>
      </c>
      <c r="O80" s="112"/>
    </row>
    <row r="81" spans="1:14">
      <c r="A81" s="168" t="s">
        <v>30</v>
      </c>
      <c r="B81" s="55" t="str">
        <f>VLOOKUP(A81,'MANO DE OBRA'!A8:D69,3,FALSE)</f>
        <v>Oficial</v>
      </c>
      <c r="C81" s="53"/>
      <c r="D81" s="53"/>
      <c r="E81" s="53"/>
      <c r="F81" s="53"/>
      <c r="G81" s="53"/>
      <c r="H81" s="53"/>
      <c r="I81" s="301">
        <f>K81/J81*100</f>
        <v>55207.789411999998</v>
      </c>
      <c r="J81" s="302">
        <v>185</v>
      </c>
      <c r="K81" s="303">
        <f>VLOOKUP(A81,'MANO DE OBRA'!A8:D100,4,FALSE)</f>
        <v>102134.4104122</v>
      </c>
      <c r="L81" s="56"/>
      <c r="M81" s="440">
        <v>1</v>
      </c>
      <c r="N81" s="404">
        <f>K81/M81</f>
        <v>102134.4104122</v>
      </c>
    </row>
    <row r="82" spans="1:14">
      <c r="A82" s="168"/>
      <c r="B82" s="171" t="s">
        <v>1735</v>
      </c>
      <c r="C82" s="53"/>
      <c r="D82" s="53"/>
      <c r="E82" s="53"/>
      <c r="F82" s="53"/>
      <c r="G82" s="53"/>
      <c r="H82" s="53"/>
      <c r="I82" s="301"/>
      <c r="J82" s="302"/>
      <c r="K82" s="303"/>
      <c r="L82" s="56"/>
      <c r="M82" s="441"/>
      <c r="N82" s="404"/>
    </row>
    <row r="83" spans="1:14">
      <c r="A83" t="s">
        <v>15</v>
      </c>
      <c r="B83" s="55" t="str">
        <f>VLOOKUP(A83,'MANO DE OBRA'!A9:D70,3,FALSE)</f>
        <v>Obrero (6)</v>
      </c>
      <c r="C83" s="53"/>
      <c r="D83" s="53"/>
      <c r="E83" s="53"/>
      <c r="F83" s="53"/>
      <c r="G83" s="53"/>
      <c r="H83" s="53"/>
      <c r="I83" s="301">
        <f>K83/J83*100</f>
        <v>165623.36823599998</v>
      </c>
      <c r="J83" s="302">
        <v>185</v>
      </c>
      <c r="K83" s="303">
        <f>VLOOKUP(A83,'MANO DE OBRA'!A9:D101,4,FALSE)</f>
        <v>306403.23123659997</v>
      </c>
      <c r="L83" s="56"/>
      <c r="M83" s="309">
        <v>12</v>
      </c>
      <c r="N83" s="404">
        <f>K83/M83</f>
        <v>25533.602603049996</v>
      </c>
    </row>
    <row r="84" spans="1:14">
      <c r="A84" t="s">
        <v>30</v>
      </c>
      <c r="B84" s="55" t="str">
        <f>VLOOKUP(A84,'MANO DE OBRA'!A10:D71,3,FALSE)</f>
        <v>Oficial</v>
      </c>
      <c r="C84" s="53"/>
      <c r="D84" s="53"/>
      <c r="E84" s="53"/>
      <c r="F84" s="53"/>
      <c r="G84" s="53"/>
      <c r="H84" s="53"/>
      <c r="I84" s="301">
        <f>K84/J84*100</f>
        <v>55207.789411999998</v>
      </c>
      <c r="J84" s="302">
        <v>185</v>
      </c>
      <c r="K84" s="303">
        <f>VLOOKUP(A84,'MANO DE OBRA'!A10:D102,4,FALSE)</f>
        <v>102134.4104122</v>
      </c>
      <c r="L84" s="327"/>
      <c r="M84" s="309">
        <v>12</v>
      </c>
      <c r="N84" s="404">
        <f>K84/M84</f>
        <v>8511.2008676833339</v>
      </c>
    </row>
    <row r="85" spans="1:14">
      <c r="B85" s="55"/>
      <c r="C85" s="53"/>
      <c r="D85" s="53"/>
      <c r="E85" s="53"/>
      <c r="F85" s="53"/>
      <c r="G85" s="53"/>
      <c r="H85" s="53"/>
      <c r="I85" s="288"/>
      <c r="J85" s="306"/>
      <c r="K85" s="307"/>
      <c r="L85" s="327"/>
      <c r="M85" s="309"/>
      <c r="N85" s="305"/>
    </row>
    <row r="86" spans="1:14" ht="15.75" thickBot="1">
      <c r="B86" s="804"/>
      <c r="C86" s="805"/>
      <c r="D86" s="805"/>
      <c r="E86" s="805"/>
      <c r="F86" s="805"/>
      <c r="G86" s="805"/>
      <c r="H86" s="805"/>
      <c r="I86" s="132"/>
      <c r="J86" s="132"/>
      <c r="K86" s="132"/>
      <c r="L86" s="905"/>
      <c r="M86" s="905"/>
      <c r="N86" s="51"/>
    </row>
    <row r="87" spans="1:14" ht="15.75" thickBot="1">
      <c r="B87" s="823" t="s">
        <v>1037</v>
      </c>
      <c r="C87" s="824"/>
      <c r="D87" s="824"/>
      <c r="E87" s="824"/>
      <c r="F87" s="824"/>
      <c r="G87" s="824"/>
      <c r="H87" s="824"/>
      <c r="I87" s="824"/>
      <c r="J87" s="824"/>
      <c r="K87" s="824"/>
      <c r="L87" s="824"/>
      <c r="M87" s="825"/>
      <c r="N87" s="310">
        <f>SUM(N80:N86)</f>
        <v>442582.44511953334</v>
      </c>
    </row>
    <row r="88" spans="1:14" ht="15.75" thickBot="1">
      <c r="B88" s="39"/>
      <c r="C88" s="40"/>
      <c r="D88" s="40"/>
      <c r="E88" s="40"/>
      <c r="F88" s="40"/>
      <c r="G88" s="40"/>
      <c r="H88" s="40"/>
      <c r="I88" s="40"/>
      <c r="J88" s="40"/>
      <c r="K88" s="40"/>
      <c r="L88" s="40"/>
      <c r="M88" s="40"/>
      <c r="N88" s="41"/>
    </row>
    <row r="89" spans="1:14" ht="15.75" thickBot="1">
      <c r="B89" s="817" t="s">
        <v>1051</v>
      </c>
      <c r="C89" s="818"/>
      <c r="D89" s="818"/>
      <c r="E89" s="818"/>
      <c r="F89" s="818"/>
      <c r="G89" s="818"/>
      <c r="H89" s="818"/>
      <c r="I89" s="818"/>
      <c r="J89" s="818"/>
      <c r="K89" s="818"/>
      <c r="L89" s="818"/>
      <c r="M89" s="819"/>
      <c r="N89" s="105">
        <f>N47+N63+N74+N87</f>
        <v>2410662.434640198</v>
      </c>
    </row>
    <row r="90" spans="1:14">
      <c r="B90" s="39"/>
      <c r="C90" s="40"/>
      <c r="D90" s="40"/>
      <c r="E90" s="40"/>
      <c r="F90" s="40"/>
      <c r="G90" s="40"/>
      <c r="H90" s="40"/>
      <c r="I90" s="40"/>
      <c r="J90" s="40"/>
      <c r="K90" s="40"/>
      <c r="L90" s="40"/>
      <c r="M90" s="40"/>
      <c r="N90" s="41"/>
    </row>
    <row r="91" spans="1:14">
      <c r="B91" s="70" t="s">
        <v>1052</v>
      </c>
      <c r="C91" s="71"/>
      <c r="D91" s="71"/>
      <c r="E91" s="71"/>
      <c r="F91" s="71"/>
      <c r="G91" s="71"/>
      <c r="H91" s="71"/>
      <c r="I91" s="71"/>
      <c r="J91" s="71"/>
      <c r="K91" s="71"/>
      <c r="L91" s="71"/>
      <c r="M91" s="71"/>
      <c r="N91" s="72"/>
    </row>
    <row r="92" spans="1:14" ht="15.75" thickBot="1">
      <c r="B92" s="74"/>
      <c r="C92" s="67"/>
      <c r="D92" s="67"/>
      <c r="E92" s="67"/>
      <c r="F92" s="67"/>
      <c r="G92" s="67"/>
      <c r="H92" s="67"/>
      <c r="I92" s="67"/>
      <c r="J92" s="67"/>
      <c r="K92" s="67"/>
      <c r="L92" s="67"/>
      <c r="M92" s="67"/>
      <c r="N92" s="69"/>
    </row>
    <row r="93" spans="1:14">
      <c r="B93" s="808" t="s">
        <v>1053</v>
      </c>
      <c r="C93" s="809"/>
      <c r="D93" s="809"/>
      <c r="E93" s="809"/>
      <c r="F93" s="809"/>
      <c r="G93" s="809"/>
      <c r="H93" s="809"/>
      <c r="I93" s="323"/>
      <c r="J93" s="343"/>
      <c r="K93" s="311" t="s">
        <v>1054</v>
      </c>
      <c r="L93" s="847" t="s">
        <v>1055</v>
      </c>
      <c r="M93" s="848"/>
      <c r="N93" s="312"/>
    </row>
    <row r="94" spans="1:14">
      <c r="B94" s="849" t="s">
        <v>1056</v>
      </c>
      <c r="C94" s="850"/>
      <c r="D94" s="850"/>
      <c r="E94" s="850"/>
      <c r="F94" s="850"/>
      <c r="G94" s="850"/>
      <c r="H94" s="850"/>
      <c r="I94" s="93"/>
      <c r="J94" s="94"/>
      <c r="K94" s="313">
        <v>0.2</v>
      </c>
      <c r="L94" s="851">
        <f>N89*K94</f>
        <v>482132.48692803964</v>
      </c>
      <c r="M94" s="852"/>
      <c r="N94" s="57"/>
    </row>
    <row r="95" spans="1:14">
      <c r="B95" s="95" t="s">
        <v>1057</v>
      </c>
      <c r="C95" s="96"/>
      <c r="D95" s="96"/>
      <c r="E95" s="96"/>
      <c r="F95" s="96"/>
      <c r="G95" s="96"/>
      <c r="H95" s="96"/>
      <c r="I95" s="93"/>
      <c r="J95" s="94"/>
      <c r="K95" s="313">
        <v>0.05</v>
      </c>
      <c r="L95" s="851">
        <f>N89*K95</f>
        <v>120533.12173200991</v>
      </c>
      <c r="M95" s="852"/>
      <c r="N95" s="57"/>
    </row>
    <row r="96" spans="1:14" ht="15.75" thickBot="1">
      <c r="B96" s="97" t="s">
        <v>1058</v>
      </c>
      <c r="C96" s="98"/>
      <c r="D96" s="98"/>
      <c r="E96" s="98"/>
      <c r="F96" s="98"/>
      <c r="G96" s="98"/>
      <c r="H96" s="98"/>
      <c r="I96" s="99"/>
      <c r="J96" s="100"/>
      <c r="K96" s="314">
        <v>0.05</v>
      </c>
      <c r="L96" s="853">
        <f>N89*K96</f>
        <v>120533.12173200991</v>
      </c>
      <c r="M96" s="854"/>
      <c r="N96" s="57"/>
    </row>
    <row r="97" spans="1:14" ht="15.75" thickBot="1">
      <c r="B97" s="817" t="s">
        <v>1037</v>
      </c>
      <c r="C97" s="818"/>
      <c r="D97" s="818"/>
      <c r="E97" s="818"/>
      <c r="F97" s="818"/>
      <c r="G97" s="818"/>
      <c r="H97" s="818"/>
      <c r="I97" s="818"/>
      <c r="J97" s="818"/>
      <c r="K97" s="818"/>
      <c r="L97" s="818"/>
      <c r="M97" s="819"/>
      <c r="N97" s="58">
        <f>L94+L95+L96</f>
        <v>723198.73039205943</v>
      </c>
    </row>
    <row r="98" spans="1:14" ht="15.75" thickBot="1">
      <c r="B98" s="39"/>
      <c r="C98" s="40"/>
      <c r="D98" s="40"/>
      <c r="E98" s="40"/>
      <c r="F98" s="40"/>
      <c r="G98" s="40"/>
      <c r="H98" s="40"/>
      <c r="I98" s="40"/>
      <c r="J98" s="40"/>
      <c r="K98" s="40"/>
      <c r="L98" s="40"/>
      <c r="M98" s="40"/>
      <c r="N98" s="41"/>
    </row>
    <row r="99" spans="1:14" ht="15.75" thickBot="1">
      <c r="A99" t="s">
        <v>2122</v>
      </c>
      <c r="B99" s="817" t="s">
        <v>1059</v>
      </c>
      <c r="C99" s="818"/>
      <c r="D99" s="818"/>
      <c r="E99" s="818"/>
      <c r="F99" s="818"/>
      <c r="G99" s="818"/>
      <c r="H99" s="818"/>
      <c r="I99" s="818"/>
      <c r="J99" s="818"/>
      <c r="K99" s="818"/>
      <c r="L99" s="818"/>
      <c r="M99" s="819"/>
      <c r="N99" s="196">
        <f>N89+N97</f>
        <v>3133861.1650322573</v>
      </c>
    </row>
    <row r="100" spans="1:14">
      <c r="B100" s="248"/>
      <c r="C100" s="249"/>
      <c r="D100" s="249"/>
      <c r="E100" s="249"/>
      <c r="F100" s="249"/>
      <c r="G100" s="249"/>
      <c r="H100" s="249"/>
      <c r="I100" s="249"/>
      <c r="J100" s="249"/>
      <c r="K100" s="249"/>
      <c r="L100" s="249"/>
      <c r="M100" s="249"/>
      <c r="N100" s="250"/>
    </row>
    <row r="101" spans="1:14">
      <c r="B101" s="251"/>
      <c r="C101" s="252"/>
      <c r="D101" s="252"/>
      <c r="E101" s="252"/>
      <c r="F101" s="252"/>
      <c r="G101" s="252"/>
      <c r="H101" s="252"/>
      <c r="I101" s="252"/>
      <c r="J101" s="252"/>
      <c r="K101" s="252"/>
      <c r="L101" s="252"/>
      <c r="M101" s="252"/>
      <c r="N101" s="253"/>
    </row>
    <row r="102" spans="1:14">
      <c r="B102" s="251"/>
      <c r="C102" s="252"/>
      <c r="D102" s="252"/>
      <c r="E102" s="252"/>
      <c r="F102" s="252"/>
      <c r="G102" s="252"/>
      <c r="H102" s="252"/>
      <c r="I102" s="252"/>
      <c r="J102" s="252"/>
      <c r="K102" s="252"/>
      <c r="L102" s="252"/>
      <c r="M102" s="252"/>
      <c r="N102" s="253"/>
    </row>
    <row r="103" spans="1:14">
      <c r="B103" s="251"/>
      <c r="C103" s="252"/>
      <c r="D103" s="252"/>
      <c r="E103" s="252"/>
      <c r="F103" s="252"/>
      <c r="G103" s="252"/>
      <c r="H103" s="252"/>
      <c r="I103" s="252"/>
      <c r="J103" s="252"/>
      <c r="K103" s="252"/>
      <c r="L103" s="252"/>
      <c r="M103" s="252"/>
      <c r="N103" s="253"/>
    </row>
    <row r="104" spans="1:14">
      <c r="B104" s="251"/>
      <c r="C104" s="252"/>
      <c r="D104" s="252"/>
      <c r="E104" s="426" t="s">
        <v>1060</v>
      </c>
      <c r="F104" s="426"/>
      <c r="G104" s="426"/>
      <c r="H104" s="426"/>
      <c r="I104" s="426"/>
      <c r="J104" s="426"/>
      <c r="K104" s="252"/>
      <c r="L104" s="252"/>
      <c r="M104" s="252"/>
      <c r="N104" s="253"/>
    </row>
    <row r="105" spans="1:14">
      <c r="B105" s="251"/>
      <c r="C105" s="252"/>
      <c r="D105" s="252"/>
      <c r="E105" s="252" t="s">
        <v>1061</v>
      </c>
      <c r="F105" s="252"/>
      <c r="G105" s="252"/>
      <c r="H105" s="252"/>
      <c r="I105" s="252"/>
      <c r="J105" s="252"/>
      <c r="K105" s="252"/>
      <c r="L105" s="252"/>
      <c r="M105" s="252"/>
      <c r="N105" s="253"/>
    </row>
    <row r="106" spans="1:14">
      <c r="B106" s="251"/>
      <c r="C106" s="252"/>
      <c r="D106" s="252"/>
      <c r="E106" s="252" t="s">
        <v>1062</v>
      </c>
      <c r="F106" s="252"/>
      <c r="G106" s="252"/>
      <c r="H106" s="252"/>
      <c r="I106" s="252"/>
      <c r="J106" s="252"/>
      <c r="K106" s="252"/>
      <c r="L106" s="252"/>
      <c r="M106" s="252"/>
      <c r="N106" s="253"/>
    </row>
    <row r="107" spans="1:14">
      <c r="B107" s="251"/>
      <c r="C107" s="252"/>
      <c r="D107" s="252"/>
      <c r="E107" s="252" t="s">
        <v>1063</v>
      </c>
      <c r="F107" s="252"/>
      <c r="G107" s="252"/>
      <c r="H107" s="252"/>
      <c r="I107" s="252"/>
      <c r="J107" s="252"/>
      <c r="K107" s="252"/>
      <c r="L107" s="252"/>
      <c r="M107" s="252"/>
      <c r="N107" s="253"/>
    </row>
    <row r="108" spans="1:14" ht="15.75" thickBot="1">
      <c r="B108" s="251"/>
      <c r="C108" s="252"/>
      <c r="D108" s="252"/>
      <c r="E108" s="252"/>
      <c r="F108" s="252" t="s">
        <v>1064</v>
      </c>
      <c r="G108" s="252"/>
      <c r="H108" s="252"/>
      <c r="I108" s="252"/>
      <c r="J108" s="252"/>
      <c r="K108" s="252"/>
      <c r="L108" s="252"/>
      <c r="M108" s="252"/>
      <c r="N108" s="253"/>
    </row>
    <row r="109" spans="1:14">
      <c r="B109" s="236" t="s">
        <v>2322</v>
      </c>
      <c r="C109" s="237"/>
      <c r="D109" s="237"/>
      <c r="E109" s="237"/>
      <c r="F109" s="237"/>
      <c r="G109" s="237"/>
      <c r="H109" s="237"/>
      <c r="I109" s="237"/>
      <c r="J109" s="237"/>
      <c r="K109" s="237"/>
      <c r="L109" s="237"/>
      <c r="M109" s="237"/>
      <c r="N109" s="238"/>
    </row>
    <row r="110" spans="1:14">
      <c r="B110" s="254"/>
      <c r="C110" s="255"/>
      <c r="D110" s="255"/>
      <c r="E110" s="255"/>
      <c r="F110" s="255"/>
      <c r="G110" s="255"/>
      <c r="H110" s="255"/>
      <c r="I110" s="255"/>
      <c r="J110" s="255"/>
      <c r="K110" s="255"/>
      <c r="L110" s="255"/>
      <c r="M110" s="255"/>
      <c r="N110" s="256"/>
    </row>
    <row r="111" spans="1:14">
      <c r="B111" s="254"/>
      <c r="C111" s="255"/>
      <c r="D111" s="255"/>
      <c r="E111" s="255"/>
      <c r="F111" s="255"/>
      <c r="G111" s="255"/>
      <c r="H111" s="255"/>
      <c r="I111" s="255"/>
      <c r="J111" s="255"/>
      <c r="K111" s="255"/>
      <c r="L111" s="255"/>
      <c r="M111" s="255"/>
      <c r="N111" s="256"/>
    </row>
    <row r="112" spans="1:14">
      <c r="B112" s="254"/>
      <c r="C112" s="255"/>
      <c r="D112" s="255"/>
      <c r="E112" s="255"/>
      <c r="F112" s="255"/>
      <c r="G112" s="255"/>
      <c r="H112" s="255"/>
      <c r="I112" s="255"/>
      <c r="J112" s="255"/>
      <c r="K112" s="255"/>
      <c r="L112" s="255"/>
      <c r="M112" s="255"/>
      <c r="N112" s="256"/>
    </row>
    <row r="113" spans="2:14" ht="15.75" thickBot="1">
      <c r="B113" s="257"/>
      <c r="C113" s="258"/>
      <c r="D113" s="258"/>
      <c r="E113" s="258"/>
      <c r="F113" s="258"/>
      <c r="G113" s="258"/>
      <c r="H113" s="258"/>
      <c r="I113" s="258"/>
      <c r="J113" s="258"/>
      <c r="K113" s="258"/>
      <c r="L113" s="258"/>
      <c r="M113" s="258"/>
      <c r="N113" s="259"/>
    </row>
    <row r="114" spans="2:14">
      <c r="B114" s="260"/>
      <c r="C114" s="261"/>
      <c r="D114" s="261"/>
      <c r="E114" s="261"/>
      <c r="F114" s="261"/>
      <c r="G114" s="261"/>
      <c r="H114" s="261"/>
      <c r="I114" s="261"/>
      <c r="J114" s="261"/>
      <c r="K114" s="261"/>
      <c r="L114" s="261"/>
      <c r="M114" s="261"/>
      <c r="N114" s="262"/>
    </row>
    <row r="115" spans="2:14">
      <c r="B115" s="263" t="s">
        <v>2323</v>
      </c>
      <c r="C115" s="264"/>
      <c r="D115" s="264"/>
      <c r="E115" s="264"/>
      <c r="F115" s="264"/>
      <c r="G115" s="264"/>
      <c r="H115" s="264"/>
      <c r="I115" s="264"/>
      <c r="J115" s="264"/>
      <c r="K115" s="264"/>
      <c r="L115" s="264"/>
      <c r="M115" s="264"/>
      <c r="N115" s="265"/>
    </row>
    <row r="116" spans="2:14" ht="15" customHeight="1">
      <c r="B116" s="959" t="s">
        <v>2324</v>
      </c>
      <c r="C116" s="960"/>
      <c r="D116" s="960"/>
      <c r="E116" s="960"/>
      <c r="F116" s="960"/>
      <c r="G116" s="960"/>
      <c r="H116" s="960"/>
      <c r="I116" s="960"/>
      <c r="J116" s="960"/>
      <c r="K116" s="960"/>
      <c r="L116" s="960"/>
      <c r="M116" s="960"/>
      <c r="N116" s="961"/>
    </row>
    <row r="117" spans="2:14" ht="15" customHeight="1">
      <c r="B117" s="959"/>
      <c r="C117" s="960"/>
      <c r="D117" s="960"/>
      <c r="E117" s="960"/>
      <c r="F117" s="960"/>
      <c r="G117" s="960"/>
      <c r="H117" s="960"/>
      <c r="I117" s="960"/>
      <c r="J117" s="960"/>
      <c r="K117" s="960"/>
      <c r="L117" s="960"/>
      <c r="M117" s="960"/>
      <c r="N117" s="961"/>
    </row>
    <row r="118" spans="2:14" ht="30" customHeight="1">
      <c r="B118" s="962" t="s">
        <v>2325</v>
      </c>
      <c r="C118" s="963"/>
      <c r="D118" s="963"/>
      <c r="E118" s="963"/>
      <c r="F118" s="963"/>
      <c r="G118" s="963"/>
      <c r="H118" s="963"/>
      <c r="I118" s="963"/>
      <c r="J118" s="963"/>
      <c r="K118" s="963"/>
      <c r="L118" s="963"/>
      <c r="M118" s="963"/>
      <c r="N118" s="964"/>
    </row>
    <row r="119" spans="2:14">
      <c r="B119" s="962"/>
      <c r="C119" s="963"/>
      <c r="D119" s="963"/>
      <c r="E119" s="963"/>
      <c r="F119" s="963"/>
      <c r="G119" s="963"/>
      <c r="H119" s="963"/>
      <c r="I119" s="963"/>
      <c r="J119" s="963"/>
      <c r="K119" s="963"/>
      <c r="L119" s="963"/>
      <c r="M119" s="963"/>
      <c r="N119" s="964"/>
    </row>
    <row r="120" spans="2:14">
      <c r="B120" s="348"/>
      <c r="C120" s="349"/>
      <c r="D120" s="349"/>
      <c r="E120" s="349"/>
      <c r="F120" s="349"/>
      <c r="G120" s="349"/>
      <c r="H120" s="349"/>
      <c r="I120" s="349"/>
      <c r="J120" s="349"/>
      <c r="K120" s="349"/>
      <c r="L120" s="349"/>
      <c r="M120" s="349"/>
      <c r="N120" s="350"/>
    </row>
    <row r="121" spans="2:14">
      <c r="B121" s="348"/>
      <c r="C121" s="349"/>
      <c r="D121" s="349"/>
      <c r="E121" s="349"/>
      <c r="F121" s="349"/>
      <c r="G121" s="349"/>
      <c r="H121" s="349"/>
      <c r="I121" s="349"/>
      <c r="J121" s="349"/>
      <c r="K121" s="349"/>
      <c r="L121" s="349"/>
      <c r="M121" s="349"/>
      <c r="N121" s="350"/>
    </row>
    <row r="122" spans="2:14">
      <c r="B122" s="348"/>
      <c r="C122" s="349"/>
      <c r="D122" s="349"/>
      <c r="E122" s="349"/>
      <c r="F122" s="349"/>
      <c r="G122" s="349"/>
      <c r="H122" s="349"/>
      <c r="I122" s="349"/>
      <c r="J122" s="349"/>
      <c r="K122" s="349"/>
      <c r="L122" s="349"/>
      <c r="M122" s="349"/>
      <c r="N122" s="350"/>
    </row>
    <row r="123" spans="2:14">
      <c r="B123" s="263"/>
      <c r="C123" s="264"/>
      <c r="D123" s="264"/>
      <c r="E123" s="264"/>
      <c r="F123" s="264"/>
      <c r="G123" s="264"/>
      <c r="H123" s="264"/>
      <c r="I123" s="264"/>
      <c r="J123" s="264"/>
      <c r="K123" s="264"/>
      <c r="L123" s="264"/>
      <c r="M123" s="264"/>
      <c r="N123" s="265"/>
    </row>
    <row r="124" spans="2:14">
      <c r="B124" s="251"/>
      <c r="C124" s="252"/>
      <c r="D124" s="252"/>
      <c r="E124" s="252" t="s">
        <v>1060</v>
      </c>
      <c r="F124" s="426"/>
      <c r="G124" s="426"/>
      <c r="H124" s="252"/>
      <c r="I124" s="252"/>
      <c r="J124" s="252"/>
      <c r="K124" s="252"/>
      <c r="L124" s="252"/>
      <c r="M124" s="252"/>
      <c r="N124" s="253"/>
    </row>
    <row r="125" spans="2:14">
      <c r="B125" s="251"/>
      <c r="C125" s="252"/>
      <c r="D125" s="252"/>
      <c r="E125" s="427" t="s">
        <v>1061</v>
      </c>
      <c r="F125" s="252"/>
      <c r="G125" s="252"/>
      <c r="H125" s="427"/>
      <c r="I125" s="427"/>
      <c r="J125" s="427"/>
      <c r="K125" s="252"/>
      <c r="L125" s="252"/>
      <c r="M125" s="252"/>
      <c r="N125" s="253"/>
    </row>
    <row r="126" spans="2:14">
      <c r="B126" s="251"/>
      <c r="C126" s="252"/>
      <c r="D126" s="252"/>
      <c r="E126" s="266" t="s">
        <v>1065</v>
      </c>
      <c r="F126" s="252"/>
      <c r="G126" s="252"/>
      <c r="H126" s="266"/>
      <c r="I126" s="266"/>
      <c r="J126" s="266"/>
      <c r="K126" s="252"/>
      <c r="L126" s="252"/>
      <c r="M126" s="252"/>
      <c r="N126" s="253"/>
    </row>
    <row r="127" spans="2:14">
      <c r="B127" s="267"/>
      <c r="C127" s="264"/>
      <c r="D127" s="264"/>
      <c r="E127" s="252" t="s">
        <v>1063</v>
      </c>
      <c r="F127" s="252"/>
      <c r="G127" s="252"/>
      <c r="H127" s="252"/>
      <c r="I127" s="252"/>
      <c r="J127" s="252"/>
      <c r="K127" s="264"/>
      <c r="L127" s="264"/>
      <c r="M127" s="264"/>
      <c r="N127" s="265"/>
    </row>
    <row r="128" spans="2:14">
      <c r="B128" s="267"/>
      <c r="C128" s="264"/>
      <c r="D128" s="264"/>
      <c r="E128" s="264"/>
      <c r="F128" s="252"/>
      <c r="G128" s="252"/>
      <c r="H128" s="252"/>
      <c r="I128" s="252"/>
      <c r="J128" s="252"/>
      <c r="K128" s="264"/>
      <c r="L128" s="264"/>
      <c r="M128" s="264"/>
      <c r="N128" s="265"/>
    </row>
    <row r="129" spans="2:14">
      <c r="B129" s="267" t="s">
        <v>2326</v>
      </c>
      <c r="C129" s="266"/>
      <c r="D129" s="266"/>
      <c r="E129" s="252"/>
      <c r="F129" s="252"/>
      <c r="G129" s="252"/>
      <c r="H129" s="252"/>
      <c r="I129" s="252"/>
      <c r="J129" s="965"/>
      <c r="K129" s="965"/>
      <c r="L129" s="965"/>
      <c r="M129" s="965"/>
      <c r="N129" s="966"/>
    </row>
    <row r="130" spans="2:14" ht="15.75" thickBot="1">
      <c r="B130" s="428" t="s">
        <v>2327</v>
      </c>
      <c r="C130" s="429"/>
      <c r="D130" s="429"/>
      <c r="E130" s="268"/>
      <c r="F130" s="268"/>
      <c r="G130" s="268"/>
      <c r="H130" s="268"/>
      <c r="I130" s="268"/>
      <c r="J130" s="967"/>
      <c r="K130" s="967"/>
      <c r="L130" s="967"/>
      <c r="M130" s="967"/>
      <c r="N130" s="968"/>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6:H86"/>
    <mergeCell ref="L86:M86"/>
    <mergeCell ref="L71:M71"/>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06"/>
      <c r="C1" s="918"/>
      <c r="D1" s="919"/>
      <c r="E1" s="919"/>
      <c r="F1" s="919"/>
      <c r="G1" s="919"/>
      <c r="H1" s="919"/>
      <c r="I1" s="919"/>
      <c r="J1" s="920"/>
      <c r="K1" s="921" t="s">
        <v>1017</v>
      </c>
      <c r="L1" s="923" t="s">
        <v>2304</v>
      </c>
      <c r="M1" s="924"/>
      <c r="N1" s="925"/>
    </row>
    <row r="2" spans="2:14" ht="40.5" customHeight="1">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1" t="s">
        <v>2321</v>
      </c>
      <c r="L29" s="828" t="s">
        <v>1029</v>
      </c>
      <c r="M29" s="829"/>
      <c r="N29" s="77" t="s">
        <v>1030</v>
      </c>
    </row>
    <row r="30" spans="1:14" ht="12" hidden="1" customHeight="1" thickBot="1">
      <c r="B30" s="77" t="s">
        <v>1027</v>
      </c>
      <c r="C30" s="826" t="s">
        <v>1028</v>
      </c>
      <c r="D30" s="827"/>
      <c r="E30" s="827"/>
      <c r="F30" s="827"/>
      <c r="G30" s="827"/>
      <c r="H30" s="827"/>
      <c r="I30" s="827"/>
      <c r="J30" s="78"/>
      <c r="K30" s="316"/>
      <c r="L30" s="828" t="s">
        <v>1029</v>
      </c>
      <c r="M30" s="829"/>
      <c r="N30" s="77" t="s">
        <v>1030</v>
      </c>
    </row>
    <row r="31" spans="1:14" ht="18.75" customHeight="1" thickBot="1">
      <c r="A31" t="s">
        <v>1929</v>
      </c>
      <c r="B31" s="86" t="s">
        <v>1184</v>
      </c>
      <c r="C31" s="87" t="s">
        <v>1737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180</v>
      </c>
      <c r="B36" s="830" t="str">
        <f>VLOOKUP(A36,EQUIPOS!A6:D154,3,FALSE)</f>
        <v>Compresor 120 HP, con martillo.</v>
      </c>
      <c r="C36" s="831"/>
      <c r="D36" s="831"/>
      <c r="E36" s="831"/>
      <c r="F36" s="831"/>
      <c r="G36" s="831"/>
      <c r="H36" s="832"/>
      <c r="I36" s="276"/>
      <c r="J36" s="277"/>
      <c r="K36" s="278">
        <f>VLOOKUP(A36,EQUIPOS!A6:D163,4,FALSE)</f>
        <v>70723.978755677526</v>
      </c>
      <c r="L36" s="279"/>
      <c r="M36" s="280">
        <v>0.16</v>
      </c>
      <c r="N36" s="281">
        <f>K36/M36</f>
        <v>442024.86722298455</v>
      </c>
    </row>
    <row r="37" spans="1:14">
      <c r="A37" s="119" t="s">
        <v>261</v>
      </c>
      <c r="B37" s="830" t="str">
        <f>VLOOKUP(A37,EQUIPOS!A7:D154,3,FALSE)</f>
        <v xml:space="preserve">Motobomba 3 PULGADAS (incluye operario)
</v>
      </c>
      <c r="C37" s="831"/>
      <c r="D37" s="831"/>
      <c r="E37" s="831"/>
      <c r="F37" s="831"/>
      <c r="G37" s="831"/>
      <c r="H37" s="832"/>
      <c r="I37" s="430"/>
      <c r="J37" s="431"/>
      <c r="K37" s="278">
        <f>VLOOKUP(A37,EQUIPOS!A7:D164,4,FALSE)</f>
        <v>6886.2009278618962</v>
      </c>
      <c r="L37" s="344"/>
      <c r="M37" s="345">
        <v>0.16</v>
      </c>
      <c r="N37" s="281">
        <f>K37/M37</f>
        <v>43038.755799136852</v>
      </c>
    </row>
    <row r="38" spans="1:14">
      <c r="A38" s="119"/>
      <c r="B38" s="830"/>
      <c r="C38" s="831"/>
      <c r="D38" s="831"/>
      <c r="E38" s="831"/>
      <c r="F38" s="831"/>
      <c r="G38" s="831"/>
      <c r="H38" s="832"/>
      <c r="I38" s="430"/>
      <c r="J38" s="431"/>
      <c r="K38" s="447"/>
      <c r="L38" s="344"/>
      <c r="M38" s="345"/>
      <c r="N38" s="281"/>
    </row>
    <row r="39" spans="1:14">
      <c r="A39" s="119"/>
      <c r="B39" s="830"/>
      <c r="C39" s="831"/>
      <c r="D39" s="831"/>
      <c r="E39" s="831"/>
      <c r="F39" s="831"/>
      <c r="G39" s="831"/>
      <c r="H39" s="832"/>
      <c r="I39" s="430"/>
      <c r="J39" s="431"/>
      <c r="K39" s="447"/>
      <c r="L39" s="344"/>
      <c r="M39" s="345"/>
      <c r="N39" s="281"/>
    </row>
    <row r="40" spans="1:14">
      <c r="A40" s="119"/>
      <c r="B40" s="830"/>
      <c r="C40" s="831"/>
      <c r="D40" s="831"/>
      <c r="E40" s="831"/>
      <c r="F40" s="831"/>
      <c r="G40" s="831"/>
      <c r="H40" s="832"/>
      <c r="I40" s="337"/>
      <c r="J40" s="339"/>
      <c r="K40" s="447"/>
      <c r="L40" s="432"/>
      <c r="M40" s="433"/>
      <c r="N40" s="281"/>
    </row>
    <row r="41" spans="1:14">
      <c r="B41" s="830"/>
      <c r="C41" s="831"/>
      <c r="D41" s="831"/>
      <c r="E41" s="831"/>
      <c r="F41" s="831"/>
      <c r="G41" s="831"/>
      <c r="H41" s="832"/>
      <c r="I41" s="42"/>
      <c r="J41" s="43"/>
      <c r="K41" s="447"/>
      <c r="L41" s="285"/>
      <c r="M41" s="286"/>
      <c r="N41" s="281"/>
    </row>
    <row r="42" spans="1:14">
      <c r="B42" s="329"/>
      <c r="C42" s="330"/>
      <c r="D42" s="330"/>
      <c r="E42" s="330"/>
      <c r="F42" s="332"/>
      <c r="G42" s="332"/>
      <c r="H42" s="131"/>
      <c r="I42" s="42"/>
      <c r="J42" s="43"/>
      <c r="K42" s="447"/>
      <c r="L42" s="285"/>
      <c r="M42" s="286"/>
      <c r="N42" s="282"/>
    </row>
    <row r="43" spans="1:14">
      <c r="B43" s="837" t="s">
        <v>1036</v>
      </c>
      <c r="C43" s="838"/>
      <c r="D43" s="838"/>
      <c r="E43" s="44"/>
      <c r="F43" s="45"/>
      <c r="G43" s="45"/>
      <c r="H43" s="46"/>
      <c r="I43" s="42"/>
      <c r="J43" s="43"/>
      <c r="K43" s="288"/>
      <c r="L43" s="285"/>
      <c r="M43" s="410">
        <v>0.05</v>
      </c>
      <c r="N43" s="353">
        <f>N77*M43</f>
        <v>11968.876220179687</v>
      </c>
    </row>
    <row r="44" spans="1:14" ht="15.75" thickBot="1">
      <c r="B44" s="830"/>
      <c r="C44" s="831"/>
      <c r="D44" s="831"/>
      <c r="E44" s="831"/>
      <c r="F44" s="831"/>
      <c r="G44" s="831"/>
      <c r="H44" s="832"/>
      <c r="I44" s="839"/>
      <c r="J44" s="840"/>
      <c r="K44" s="47"/>
      <c r="L44" s="841"/>
      <c r="M44" s="842"/>
      <c r="N44" s="111"/>
    </row>
    <row r="45" spans="1:14" ht="15.75" thickBot="1">
      <c r="B45" s="817" t="s">
        <v>1037</v>
      </c>
      <c r="C45" s="818"/>
      <c r="D45" s="818"/>
      <c r="E45" s="818"/>
      <c r="F45" s="818"/>
      <c r="G45" s="818"/>
      <c r="H45" s="818"/>
      <c r="I45" s="818"/>
      <c r="J45" s="818"/>
      <c r="K45" s="818"/>
      <c r="L45" s="818"/>
      <c r="M45" s="819"/>
      <c r="N45" s="403">
        <f>SUM(N36:N44)</f>
        <v>497032.49924230104</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08" t="s">
        <v>1028</v>
      </c>
      <c r="C49" s="809"/>
      <c r="D49" s="809"/>
      <c r="E49" s="809"/>
      <c r="F49" s="809"/>
      <c r="G49" s="809"/>
      <c r="H49" s="809"/>
      <c r="I49" s="810"/>
      <c r="J49" s="324" t="s">
        <v>1029</v>
      </c>
      <c r="K49" s="91" t="s">
        <v>1030</v>
      </c>
      <c r="L49" s="811" t="s">
        <v>1039</v>
      </c>
      <c r="M49" s="810"/>
      <c r="N49" s="92" t="s">
        <v>1035</v>
      </c>
    </row>
    <row r="50" spans="1:14">
      <c r="A50" s="167" t="s">
        <v>462</v>
      </c>
      <c r="B50" s="49" t="str">
        <f>VLOOKUP(A50,MATERIALES!A5:D372,3,FALSE)</f>
        <v>Explosivos  75% (INDUGEL)</v>
      </c>
      <c r="C50" s="290"/>
      <c r="D50" s="290"/>
      <c r="E50" s="290"/>
      <c r="F50" s="290"/>
      <c r="G50" s="290"/>
      <c r="H50" s="290"/>
      <c r="I50" s="290"/>
      <c r="J50" s="320" t="str">
        <f>VLOOKUP(A50,MATERIALES!A6:D640,2,FALSE)</f>
        <v>lb</v>
      </c>
      <c r="K50" s="291">
        <v>0.2</v>
      </c>
      <c r="L50" s="276"/>
      <c r="M50" s="411">
        <f>VLOOKUP(A50,MATERIALES!A5:D394,4,FALSE)</f>
        <v>17510.02</v>
      </c>
      <c r="N50" s="281">
        <f>K50*M50</f>
        <v>3502.0040000000004</v>
      </c>
    </row>
    <row r="51" spans="1:14">
      <c r="A51" s="167" t="s">
        <v>467</v>
      </c>
      <c r="B51" s="49" t="str">
        <f>VLOOKUP(A51,MATERIALES!A6:D372,3,FALSE)</f>
        <v>Fulminantes</v>
      </c>
      <c r="C51" s="434"/>
      <c r="D51" s="434"/>
      <c r="E51" s="434"/>
      <c r="F51" s="434"/>
      <c r="G51" s="434"/>
      <c r="H51" s="434"/>
      <c r="I51" s="434"/>
      <c r="J51" s="321" t="str">
        <f>VLOOKUP(A51,MATERIALES!A6:D641,2,FALSE)</f>
        <v>u</v>
      </c>
      <c r="K51" s="406">
        <v>1</v>
      </c>
      <c r="L51" s="430"/>
      <c r="M51" s="411">
        <f>VLOOKUP(A51,MATERIALES!A6:D395,4,FALSE)</f>
        <v>7395.36</v>
      </c>
      <c r="N51" s="281">
        <f>K51*M51</f>
        <v>7395.36</v>
      </c>
    </row>
    <row r="52" spans="1:14">
      <c r="A52" s="167" t="s">
        <v>567</v>
      </c>
      <c r="B52" s="49" t="str">
        <f>VLOOKUP(A52,MATERIALES!A6:D372,3,FALSE)</f>
        <v>Mecha Lenta</v>
      </c>
      <c r="C52" s="434"/>
      <c r="D52" s="434"/>
      <c r="E52" s="434"/>
      <c r="F52" s="434"/>
      <c r="G52" s="434"/>
      <c r="H52" s="434"/>
      <c r="I52" s="434"/>
      <c r="J52" s="321" t="str">
        <f>VLOOKUP(A52,MATERIALES!A6:D642,2,FALSE)</f>
        <v>m</v>
      </c>
      <c r="K52" s="406">
        <v>0.5</v>
      </c>
      <c r="L52" s="430"/>
      <c r="M52" s="411">
        <f>VLOOKUP(A52,MATERIALES!A6:D396,4,FALSE)</f>
        <v>892.5</v>
      </c>
      <c r="N52" s="281">
        <f>K52*M52</f>
        <v>446.25</v>
      </c>
    </row>
    <row r="53" spans="1:14">
      <c r="A53" s="167" t="s">
        <v>814</v>
      </c>
      <c r="B53" s="49" t="str">
        <f>VLOOKUP(A53,MATERIALES!A6:D372,3,FALSE)</f>
        <v>Acero A-37</v>
      </c>
      <c r="C53" s="434"/>
      <c r="D53" s="434"/>
      <c r="E53" s="434"/>
      <c r="F53" s="434"/>
      <c r="G53" s="434"/>
      <c r="H53" s="434"/>
      <c r="I53" s="434"/>
      <c r="J53" s="321" t="str">
        <f>VLOOKUP(A53,MATERIALES!A7:D643,2,FALSE)</f>
        <v>kg</v>
      </c>
      <c r="K53" s="406">
        <v>150</v>
      </c>
      <c r="L53" s="430"/>
      <c r="M53" s="411">
        <f>VLOOKUP(A53,MATERIALES!A6:D397,4,FALSE)</f>
        <v>2322.2503896956737</v>
      </c>
      <c r="N53" s="281">
        <f>K53*M53</f>
        <v>348337.55845435103</v>
      </c>
    </row>
    <row r="54" spans="1:14">
      <c r="A54" s="167" t="s">
        <v>903</v>
      </c>
      <c r="B54" s="49" t="str">
        <f>VLOOKUP(A54,MATERIALES!A7:D372,3,FALSE)</f>
        <v>Concreto Resistencia  32 (Mpa)</v>
      </c>
      <c r="C54" s="434"/>
      <c r="D54" s="434"/>
      <c r="E54" s="434"/>
      <c r="F54" s="434"/>
      <c r="G54" s="434"/>
      <c r="H54" s="434"/>
      <c r="I54" s="434"/>
      <c r="J54" s="321" t="str">
        <f>VLOOKUP(A54,MATERIALES!A8:D644,2,FALSE)</f>
        <v>m3</v>
      </c>
      <c r="K54" s="406">
        <v>1</v>
      </c>
      <c r="L54" s="430"/>
      <c r="M54" s="411">
        <f>VLOOKUP(A54,MATERIALES!A7:D398,4,FALSE)</f>
        <v>366730</v>
      </c>
      <c r="N54" s="281">
        <f>K54*M54</f>
        <v>366730</v>
      </c>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ht="15.75" thickBot="1">
      <c r="B57" s="49"/>
      <c r="C57" s="319"/>
      <c r="D57" s="319"/>
      <c r="E57" s="319"/>
      <c r="F57" s="319"/>
      <c r="G57" s="319"/>
      <c r="H57" s="319"/>
      <c r="I57" s="319"/>
      <c r="J57" s="444"/>
      <c r="K57" s="132"/>
      <c r="L57" s="334"/>
      <c r="M57" s="411"/>
      <c r="N57" s="281"/>
    </row>
    <row r="58" spans="1:14" ht="15.75" thickBot="1">
      <c r="B58" s="817" t="s">
        <v>1037</v>
      </c>
      <c r="C58" s="818"/>
      <c r="D58" s="818"/>
      <c r="E58" s="818"/>
      <c r="F58" s="818"/>
      <c r="G58" s="818"/>
      <c r="H58" s="818"/>
      <c r="I58" s="818"/>
      <c r="J58" s="818"/>
      <c r="K58" s="818"/>
      <c r="L58" s="818"/>
      <c r="M58" s="819"/>
      <c r="N58" s="403">
        <f>SUM(N50:N57)</f>
        <v>726411.17245435109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A63" t="s">
        <v>1356</v>
      </c>
      <c r="B63" s="52" t="str">
        <f>VLOOKUP(A63,TRANSPORTE!A5:D117,3,FALSE)</f>
        <v>Transporte de material de excavación</v>
      </c>
      <c r="C63" s="326"/>
      <c r="D63" s="326"/>
      <c r="E63" s="326"/>
      <c r="F63" s="326"/>
      <c r="G63" s="326"/>
      <c r="H63" s="320" t="s">
        <v>1552</v>
      </c>
      <c r="I63" s="288">
        <v>1</v>
      </c>
      <c r="J63" s="295">
        <v>1</v>
      </c>
      <c r="K63" s="288">
        <f>I63*J63</f>
        <v>1</v>
      </c>
      <c r="L63" s="821">
        <f>VLOOKUP(A63,TRANSPORTE!A5:D117,4,FALSE)</f>
        <v>1200</v>
      </c>
      <c r="M63" s="822"/>
      <c r="N63" s="296">
        <f>K63*L63</f>
        <v>1200</v>
      </c>
    </row>
    <row r="64" spans="1:14">
      <c r="B64" s="52"/>
      <c r="C64" s="53"/>
      <c r="D64" s="53"/>
      <c r="E64" s="53"/>
      <c r="F64" s="53"/>
      <c r="G64" s="53"/>
      <c r="H64" s="320"/>
      <c r="I64" s="288"/>
      <c r="J64" s="295"/>
      <c r="K64" s="288"/>
      <c r="L64" s="821"/>
      <c r="M64" s="822"/>
      <c r="N64" s="296"/>
    </row>
    <row r="65" spans="1:15">
      <c r="B65" s="52"/>
      <c r="C65" s="53"/>
      <c r="D65" s="53"/>
      <c r="E65" s="53"/>
      <c r="F65" s="53"/>
      <c r="G65" s="53"/>
      <c r="H65" s="320"/>
      <c r="I65" s="288"/>
      <c r="J65" s="295"/>
      <c r="K65" s="288"/>
      <c r="L65" s="821"/>
      <c r="M65" s="822"/>
      <c r="N65" s="296"/>
    </row>
    <row r="66" spans="1:15">
      <c r="B66" s="52"/>
      <c r="C66" s="53"/>
      <c r="D66" s="53"/>
      <c r="E66" s="53"/>
      <c r="F66" s="53"/>
      <c r="G66" s="53"/>
      <c r="H66" s="297"/>
      <c r="I66" s="288"/>
      <c r="J66" s="288"/>
      <c r="K66" s="288"/>
      <c r="L66" s="298"/>
      <c r="M66" s="299"/>
      <c r="N66" s="300"/>
    </row>
    <row r="67" spans="1:15" ht="15.75" thickBot="1">
      <c r="B67" s="456"/>
      <c r="C67" s="457"/>
      <c r="D67" s="457"/>
      <c r="E67" s="457"/>
      <c r="F67" s="457"/>
      <c r="G67" s="457"/>
      <c r="H67" s="54"/>
      <c r="I67" s="132"/>
      <c r="J67" s="132"/>
      <c r="K67" s="132"/>
      <c r="L67" s="806"/>
      <c r="M67" s="807"/>
      <c r="N67" s="133"/>
    </row>
    <row r="68" spans="1:15" ht="15.75" thickBot="1">
      <c r="B68" s="823" t="s">
        <v>1037</v>
      </c>
      <c r="C68" s="824"/>
      <c r="D68" s="824"/>
      <c r="E68" s="824"/>
      <c r="F68" s="824"/>
      <c r="G68" s="824"/>
      <c r="H68" s="824"/>
      <c r="I68" s="824"/>
      <c r="J68" s="824"/>
      <c r="K68" s="824"/>
      <c r="L68" s="824"/>
      <c r="M68" s="825"/>
      <c r="N68" s="110">
        <f>SUM(N63:N67)</f>
        <v>1200</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43" t="s">
        <v>1047</v>
      </c>
      <c r="C72" s="844"/>
      <c r="D72" s="844"/>
      <c r="E72" s="844"/>
      <c r="F72" s="844"/>
      <c r="G72" s="844"/>
      <c r="H72" s="844"/>
      <c r="I72" s="79" t="s">
        <v>1048</v>
      </c>
      <c r="J72" s="81" t="s">
        <v>1494</v>
      </c>
      <c r="K72" s="80" t="s">
        <v>1050</v>
      </c>
      <c r="L72" s="845" t="s">
        <v>1034</v>
      </c>
      <c r="M72" s="846"/>
      <c r="N72" s="104" t="s">
        <v>1035</v>
      </c>
    </row>
    <row r="73" spans="1:15">
      <c r="A73" s="168" t="s">
        <v>11</v>
      </c>
      <c r="B73" s="55" t="str">
        <f>VLOOKUP(A73,'MANO DE OBRA'!A8:D68,3,FALSE)</f>
        <v>Obrero (4)</v>
      </c>
      <c r="C73" s="53"/>
      <c r="D73" s="53"/>
      <c r="E73" s="53"/>
      <c r="F73" s="53"/>
      <c r="G73" s="53"/>
      <c r="H73" s="53"/>
      <c r="I73" s="301">
        <f>K73/J73*100</f>
        <v>110415.578824</v>
      </c>
      <c r="J73" s="302">
        <v>185</v>
      </c>
      <c r="K73" s="303">
        <f>VLOOKUP(A73,'MANO DE OBRA'!A8:D99,4,FALSE)</f>
        <v>204268.8208244</v>
      </c>
      <c r="L73" s="56"/>
      <c r="M73" s="443">
        <v>1.28</v>
      </c>
      <c r="N73" s="404">
        <f>K73/M73</f>
        <v>159585.0162690625</v>
      </c>
      <c r="O73" s="112"/>
    </row>
    <row r="74" spans="1:15">
      <c r="A74" s="168" t="s">
        <v>30</v>
      </c>
      <c r="B74" s="55" t="str">
        <f>VLOOKUP(A74,'MANO DE OBRA'!A8:D69,3,FALSE)</f>
        <v>Oficial</v>
      </c>
      <c r="C74" s="53"/>
      <c r="D74" s="53"/>
      <c r="E74" s="53"/>
      <c r="F74" s="53"/>
      <c r="G74" s="53"/>
      <c r="H74" s="53"/>
      <c r="I74" s="301">
        <f>K74/J74*100</f>
        <v>55207.789411999998</v>
      </c>
      <c r="J74" s="302">
        <v>185</v>
      </c>
      <c r="K74" s="303">
        <f>VLOOKUP(A74,'MANO DE OBRA'!A8:D100,4,FALSE)</f>
        <v>102134.4104122</v>
      </c>
      <c r="L74" s="56"/>
      <c r="M74" s="440">
        <v>1.28</v>
      </c>
      <c r="N74" s="404">
        <f>K74/M74</f>
        <v>79792.50813453125</v>
      </c>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SUM(N73:N76)</f>
        <v>239377.52440359374</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N45+N58+N68+N77</f>
        <v>1464021.1961002459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292804.23922004917</v>
      </c>
      <c r="M84" s="852"/>
      <c r="N84" s="57"/>
    </row>
    <row r="85" spans="1:14">
      <c r="B85" s="95" t="s">
        <v>1057</v>
      </c>
      <c r="C85" s="96"/>
      <c r="D85" s="96"/>
      <c r="E85" s="96"/>
      <c r="F85" s="96"/>
      <c r="G85" s="96"/>
      <c r="H85" s="96"/>
      <c r="I85" s="93"/>
      <c r="J85" s="94"/>
      <c r="K85" s="313">
        <v>0.05</v>
      </c>
      <c r="L85" s="851">
        <f>N79*K85</f>
        <v>73201.059805012294</v>
      </c>
      <c r="M85" s="852"/>
      <c r="N85" s="57"/>
    </row>
    <row r="86" spans="1:14" ht="15.75" thickBot="1">
      <c r="B86" s="97" t="s">
        <v>1058</v>
      </c>
      <c r="C86" s="98"/>
      <c r="D86" s="98"/>
      <c r="E86" s="98"/>
      <c r="F86" s="98"/>
      <c r="G86" s="98"/>
      <c r="H86" s="98"/>
      <c r="I86" s="99"/>
      <c r="J86" s="100"/>
      <c r="K86" s="314">
        <v>0.05</v>
      </c>
      <c r="L86" s="853">
        <f>N79*K86</f>
        <v>73201.059805012294</v>
      </c>
      <c r="M86" s="854"/>
      <c r="N86" s="57"/>
    </row>
    <row r="87" spans="1:14" ht="15.75" thickBot="1">
      <c r="B87" s="817" t="s">
        <v>1037</v>
      </c>
      <c r="C87" s="818"/>
      <c r="D87" s="818"/>
      <c r="E87" s="818"/>
      <c r="F87" s="818"/>
      <c r="G87" s="818"/>
      <c r="H87" s="818"/>
      <c r="I87" s="818"/>
      <c r="J87" s="818"/>
      <c r="K87" s="818"/>
      <c r="L87" s="818"/>
      <c r="M87" s="819"/>
      <c r="N87" s="58">
        <f>L84+L85+L86</f>
        <v>439206.35883007379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1903227.5549303198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5">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35:H35"/>
    <mergeCell ref="I35:J35"/>
    <mergeCell ref="L35:M35"/>
    <mergeCell ref="B36:H36"/>
    <mergeCell ref="B37:H37"/>
    <mergeCell ref="B38:H38"/>
    <mergeCell ref="B39:H39"/>
    <mergeCell ref="B40:H40"/>
    <mergeCell ref="B41:H41"/>
    <mergeCell ref="B43:D43"/>
    <mergeCell ref="B44:H44"/>
    <mergeCell ref="I44:J44"/>
    <mergeCell ref="L44:M44"/>
    <mergeCell ref="B45:M45"/>
    <mergeCell ref="B49:I49"/>
    <mergeCell ref="L49:M49"/>
    <mergeCell ref="B58:M58"/>
    <mergeCell ref="L62:M62"/>
    <mergeCell ref="L76:M76"/>
    <mergeCell ref="B77:M77"/>
    <mergeCell ref="L63:M63"/>
    <mergeCell ref="L64:M64"/>
    <mergeCell ref="L65:M65"/>
    <mergeCell ref="L67:M67"/>
    <mergeCell ref="B68:M68"/>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26" zoomScale="75" zoomScaleNormal="75" workbookViewId="0">
      <selection activeCell="A2" sqref="A2"/>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06"/>
      <c r="C1" s="918"/>
      <c r="D1" s="919"/>
      <c r="E1" s="919"/>
      <c r="F1" s="919"/>
      <c r="G1" s="919"/>
      <c r="H1" s="919"/>
      <c r="I1" s="919"/>
      <c r="J1" s="920"/>
      <c r="K1" s="921" t="s">
        <v>1017</v>
      </c>
      <c r="L1" s="923" t="s">
        <v>2304</v>
      </c>
      <c r="M1" s="924"/>
      <c r="N1" s="925"/>
    </row>
    <row r="2" spans="2:14" ht="38.25" customHeight="1">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461"/>
      <c r="L30" s="828" t="s">
        <v>1029</v>
      </c>
      <c r="M30" s="829"/>
      <c r="N30" s="77" t="s">
        <v>1030</v>
      </c>
    </row>
    <row r="31" spans="1:14" ht="15.75" customHeight="1" thickBot="1">
      <c r="A31" t="s">
        <v>1929</v>
      </c>
      <c r="B31" s="86" t="s">
        <v>1185</v>
      </c>
      <c r="C31" s="87" t="s">
        <v>1738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121</v>
      </c>
      <c r="B36" s="830" t="str">
        <f>VLOOKUP(A36,EQUIPOS!A6:D154,3,FALSE)</f>
        <v>Bomba eléctrica para accionar la celda</v>
      </c>
      <c r="C36" s="831"/>
      <c r="D36" s="831"/>
      <c r="E36" s="831"/>
      <c r="F36" s="831"/>
      <c r="G36" s="831"/>
      <c r="H36" s="832"/>
      <c r="I36" s="276"/>
      <c r="J36" s="277"/>
      <c r="K36" s="278">
        <f>VLOOKUP(A36,EQUIPOS!A6:D163,4,FALSE)</f>
        <v>41937.787079344642</v>
      </c>
      <c r="L36" s="279"/>
      <c r="M36" s="280">
        <v>0.01</v>
      </c>
      <c r="N36" s="281">
        <f t="shared" ref="N36:N41" si="0">K36/M36</f>
        <v>4193778.7079344643</v>
      </c>
    </row>
    <row r="37" spans="1:14">
      <c r="A37" s="119" t="s">
        <v>192</v>
      </c>
      <c r="B37" s="830" t="str">
        <f>VLOOKUP(A37,EQUIPOS!A7:D154,3,FALSE)</f>
        <v>Equipo de acarreo interno</v>
      </c>
      <c r="C37" s="831"/>
      <c r="D37" s="831"/>
      <c r="E37" s="831"/>
      <c r="F37" s="831"/>
      <c r="G37" s="831"/>
      <c r="H37" s="832"/>
      <c r="I37" s="430"/>
      <c r="J37" s="431"/>
      <c r="K37" s="278">
        <f>VLOOKUP(A37,EQUIPOS!A7:D164,4,FALSE)</f>
        <v>40000</v>
      </c>
      <c r="L37" s="344"/>
      <c r="M37" s="345">
        <v>0.05</v>
      </c>
      <c r="N37" s="281">
        <f t="shared" si="0"/>
        <v>800000</v>
      </c>
    </row>
    <row r="38" spans="1:14">
      <c r="A38" s="119" t="s">
        <v>217</v>
      </c>
      <c r="B38" s="830" t="str">
        <f>VLOOKUP(A38,EQUIPOS!A8:D154,3,FALSE)</f>
        <v>Equipo de soldadura y de acetileno (incluye soldadura)</v>
      </c>
      <c r="C38" s="831"/>
      <c r="D38" s="831"/>
      <c r="E38" s="831"/>
      <c r="F38" s="831"/>
      <c r="G38" s="831"/>
      <c r="H38" s="832"/>
      <c r="I38" s="430"/>
      <c r="J38" s="431"/>
      <c r="K38" s="278">
        <f>VLOOKUP(A38,EQUIPOS!A8:D165,4,FALSE)</f>
        <v>20527.5</v>
      </c>
      <c r="L38" s="344"/>
      <c r="M38" s="345">
        <v>0.01</v>
      </c>
      <c r="N38" s="281">
        <f t="shared" si="0"/>
        <v>2052750</v>
      </c>
    </row>
    <row r="39" spans="1:14">
      <c r="A39" s="119" t="s">
        <v>242</v>
      </c>
      <c r="B39" s="830" t="str">
        <f>VLOOKUP(A39,EQUIPOS!A9:D154,3,FALSE)</f>
        <v>Grúa con torre capacidad 1 ton en la punta.</v>
      </c>
      <c r="C39" s="831"/>
      <c r="D39" s="831"/>
      <c r="E39" s="831"/>
      <c r="F39" s="831"/>
      <c r="G39" s="831"/>
      <c r="H39" s="832"/>
      <c r="I39" s="430"/>
      <c r="J39" s="431"/>
      <c r="K39" s="278">
        <f>VLOOKUP(A39,EQUIPOS!A9:D166,4,FALSE)</f>
        <v>387600</v>
      </c>
      <c r="L39" s="344"/>
      <c r="M39" s="345">
        <v>0.04</v>
      </c>
      <c r="N39" s="281">
        <f t="shared" si="0"/>
        <v>9690000</v>
      </c>
    </row>
    <row r="40" spans="1:14">
      <c r="A40" s="119" t="s">
        <v>255</v>
      </c>
      <c r="B40" s="830" t="str">
        <f>VLOOKUP(A40,EQUIPOS!A10:D154,3,FALSE)</f>
        <v>Manómetro cable de acero para bajar la celda</v>
      </c>
      <c r="C40" s="831"/>
      <c r="D40" s="831"/>
      <c r="E40" s="831"/>
      <c r="F40" s="831"/>
      <c r="G40" s="831"/>
      <c r="H40" s="832"/>
      <c r="I40" s="337"/>
      <c r="J40" s="339"/>
      <c r="K40" s="278">
        <f>VLOOKUP(A40,EQUIPOS!A10:D167,4,FALSE)</f>
        <v>1700000</v>
      </c>
      <c r="L40" s="432"/>
      <c r="M40" s="433">
        <v>1</v>
      </c>
      <c r="N40" s="281">
        <f t="shared" si="0"/>
        <v>1700000</v>
      </c>
    </row>
    <row r="41" spans="1:14">
      <c r="A41" t="s">
        <v>320</v>
      </c>
      <c r="B41" s="830" t="str">
        <f>VLOOKUP(A41,EQUIPOS!A11:D155,3,FALSE)</f>
        <v>Retroexcavadora sobre llantas, motor 62HP, Profundidad de excavación de 5.41 metros.</v>
      </c>
      <c r="C41" s="831"/>
      <c r="D41" s="831"/>
      <c r="E41" s="831"/>
      <c r="F41" s="831"/>
      <c r="G41" s="831"/>
      <c r="H41" s="832"/>
      <c r="I41" s="42"/>
      <c r="J41" s="43"/>
      <c r="K41" s="278">
        <f>VLOOKUP(A41,EQUIPOS!A11:D168,4,FALSE)</f>
        <v>166400</v>
      </c>
      <c r="L41" s="285"/>
      <c r="M41" s="286">
        <v>0.2</v>
      </c>
      <c r="N41" s="281">
        <f t="shared" si="0"/>
        <v>832000</v>
      </c>
    </row>
    <row r="42" spans="1:14">
      <c r="B42" s="329"/>
      <c r="C42" s="330"/>
      <c r="D42" s="330"/>
      <c r="E42" s="330"/>
      <c r="F42" s="332"/>
      <c r="G42" s="332"/>
      <c r="H42" s="131"/>
      <c r="I42" s="42"/>
      <c r="J42" s="43"/>
      <c r="K42" s="447"/>
      <c r="L42" s="285"/>
      <c r="M42" s="286"/>
      <c r="N42" s="282"/>
    </row>
    <row r="43" spans="1:14">
      <c r="B43" s="837" t="s">
        <v>1036</v>
      </c>
      <c r="C43" s="838"/>
      <c r="D43" s="838"/>
      <c r="E43" s="44"/>
      <c r="F43" s="45"/>
      <c r="G43" s="45"/>
      <c r="H43" s="46"/>
      <c r="I43" s="42"/>
      <c r="J43" s="43"/>
      <c r="K43" s="288"/>
      <c r="L43" s="285"/>
      <c r="M43" s="410">
        <v>0.01</v>
      </c>
      <c r="N43" s="353">
        <f>N81*M43</f>
        <v>40222.408211598995</v>
      </c>
    </row>
    <row r="44" spans="1:14" ht="15.75" thickBot="1">
      <c r="B44" s="830"/>
      <c r="C44" s="831"/>
      <c r="D44" s="831"/>
      <c r="E44" s="831"/>
      <c r="F44" s="831"/>
      <c r="G44" s="831"/>
      <c r="H44" s="832"/>
      <c r="I44" s="839"/>
      <c r="J44" s="840"/>
      <c r="K44" s="47"/>
      <c r="L44" s="841"/>
      <c r="M44" s="842"/>
      <c r="N44" s="111"/>
    </row>
    <row r="45" spans="1:14" ht="15.75" thickBot="1">
      <c r="B45" s="817" t="s">
        <v>1037</v>
      </c>
      <c r="C45" s="818"/>
      <c r="D45" s="818"/>
      <c r="E45" s="818"/>
      <c r="F45" s="818"/>
      <c r="G45" s="818"/>
      <c r="H45" s="818"/>
      <c r="I45" s="818"/>
      <c r="J45" s="818"/>
      <c r="K45" s="818"/>
      <c r="L45" s="818"/>
      <c r="M45" s="819"/>
      <c r="N45" s="403">
        <f>SUM(N36:N44)</f>
        <v>19308751.116146065</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08" t="s">
        <v>1028</v>
      </c>
      <c r="C49" s="809"/>
      <c r="D49" s="809"/>
      <c r="E49" s="809"/>
      <c r="F49" s="809"/>
      <c r="G49" s="809"/>
      <c r="H49" s="809"/>
      <c r="I49" s="810"/>
      <c r="J49" s="324" t="s">
        <v>1029</v>
      </c>
      <c r="K49" s="91" t="s">
        <v>1030</v>
      </c>
      <c r="L49" s="811" t="s">
        <v>1039</v>
      </c>
      <c r="M49" s="810"/>
      <c r="N49" s="92" t="s">
        <v>1035</v>
      </c>
    </row>
    <row r="50" spans="1:14">
      <c r="A50" s="167" t="s">
        <v>412</v>
      </c>
      <c r="B50" s="49" t="str">
        <f>VLOOKUP(A50,MATERIALES!A5:D372,3,FALSE)</f>
        <v>Celda especial de carga</v>
      </c>
      <c r="C50" s="290"/>
      <c r="D50" s="290"/>
      <c r="E50" s="290"/>
      <c r="F50" s="290"/>
      <c r="G50" s="290"/>
      <c r="H50" s="290"/>
      <c r="I50" s="290"/>
      <c r="J50" s="320" t="str">
        <f>VLOOKUP(A50,MATERIALES!A6:D640,2,FALSE)</f>
        <v>u</v>
      </c>
      <c r="K50" s="291">
        <v>1</v>
      </c>
      <c r="L50" s="276"/>
      <c r="M50" s="411">
        <f>VLOOKUP(A50,MATERIALES!A5:D394,4,FALSE)</f>
        <v>12534136.861264473</v>
      </c>
      <c r="N50" s="281">
        <f t="shared" ref="N50:N55" si="1">K50*M50</f>
        <v>12534136.861264473</v>
      </c>
    </row>
    <row r="51" spans="1:14">
      <c r="A51" s="167" t="s">
        <v>515</v>
      </c>
      <c r="B51" s="49" t="str">
        <f>VLOOKUP(A51,MATERIALES!A6:D372,3,FALSE)</f>
        <v>Manguera de alta presión</v>
      </c>
      <c r="C51" s="434"/>
      <c r="D51" s="434"/>
      <c r="E51" s="434"/>
      <c r="F51" s="434"/>
      <c r="G51" s="434"/>
      <c r="H51" s="434"/>
      <c r="I51" s="434"/>
      <c r="J51" s="321" t="str">
        <f>VLOOKUP(A51,MATERIALES!A6:D641,2,FALSE)</f>
        <v>m</v>
      </c>
      <c r="K51" s="406">
        <v>30</v>
      </c>
      <c r="L51" s="430"/>
      <c r="M51" s="411">
        <f>VLOOKUP(A51,MATERIALES!A6:D395,4,FALSE)</f>
        <v>7100</v>
      </c>
      <c r="N51" s="281">
        <f t="shared" si="1"/>
        <v>213000</v>
      </c>
    </row>
    <row r="52" spans="1:14">
      <c r="A52" s="167" t="s">
        <v>755</v>
      </c>
      <c r="B52" s="49" t="str">
        <f>VLOOKUP(A52,MATERIALES!A6:D372,3,FALSE)</f>
        <v>Transductores electrónicos (incluye cables, protección contra el concreto y panel de lectura)</v>
      </c>
      <c r="C52" s="434"/>
      <c r="D52" s="434"/>
      <c r="E52" s="434"/>
      <c r="F52" s="434"/>
      <c r="G52" s="434"/>
      <c r="H52" s="434"/>
      <c r="I52" s="434"/>
      <c r="J52" s="321" t="str">
        <f>VLOOKUP(A52,MATERIALES!A6:D642,2,FALSE)</f>
        <v>u</v>
      </c>
      <c r="K52" s="406">
        <v>2</v>
      </c>
      <c r="L52" s="430"/>
      <c r="M52" s="411">
        <f>VLOOKUP(A52,MATERIALES!A6:D396,4,FALSE)</f>
        <v>1239351.5040101632</v>
      </c>
      <c r="N52" s="281">
        <f t="shared" si="1"/>
        <v>2478703.0080203265</v>
      </c>
    </row>
    <row r="53" spans="1:14">
      <c r="A53" s="167" t="s">
        <v>757</v>
      </c>
      <c r="B53" s="49" t="str">
        <f>VLOOKUP(A53,MATERIALES!A6:D372,3,FALSE)</f>
        <v>Transductores mecánicos (incluye cables, protección contra el concreto y panel de lectura)</v>
      </c>
      <c r="C53" s="434"/>
      <c r="D53" s="434"/>
      <c r="E53" s="434"/>
      <c r="F53" s="434"/>
      <c r="G53" s="434"/>
      <c r="H53" s="434"/>
      <c r="I53" s="434"/>
      <c r="J53" s="321" t="str">
        <f>VLOOKUP(A53,MATERIALES!A7:D643,2,FALSE)</f>
        <v>u</v>
      </c>
      <c r="K53" s="406">
        <v>5</v>
      </c>
      <c r="L53" s="430"/>
      <c r="M53" s="411">
        <f>VLOOKUP(A53,MATERIALES!A6:D397,4,FALSE)</f>
        <v>760028.15224390978</v>
      </c>
      <c r="N53" s="281">
        <f t="shared" si="1"/>
        <v>3800140.761219549</v>
      </c>
    </row>
    <row r="54" spans="1:14">
      <c r="A54" s="167" t="s">
        <v>792</v>
      </c>
      <c r="B54" s="49" t="str">
        <f>VLOOKUP(A54,MATERIALES!A7:D372,3,FALSE)</f>
        <v>Tubo Metálico De Alta Resistencia</v>
      </c>
      <c r="C54" s="434"/>
      <c r="D54" s="434"/>
      <c r="E54" s="434"/>
      <c r="F54" s="434"/>
      <c r="G54" s="434"/>
      <c r="H54" s="434"/>
      <c r="I54" s="434"/>
      <c r="J54" s="321" t="str">
        <f>VLOOKUP(A54,MATERIALES!A8:D644,2,FALSE)</f>
        <v>m</v>
      </c>
      <c r="K54" s="406">
        <v>60</v>
      </c>
      <c r="L54" s="430"/>
      <c r="M54" s="411">
        <f>VLOOKUP(A54,MATERIALES!A7:D398,4,FALSE)</f>
        <v>49248.917609512893</v>
      </c>
      <c r="N54" s="281">
        <f t="shared" si="1"/>
        <v>2954935.0565707735</v>
      </c>
    </row>
    <row r="55" spans="1:14">
      <c r="A55" s="167" t="s">
        <v>799</v>
      </c>
      <c r="B55" s="49" t="str">
        <f>VLOOKUP(A55,MATERIALES!A7:D372,3,FALSE)</f>
        <v>Uniones especiales de alta resistencia para tubería</v>
      </c>
      <c r="C55" s="434"/>
      <c r="D55" s="434"/>
      <c r="E55" s="434"/>
      <c r="F55" s="434"/>
      <c r="G55" s="434"/>
      <c r="H55" s="434"/>
      <c r="I55" s="434"/>
      <c r="J55" s="321" t="str">
        <f>VLOOKUP(A55,MATERIALES!A9:D645,2,FALSE)</f>
        <v>u</v>
      </c>
      <c r="K55" s="406">
        <v>12</v>
      </c>
      <c r="L55" s="430"/>
      <c r="M55" s="411">
        <f>VLOOKUP(A55,MATERIALES!A8:D399,4,FALSE)</f>
        <v>31583.008469964323</v>
      </c>
      <c r="N55" s="281">
        <f t="shared" si="1"/>
        <v>378996.10163957189</v>
      </c>
    </row>
    <row r="56" spans="1:14">
      <c r="A56" s="167"/>
      <c r="B56" s="49"/>
      <c r="C56" s="434"/>
      <c r="D56" s="434"/>
      <c r="E56" s="434"/>
      <c r="F56" s="434"/>
      <c r="G56" s="434"/>
      <c r="H56" s="434"/>
      <c r="I56" s="434"/>
      <c r="J56" s="320"/>
      <c r="K56" s="406"/>
      <c r="L56" s="430"/>
      <c r="M56" s="411"/>
      <c r="N56" s="281"/>
    </row>
    <row r="57" spans="1:14" ht="15.75" thickBot="1">
      <c r="B57" s="49"/>
      <c r="C57" s="319"/>
      <c r="D57" s="319"/>
      <c r="E57" s="319"/>
      <c r="F57" s="319"/>
      <c r="G57" s="319"/>
      <c r="H57" s="319"/>
      <c r="I57" s="319"/>
      <c r="J57" s="444"/>
      <c r="K57" s="132"/>
      <c r="L57" s="334"/>
      <c r="M57" s="411"/>
      <c r="N57" s="281"/>
    </row>
    <row r="58" spans="1:14" ht="15.75" thickBot="1">
      <c r="B58" s="817" t="s">
        <v>1037</v>
      </c>
      <c r="C58" s="818"/>
      <c r="D58" s="818"/>
      <c r="E58" s="818"/>
      <c r="F58" s="818"/>
      <c r="G58" s="818"/>
      <c r="H58" s="818"/>
      <c r="I58" s="818"/>
      <c r="J58" s="818"/>
      <c r="K58" s="818"/>
      <c r="L58" s="818"/>
      <c r="M58" s="819"/>
      <c r="N58" s="403">
        <f>SUM(N50:N57)</f>
        <v>22359911.788714692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A63" t="s">
        <v>1484</v>
      </c>
      <c r="B63" s="52" t="str">
        <f>VLOOKUP(A63,TRANSPORTE!A5:D117,3,FALSE)</f>
        <v>Transporte de tubos. celdas, etc.</v>
      </c>
      <c r="C63" s="326"/>
      <c r="D63" s="326"/>
      <c r="E63" s="326"/>
      <c r="F63" s="326"/>
      <c r="G63" s="326"/>
      <c r="H63" s="320" t="s">
        <v>1552</v>
      </c>
      <c r="I63" s="288">
        <v>1</v>
      </c>
      <c r="J63" s="295">
        <v>1</v>
      </c>
      <c r="K63" s="288">
        <f>I63*J63</f>
        <v>1</v>
      </c>
      <c r="L63" s="821">
        <f>VLOOKUP(A63,TRANSPORTE!A5:D117,4,FALSE)</f>
        <v>787199.60030751606</v>
      </c>
      <c r="M63" s="822"/>
      <c r="N63" s="296">
        <f>K63*L63</f>
        <v>787199.60030751606</v>
      </c>
    </row>
    <row r="64" spans="1:14">
      <c r="A64" t="s">
        <v>1486</v>
      </c>
      <c r="B64" s="52" t="str">
        <f>VLOOKUP(A64,TRANSPORTE!A6:D117,3,FALSE)</f>
        <v>Transporte de personal de montaje</v>
      </c>
      <c r="C64" s="53"/>
      <c r="D64" s="53"/>
      <c r="E64" s="53"/>
      <c r="F64" s="53"/>
      <c r="G64" s="53"/>
      <c r="H64" s="320" t="s">
        <v>1552</v>
      </c>
      <c r="I64" s="288">
        <v>8</v>
      </c>
      <c r="J64" s="295">
        <v>1</v>
      </c>
      <c r="K64" s="288">
        <f>I64*J64</f>
        <v>8</v>
      </c>
      <c r="L64" s="821">
        <f>VLOOKUP(A64,TRANSPORTE!A6:D117,4,FALSE)</f>
        <v>103058.90210752402</v>
      </c>
      <c r="M64" s="822"/>
      <c r="N64" s="296">
        <f>K64*L64</f>
        <v>824471.21686019213</v>
      </c>
    </row>
    <row r="65" spans="1:15">
      <c r="A65" t="s">
        <v>1483</v>
      </c>
      <c r="B65" s="52" t="str">
        <f>VLOOKUP(A65,TRANSPORTE!A6:D117,3,FALSE)</f>
        <v>Pasajes aéreos</v>
      </c>
      <c r="C65" s="53"/>
      <c r="D65" s="53"/>
      <c r="E65" s="53"/>
      <c r="F65" s="53"/>
      <c r="G65" s="53"/>
      <c r="H65" s="320" t="s">
        <v>1029</v>
      </c>
      <c r="I65" s="288">
        <v>3</v>
      </c>
      <c r="J65" s="295">
        <v>1</v>
      </c>
      <c r="K65" s="288">
        <f>I65*J65</f>
        <v>3</v>
      </c>
      <c r="L65" s="821">
        <f>VLOOKUP(A65,TRANSPORTE!A6:D117,4,FALSE)</f>
        <v>230740.10674579328</v>
      </c>
      <c r="M65" s="822"/>
      <c r="N65" s="296">
        <f>K65*L65</f>
        <v>692220.32023737987</v>
      </c>
    </row>
    <row r="66" spans="1:15">
      <c r="B66" s="52"/>
      <c r="C66" s="53"/>
      <c r="D66" s="53"/>
      <c r="E66" s="53"/>
      <c r="F66" s="53"/>
      <c r="G66" s="53"/>
      <c r="H66" s="297"/>
      <c r="I66" s="288"/>
      <c r="J66" s="288"/>
      <c r="K66" s="288"/>
      <c r="L66" s="298"/>
      <c r="M66" s="299"/>
      <c r="N66" s="300"/>
    </row>
    <row r="67" spans="1:15" ht="15.75" thickBot="1">
      <c r="B67" s="456"/>
      <c r="C67" s="457"/>
      <c r="D67" s="457"/>
      <c r="E67" s="457"/>
      <c r="F67" s="457"/>
      <c r="G67" s="457"/>
      <c r="H67" s="54"/>
      <c r="I67" s="132"/>
      <c r="J67" s="132"/>
      <c r="K67" s="132"/>
      <c r="L67" s="806"/>
      <c r="M67" s="807"/>
      <c r="N67" s="133"/>
    </row>
    <row r="68" spans="1:15" ht="15.75" thickBot="1">
      <c r="B68" s="823" t="s">
        <v>1037</v>
      </c>
      <c r="C68" s="824"/>
      <c r="D68" s="824"/>
      <c r="E68" s="824"/>
      <c r="F68" s="824"/>
      <c r="G68" s="824"/>
      <c r="H68" s="824"/>
      <c r="I68" s="824"/>
      <c r="J68" s="824"/>
      <c r="K68" s="824"/>
      <c r="L68" s="824"/>
      <c r="M68" s="825"/>
      <c r="N68" s="110">
        <f>SUM(N63:N67)</f>
        <v>2303891.1374050882</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43" t="s">
        <v>1047</v>
      </c>
      <c r="C72" s="844"/>
      <c r="D72" s="844"/>
      <c r="E72" s="844"/>
      <c r="F72" s="844"/>
      <c r="G72" s="844"/>
      <c r="H72" s="844"/>
      <c r="I72" s="79" t="s">
        <v>1048</v>
      </c>
      <c r="J72" s="81" t="s">
        <v>1494</v>
      </c>
      <c r="K72" s="80" t="s">
        <v>1050</v>
      </c>
      <c r="L72" s="845" t="s">
        <v>1034</v>
      </c>
      <c r="M72" s="846"/>
      <c r="N72" s="104" t="s">
        <v>1035</v>
      </c>
    </row>
    <row r="73" spans="1:15">
      <c r="A73" s="168" t="s">
        <v>6</v>
      </c>
      <c r="B73" s="55" t="str">
        <f>VLOOKUP(A73,'MANO DE OBRA'!A8:D68,3,FALSE)</f>
        <v xml:space="preserve">Obrero </v>
      </c>
      <c r="C73" s="53"/>
      <c r="D73" s="53"/>
      <c r="E73" s="53"/>
      <c r="F73" s="53"/>
      <c r="G73" s="53"/>
      <c r="H73" s="53"/>
      <c r="I73" s="301">
        <f t="shared" ref="I73:I76" si="2">K73/J73*100</f>
        <v>27603.894705999999</v>
      </c>
      <c r="J73" s="302">
        <v>185</v>
      </c>
      <c r="K73" s="303">
        <f>VLOOKUP(A73,'MANO DE OBRA'!A8:D99,4,FALSE)</f>
        <v>51067.205206099999</v>
      </c>
      <c r="L73" s="56"/>
      <c r="M73" s="443">
        <v>1</v>
      </c>
      <c r="N73" s="404">
        <f t="shared" ref="N73:N79" si="3">K73/M73</f>
        <v>51067.205206099999</v>
      </c>
      <c r="O73" s="112"/>
    </row>
    <row r="74" spans="1:15">
      <c r="A74" s="168" t="s">
        <v>74</v>
      </c>
      <c r="B74" s="55" t="str">
        <f>VLOOKUP(A74,'MANO DE OBRA'!A8:D69,3,FALSE)</f>
        <v>Ingeniero de Montaje y Prueba Pilote (1)</v>
      </c>
      <c r="C74" s="53"/>
      <c r="D74" s="53"/>
      <c r="E74" s="53"/>
      <c r="F74" s="53"/>
      <c r="G74" s="53"/>
      <c r="H74" s="53"/>
      <c r="I74" s="301">
        <f t="shared" si="2"/>
        <v>246958.80000000002</v>
      </c>
      <c r="J74" s="302">
        <v>185</v>
      </c>
      <c r="K74" s="303">
        <f>VLOOKUP(A74,'MANO DE OBRA'!A8:D100,4,FALSE)</f>
        <v>456873.78</v>
      </c>
      <c r="L74" s="56"/>
      <c r="M74" s="440">
        <v>1</v>
      </c>
      <c r="N74" s="404">
        <f t="shared" si="3"/>
        <v>456873.78</v>
      </c>
    </row>
    <row r="75" spans="1:15">
      <c r="A75" s="168" t="s">
        <v>82</v>
      </c>
      <c r="B75" s="55" t="str">
        <f>VLOOKUP(A75,'MANO DE OBRA'!A9:D70,3,FALSE)</f>
        <v>Ingeniero Supervisor y Director de Prueba Pilote</v>
      </c>
      <c r="C75" s="53"/>
      <c r="D75" s="53"/>
      <c r="E75" s="53"/>
      <c r="F75" s="53"/>
      <c r="G75" s="53"/>
      <c r="H75" s="53"/>
      <c r="I75" s="301">
        <f t="shared" si="2"/>
        <v>298595.64</v>
      </c>
      <c r="J75" s="302">
        <v>185</v>
      </c>
      <c r="K75" s="303">
        <f>VLOOKUP(A75,'MANO DE OBRA'!A9:D101,4,FALSE)</f>
        <v>552401.93400000001</v>
      </c>
      <c r="L75" s="56"/>
      <c r="M75" s="448">
        <v>1</v>
      </c>
      <c r="N75" s="404">
        <f t="shared" si="3"/>
        <v>552401.93400000001</v>
      </c>
    </row>
    <row r="76" spans="1:15">
      <c r="A76" s="168" t="s">
        <v>88</v>
      </c>
      <c r="B76" s="55" t="str">
        <f>VLOOKUP(A76,'MANO DE OBRA'!A10:D71,3,FALSE)</f>
        <v>Soldador experto en montaje y pruebas</v>
      </c>
      <c r="C76" s="53"/>
      <c r="D76" s="53"/>
      <c r="E76" s="53"/>
      <c r="F76" s="53"/>
      <c r="G76" s="53"/>
      <c r="H76" s="53"/>
      <c r="I76" s="301">
        <f t="shared" si="2"/>
        <v>82811.68411799999</v>
      </c>
      <c r="J76" s="302">
        <v>185</v>
      </c>
      <c r="K76" s="303">
        <f>VLOOKUP(A76,'MANO DE OBRA'!A10:D102,4,FALSE)</f>
        <v>153201.61561829998</v>
      </c>
      <c r="L76" s="56"/>
      <c r="M76" s="448">
        <v>1</v>
      </c>
      <c r="N76" s="404">
        <f t="shared" si="3"/>
        <v>153201.61561829998</v>
      </c>
    </row>
    <row r="77" spans="1:15">
      <c r="A77" s="168" t="s">
        <v>91</v>
      </c>
      <c r="B77" s="55" t="str">
        <f>VLOOKUP(A77,'MANO DE OBRA'!A11:D72,3,FALSE)</f>
        <v>Viáticos ingeniero y director</v>
      </c>
      <c r="C77" s="53"/>
      <c r="D77" s="53"/>
      <c r="E77" s="53"/>
      <c r="F77" s="53"/>
      <c r="G77" s="53"/>
      <c r="H77" s="53"/>
      <c r="I77" s="301"/>
      <c r="J77" s="302"/>
      <c r="K77" s="303">
        <f>VLOOKUP(A77,'MANO DE OBRA'!A11:D103,4,FALSE)</f>
        <v>510672.05206099997</v>
      </c>
      <c r="L77" s="56"/>
      <c r="M77" s="448">
        <v>1</v>
      </c>
      <c r="N77" s="404">
        <f t="shared" si="3"/>
        <v>510672.05206099997</v>
      </c>
    </row>
    <row r="78" spans="1:15">
      <c r="A78" s="168" t="s">
        <v>94</v>
      </c>
      <c r="B78" s="55" t="str">
        <f>VLOOKUP(A78,'MANO DE OBRA'!A12:D73,3,FALSE)</f>
        <v>Viáticos soldadores</v>
      </c>
      <c r="C78" s="53"/>
      <c r="D78" s="53"/>
      <c r="E78" s="53"/>
      <c r="F78" s="53"/>
      <c r="G78" s="53"/>
      <c r="H78" s="53"/>
      <c r="I78" s="301"/>
      <c r="J78" s="302"/>
      <c r="K78" s="303">
        <f>VLOOKUP(A78,'MANO DE OBRA'!A12:D104,4,FALSE)</f>
        <v>255336.02603049998</v>
      </c>
      <c r="L78" s="56"/>
      <c r="M78" s="448">
        <v>1</v>
      </c>
      <c r="N78" s="404">
        <f t="shared" si="3"/>
        <v>255336.02603049998</v>
      </c>
    </row>
    <row r="79" spans="1:15">
      <c r="A79" t="s">
        <v>96</v>
      </c>
      <c r="B79" s="55" t="str">
        <f>VLOOKUP(A79,'MANO DE OBRA'!A13:D74,3,FALSE)</f>
        <v>Estudios, análisis e informes</v>
      </c>
      <c r="C79" s="53"/>
      <c r="D79" s="53"/>
      <c r="E79" s="53"/>
      <c r="F79" s="53"/>
      <c r="G79" s="53"/>
      <c r="H79" s="53"/>
      <c r="I79" s="301"/>
      <c r="J79" s="302"/>
      <c r="K79" s="303">
        <f>VLOOKUP(A79,'MANO DE OBRA'!A13:D105,4,FALSE)</f>
        <v>2042688.2082439999</v>
      </c>
      <c r="L79" s="327"/>
      <c r="M79" s="309">
        <v>1</v>
      </c>
      <c r="N79" s="404">
        <f t="shared" si="3"/>
        <v>2042688.2082439999</v>
      </c>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SUM(N73:N80)</f>
        <v>4022240.8211598997</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N45+N58+N68+N81</f>
        <v>47994794.863425747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9598958.9726851489</v>
      </c>
      <c r="M88" s="852"/>
      <c r="N88" s="57"/>
    </row>
    <row r="89" spans="1:14">
      <c r="B89" s="95" t="s">
        <v>1057</v>
      </c>
      <c r="C89" s="96"/>
      <c r="D89" s="96"/>
      <c r="E89" s="96"/>
      <c r="F89" s="96"/>
      <c r="G89" s="96"/>
      <c r="H89" s="96"/>
      <c r="I89" s="93"/>
      <c r="J89" s="94"/>
      <c r="K89" s="313">
        <v>0.05</v>
      </c>
      <c r="L89" s="851">
        <f>N83*K89</f>
        <v>2399739.7431712872</v>
      </c>
      <c r="M89" s="852"/>
      <c r="N89" s="57"/>
    </row>
    <row r="90" spans="1:14" ht="15.75" thickBot="1">
      <c r="B90" s="97" t="s">
        <v>1058</v>
      </c>
      <c r="C90" s="98"/>
      <c r="D90" s="98"/>
      <c r="E90" s="98"/>
      <c r="F90" s="98"/>
      <c r="G90" s="98"/>
      <c r="H90" s="98"/>
      <c r="I90" s="99"/>
      <c r="J90" s="100"/>
      <c r="K90" s="314">
        <v>0.05</v>
      </c>
      <c r="L90" s="853">
        <f>N83*K90</f>
        <v>2399739.7431712872</v>
      </c>
      <c r="M90" s="854"/>
      <c r="N90" s="57"/>
    </row>
    <row r="91" spans="1:14" ht="15.75" thickBot="1">
      <c r="B91" s="817" t="s">
        <v>1037</v>
      </c>
      <c r="C91" s="818"/>
      <c r="D91" s="818"/>
      <c r="E91" s="818"/>
      <c r="F91" s="818"/>
      <c r="G91" s="818"/>
      <c r="H91" s="818"/>
      <c r="I91" s="818"/>
      <c r="J91" s="818"/>
      <c r="K91" s="818"/>
      <c r="L91" s="818"/>
      <c r="M91" s="819"/>
      <c r="N91" s="58">
        <f>L88+L89+L90</f>
        <v>14398438.459027724</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62393233.322453469</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9" t="s">
        <v>2324</v>
      </c>
      <c r="C110" s="960"/>
      <c r="D110" s="960"/>
      <c r="E110" s="960"/>
      <c r="F110" s="960"/>
      <c r="G110" s="960"/>
      <c r="H110" s="960"/>
      <c r="I110" s="960"/>
      <c r="J110" s="960"/>
      <c r="K110" s="960"/>
      <c r="L110" s="960"/>
      <c r="M110" s="960"/>
      <c r="N110" s="961"/>
    </row>
    <row r="111" spans="2:14" ht="15" customHeight="1">
      <c r="B111" s="959"/>
      <c r="C111" s="960"/>
      <c r="D111" s="960"/>
      <c r="E111" s="960"/>
      <c r="F111" s="960"/>
      <c r="G111" s="960"/>
      <c r="H111" s="960"/>
      <c r="I111" s="960"/>
      <c r="J111" s="960"/>
      <c r="K111" s="960"/>
      <c r="L111" s="960"/>
      <c r="M111" s="960"/>
      <c r="N111" s="961"/>
    </row>
    <row r="112" spans="2:14" ht="30" customHeight="1">
      <c r="B112" s="962" t="s">
        <v>2325</v>
      </c>
      <c r="C112" s="963"/>
      <c r="D112" s="963"/>
      <c r="E112" s="963"/>
      <c r="F112" s="963"/>
      <c r="G112" s="963"/>
      <c r="H112" s="963"/>
      <c r="I112" s="963"/>
      <c r="J112" s="963"/>
      <c r="K112" s="963"/>
      <c r="L112" s="963"/>
      <c r="M112" s="963"/>
      <c r="N112" s="964"/>
    </row>
    <row r="113" spans="2:14">
      <c r="B113" s="962"/>
      <c r="C113" s="963"/>
      <c r="D113" s="963"/>
      <c r="E113" s="963"/>
      <c r="F113" s="963"/>
      <c r="G113" s="963"/>
      <c r="H113" s="963"/>
      <c r="I113" s="963"/>
      <c r="J113" s="963"/>
      <c r="K113" s="963"/>
      <c r="L113" s="963"/>
      <c r="M113" s="963"/>
      <c r="N113" s="964"/>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5"/>
      <c r="K123" s="965"/>
      <c r="L123" s="965"/>
      <c r="M123" s="965"/>
      <c r="N123" s="966"/>
    </row>
    <row r="124" spans="2:14" ht="15.75" thickBot="1">
      <c r="B124" s="428" t="s">
        <v>2327</v>
      </c>
      <c r="C124" s="429"/>
      <c r="D124" s="429"/>
      <c r="E124" s="268"/>
      <c r="F124" s="268"/>
      <c r="G124" s="268"/>
      <c r="H124" s="268"/>
      <c r="I124" s="268"/>
      <c r="J124" s="967"/>
      <c r="K124" s="967"/>
      <c r="L124" s="967"/>
      <c r="M124" s="967"/>
      <c r="N124" s="968"/>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2" zoomScale="78" zoomScaleNormal="78" workbookViewId="0">
      <selection activeCell="A2" sqref="A2"/>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06"/>
      <c r="C1" s="918"/>
      <c r="D1" s="919"/>
      <c r="E1" s="919"/>
      <c r="F1" s="919"/>
      <c r="G1" s="919"/>
      <c r="H1" s="919"/>
      <c r="I1" s="919"/>
      <c r="J1" s="920"/>
      <c r="K1" s="921" t="s">
        <v>1017</v>
      </c>
      <c r="L1" s="923" t="s">
        <v>2304</v>
      </c>
      <c r="M1" s="924"/>
      <c r="N1" s="925"/>
    </row>
    <row r="2" spans="2:14" ht="27" customHeight="1">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5" customHeight="1" thickBot="1">
      <c r="A31" t="s">
        <v>1929</v>
      </c>
      <c r="B31" s="86" t="s">
        <v>1186</v>
      </c>
      <c r="C31" s="87" t="s">
        <v>1739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798" t="s">
        <v>1028</v>
      </c>
      <c r="C35" s="799"/>
      <c r="D35" s="799"/>
      <c r="E35" s="799"/>
      <c r="F35" s="799"/>
      <c r="G35" s="799"/>
      <c r="H35" s="800"/>
      <c r="I35" s="801" t="s">
        <v>1032</v>
      </c>
      <c r="J35" s="802"/>
      <c r="K35" s="75" t="s">
        <v>1033</v>
      </c>
      <c r="L35" s="803" t="s">
        <v>1034</v>
      </c>
      <c r="M35" s="800"/>
      <c r="N35" s="76" t="s">
        <v>1035</v>
      </c>
    </row>
    <row r="36" spans="1:16">
      <c r="A36" s="119" t="s">
        <v>121</v>
      </c>
      <c r="B36" s="830" t="str">
        <f>VLOOKUP(A36,EQUIPOS!A6:D154,3,FALSE)</f>
        <v>Bomba eléctrica para accionar la celda</v>
      </c>
      <c r="C36" s="831"/>
      <c r="D36" s="831"/>
      <c r="E36" s="831"/>
      <c r="F36" s="831"/>
      <c r="G36" s="831"/>
      <c r="H36" s="832"/>
      <c r="I36" s="276"/>
      <c r="J36" s="277"/>
      <c r="K36" s="278">
        <f>VLOOKUP(A36,EQUIPOS!A6:D163,4,FALSE)</f>
        <v>41937.787079344642</v>
      </c>
      <c r="L36" s="279"/>
      <c r="M36" s="280">
        <v>0.01</v>
      </c>
      <c r="N36" s="281">
        <f>K36/M36</f>
        <v>4193778.7079344643</v>
      </c>
    </row>
    <row r="37" spans="1:16">
      <c r="A37" s="119" t="s">
        <v>217</v>
      </c>
      <c r="B37" s="830" t="str">
        <f>VLOOKUP(A37,EQUIPOS!A7:D154,3,FALSE)</f>
        <v>Equipo de soldadura y de acetileno (incluye soldadura)</v>
      </c>
      <c r="C37" s="831"/>
      <c r="D37" s="831"/>
      <c r="E37" s="831"/>
      <c r="F37" s="831"/>
      <c r="G37" s="831"/>
      <c r="H37" s="832"/>
      <c r="I37" s="430"/>
      <c r="J37" s="431"/>
      <c r="K37" s="278">
        <f>VLOOKUP(A37,EQUIPOS!A7:D164,4,FALSE)</f>
        <v>20527.5</v>
      </c>
      <c r="L37" s="344"/>
      <c r="M37" s="345">
        <v>0.01</v>
      </c>
      <c r="N37" s="281">
        <f>K37/M37</f>
        <v>2052750</v>
      </c>
    </row>
    <row r="38" spans="1:16">
      <c r="A38" s="119" t="s">
        <v>255</v>
      </c>
      <c r="B38" s="830" t="str">
        <f>VLOOKUP(A38,EQUIPOS!A8:D154,3,FALSE)</f>
        <v>Manómetro cable de acero para bajar la celda</v>
      </c>
      <c r="C38" s="831"/>
      <c r="D38" s="831"/>
      <c r="E38" s="831"/>
      <c r="F38" s="831"/>
      <c r="G38" s="831"/>
      <c r="H38" s="832"/>
      <c r="I38" s="430"/>
      <c r="J38" s="431"/>
      <c r="K38" s="278">
        <f>VLOOKUP(A38,EQUIPOS!A8:D165,4,FALSE)</f>
        <v>1700000</v>
      </c>
      <c r="L38" s="344"/>
      <c r="M38" s="345">
        <v>1</v>
      </c>
      <c r="N38" s="281">
        <f>K38/M38</f>
        <v>1700000</v>
      </c>
    </row>
    <row r="39" spans="1:16">
      <c r="A39" s="119"/>
      <c r="B39" s="830"/>
      <c r="C39" s="831"/>
      <c r="D39" s="831"/>
      <c r="E39" s="831"/>
      <c r="F39" s="831"/>
      <c r="G39" s="831"/>
      <c r="H39" s="832"/>
      <c r="I39" s="430"/>
      <c r="J39" s="431"/>
      <c r="K39" s="278"/>
      <c r="L39" s="344"/>
      <c r="M39" s="345"/>
      <c r="N39" s="281"/>
    </row>
    <row r="40" spans="1:16">
      <c r="A40" s="119"/>
      <c r="B40" s="830"/>
      <c r="C40" s="831"/>
      <c r="D40" s="831"/>
      <c r="E40" s="831"/>
      <c r="F40" s="831"/>
      <c r="G40" s="831"/>
      <c r="H40" s="832"/>
      <c r="I40" s="337"/>
      <c r="J40" s="339"/>
      <c r="K40" s="278"/>
      <c r="L40" s="432"/>
      <c r="M40" s="433"/>
      <c r="N40" s="281"/>
    </row>
    <row r="41" spans="1:16">
      <c r="B41" s="830"/>
      <c r="C41" s="831"/>
      <c r="D41" s="831"/>
      <c r="E41" s="831"/>
      <c r="F41" s="831"/>
      <c r="G41" s="831"/>
      <c r="H41" s="832"/>
      <c r="I41" s="42"/>
      <c r="J41" s="43"/>
      <c r="K41" s="278"/>
      <c r="L41" s="285"/>
      <c r="M41" s="286"/>
      <c r="N41" s="281"/>
    </row>
    <row r="42" spans="1:16">
      <c r="B42" s="329"/>
      <c r="C42" s="330"/>
      <c r="D42" s="330"/>
      <c r="E42" s="330"/>
      <c r="F42" s="332"/>
      <c r="G42" s="332"/>
      <c r="H42" s="131"/>
      <c r="I42" s="42"/>
      <c r="J42" s="43"/>
      <c r="K42" s="447"/>
      <c r="L42" s="285"/>
      <c r="M42" s="286"/>
      <c r="N42" s="282"/>
    </row>
    <row r="43" spans="1:16">
      <c r="B43" s="837" t="s">
        <v>1036</v>
      </c>
      <c r="C43" s="838"/>
      <c r="D43" s="838"/>
      <c r="E43" s="44"/>
      <c r="F43" s="45"/>
      <c r="G43" s="45"/>
      <c r="H43" s="46"/>
      <c r="I43" s="42"/>
      <c r="J43" s="43"/>
      <c r="K43" s="288"/>
      <c r="L43" s="285"/>
      <c r="M43" s="410">
        <v>0.01</v>
      </c>
      <c r="N43" s="353">
        <f>N81*M43</f>
        <v>40222.408211598995</v>
      </c>
    </row>
    <row r="44" spans="1:16" ht="15.75" thickBot="1">
      <c r="B44" s="830"/>
      <c r="C44" s="831"/>
      <c r="D44" s="831"/>
      <c r="E44" s="831"/>
      <c r="F44" s="831"/>
      <c r="G44" s="831"/>
      <c r="H44" s="832"/>
      <c r="I44" s="839"/>
      <c r="J44" s="840"/>
      <c r="K44" s="47"/>
      <c r="L44" s="841"/>
      <c r="M44" s="842"/>
      <c r="N44" s="111"/>
    </row>
    <row r="45" spans="1:16" ht="15.75" thickBot="1">
      <c r="B45" s="817" t="s">
        <v>1037</v>
      </c>
      <c r="C45" s="818"/>
      <c r="D45" s="818"/>
      <c r="E45" s="818"/>
      <c r="F45" s="818"/>
      <c r="G45" s="818"/>
      <c r="H45" s="818"/>
      <c r="I45" s="818"/>
      <c r="J45" s="818"/>
      <c r="K45" s="818"/>
      <c r="L45" s="818"/>
      <c r="M45" s="819"/>
      <c r="N45" s="403">
        <f>SUM(N36:N44)</f>
        <v>7986751.1161460634</v>
      </c>
      <c r="P45" s="120"/>
    </row>
    <row r="46" spans="1:16">
      <c r="B46" s="289"/>
      <c r="C46" s="40"/>
      <c r="D46" s="40"/>
      <c r="E46" s="40"/>
      <c r="F46" s="40"/>
      <c r="G46" s="40"/>
      <c r="H46" s="40"/>
      <c r="I46" s="40"/>
      <c r="J46" s="40"/>
      <c r="K46" s="40"/>
      <c r="L46" s="40"/>
      <c r="M46" s="40"/>
      <c r="N46" s="41"/>
    </row>
    <row r="47" spans="1:16">
      <c r="B47" s="70" t="s">
        <v>1038</v>
      </c>
      <c r="C47" s="71"/>
      <c r="D47" s="71"/>
      <c r="E47" s="71"/>
      <c r="F47" s="71"/>
      <c r="G47" s="71"/>
      <c r="H47" s="71"/>
      <c r="I47" s="71"/>
      <c r="J47" s="71"/>
      <c r="K47" s="71"/>
      <c r="L47" s="71"/>
      <c r="M47" s="71"/>
      <c r="N47" s="72"/>
    </row>
    <row r="48" spans="1:16" ht="15.75" thickBot="1">
      <c r="B48" s="73"/>
      <c r="C48" s="68"/>
      <c r="D48" s="68"/>
      <c r="E48" s="68"/>
      <c r="F48" s="68"/>
      <c r="G48" s="68"/>
      <c r="H48" s="68"/>
      <c r="I48" s="68"/>
      <c r="J48" s="67"/>
      <c r="K48" s="67"/>
      <c r="L48" s="67"/>
      <c r="M48" s="67"/>
      <c r="N48" s="69"/>
    </row>
    <row r="49" spans="1:14">
      <c r="B49" s="808" t="s">
        <v>1028</v>
      </c>
      <c r="C49" s="809"/>
      <c r="D49" s="809"/>
      <c r="E49" s="809"/>
      <c r="F49" s="809"/>
      <c r="G49" s="809"/>
      <c r="H49" s="809"/>
      <c r="I49" s="810"/>
      <c r="J49" s="324" t="s">
        <v>1029</v>
      </c>
      <c r="K49" s="91" t="s">
        <v>1030</v>
      </c>
      <c r="L49" s="811" t="s">
        <v>1039</v>
      </c>
      <c r="M49" s="810"/>
      <c r="N49" s="92" t="s">
        <v>1035</v>
      </c>
    </row>
    <row r="50" spans="1:14">
      <c r="A50" s="167" t="s">
        <v>412</v>
      </c>
      <c r="B50" s="49" t="str">
        <f>VLOOKUP(A50,MATERIALES!A5:D372,3,FALSE)</f>
        <v>Celda especial de carga</v>
      </c>
      <c r="C50" s="290"/>
      <c r="D50" s="290"/>
      <c r="E50" s="290"/>
      <c r="F50" s="290"/>
      <c r="G50" s="290"/>
      <c r="H50" s="290"/>
      <c r="I50" s="290"/>
      <c r="J50" s="320" t="str">
        <f>VLOOKUP(A50,MATERIALES!A6:D640,2,FALSE)</f>
        <v>u</v>
      </c>
      <c r="K50" s="291">
        <v>1</v>
      </c>
      <c r="L50" s="276"/>
      <c r="M50" s="411">
        <f>VLOOKUP(A50,MATERIALES!A5:D394,4,FALSE)</f>
        <v>12534136.861264473</v>
      </c>
      <c r="N50" s="281">
        <f t="shared" ref="N50:N55" si="0">K50*M50</f>
        <v>12534136.861264473</v>
      </c>
    </row>
    <row r="51" spans="1:14">
      <c r="A51" s="167" t="s">
        <v>515</v>
      </c>
      <c r="B51" s="49" t="str">
        <f>VLOOKUP(A51,MATERIALES!A6:D372,3,FALSE)</f>
        <v>Manguera de alta presión</v>
      </c>
      <c r="C51" s="434"/>
      <c r="D51" s="434"/>
      <c r="E51" s="434"/>
      <c r="F51" s="434"/>
      <c r="G51" s="434"/>
      <c r="H51" s="434"/>
      <c r="I51" s="434"/>
      <c r="J51" s="321" t="str">
        <f>VLOOKUP(A51,MATERIALES!A6:D641,2,FALSE)</f>
        <v>m</v>
      </c>
      <c r="K51" s="406">
        <v>30</v>
      </c>
      <c r="L51" s="430"/>
      <c r="M51" s="411">
        <f>VLOOKUP(A51,MATERIALES!A6:D395,4,FALSE)</f>
        <v>7100</v>
      </c>
      <c r="N51" s="281">
        <f t="shared" si="0"/>
        <v>213000</v>
      </c>
    </row>
    <row r="52" spans="1:14">
      <c r="A52" s="167" t="s">
        <v>755</v>
      </c>
      <c r="B52" s="49" t="str">
        <f>VLOOKUP(A52,MATERIALES!A6:D372,3,FALSE)</f>
        <v>Transductores electrónicos (incluye cables, protección contra el concreto y panel de lectura)</v>
      </c>
      <c r="C52" s="434"/>
      <c r="D52" s="434"/>
      <c r="E52" s="434"/>
      <c r="F52" s="434"/>
      <c r="G52" s="434"/>
      <c r="H52" s="434"/>
      <c r="I52" s="434"/>
      <c r="J52" s="321" t="str">
        <f>VLOOKUP(A52,MATERIALES!A6:D642,2,FALSE)</f>
        <v>u</v>
      </c>
      <c r="K52" s="406">
        <v>2</v>
      </c>
      <c r="L52" s="430"/>
      <c r="M52" s="411">
        <f>VLOOKUP(A52,MATERIALES!A6:D396,4,FALSE)</f>
        <v>1239351.5040101632</v>
      </c>
      <c r="N52" s="281">
        <f t="shared" si="0"/>
        <v>2478703.0080203265</v>
      </c>
    </row>
    <row r="53" spans="1:14">
      <c r="A53" s="167" t="s">
        <v>757</v>
      </c>
      <c r="B53" s="49" t="str">
        <f>VLOOKUP(A53,MATERIALES!A6:D372,3,FALSE)</f>
        <v>Transductores mecánicos (incluye cables, protección contra el concreto y panel de lectura)</v>
      </c>
      <c r="C53" s="434"/>
      <c r="D53" s="434"/>
      <c r="E53" s="434"/>
      <c r="F53" s="434"/>
      <c r="G53" s="434"/>
      <c r="H53" s="434"/>
      <c r="I53" s="434"/>
      <c r="J53" s="321" t="str">
        <f>VLOOKUP(A53,MATERIALES!A7:D643,2,FALSE)</f>
        <v>u</v>
      </c>
      <c r="K53" s="406">
        <v>5</v>
      </c>
      <c r="L53" s="430"/>
      <c r="M53" s="411">
        <f>VLOOKUP(A53,MATERIALES!A6:D397,4,FALSE)</f>
        <v>760028.15224390978</v>
      </c>
      <c r="N53" s="281">
        <f t="shared" si="0"/>
        <v>3800140.761219549</v>
      </c>
    </row>
    <row r="54" spans="1:14">
      <c r="A54" s="167" t="s">
        <v>792</v>
      </c>
      <c r="B54" s="49" t="str">
        <f>VLOOKUP(A54,MATERIALES!A7:D372,3,FALSE)</f>
        <v>Tubo Metálico De Alta Resistencia</v>
      </c>
      <c r="C54" s="434"/>
      <c r="D54" s="434"/>
      <c r="E54" s="434"/>
      <c r="F54" s="434"/>
      <c r="G54" s="434"/>
      <c r="H54" s="434"/>
      <c r="I54" s="434"/>
      <c r="J54" s="321" t="str">
        <f>VLOOKUP(A54,MATERIALES!A8:D644,2,FALSE)</f>
        <v>m</v>
      </c>
      <c r="K54" s="406">
        <v>60</v>
      </c>
      <c r="L54" s="430"/>
      <c r="M54" s="411">
        <f>VLOOKUP(A54,MATERIALES!A7:D398,4,FALSE)</f>
        <v>49248.917609512893</v>
      </c>
      <c r="N54" s="281">
        <f t="shared" si="0"/>
        <v>2954935.0565707735</v>
      </c>
    </row>
    <row r="55" spans="1:14">
      <c r="A55" s="167" t="s">
        <v>799</v>
      </c>
      <c r="B55" s="49" t="str">
        <f>VLOOKUP(A55,MATERIALES!A8:D372,3,FALSE)</f>
        <v>Uniones especiales de alta resistencia para tubería</v>
      </c>
      <c r="C55" s="434"/>
      <c r="D55" s="434"/>
      <c r="E55" s="434"/>
      <c r="F55" s="434"/>
      <c r="G55" s="434"/>
      <c r="H55" s="434"/>
      <c r="I55" s="434"/>
      <c r="J55" s="321" t="str">
        <f>VLOOKUP(A55,MATERIALES!A9:D645,2,FALSE)</f>
        <v>u</v>
      </c>
      <c r="K55" s="406">
        <v>12</v>
      </c>
      <c r="L55" s="430"/>
      <c r="M55" s="411">
        <f>VLOOKUP(A55,MATERIALES!A8:D399,4,FALSE)</f>
        <v>31583.008469964323</v>
      </c>
      <c r="N55" s="281">
        <f t="shared" si="0"/>
        <v>378996.10163957189</v>
      </c>
    </row>
    <row r="56" spans="1:14">
      <c r="A56" s="167"/>
      <c r="B56" s="49"/>
      <c r="C56" s="434"/>
      <c r="D56" s="434"/>
      <c r="E56" s="434"/>
      <c r="F56" s="434"/>
      <c r="G56" s="434"/>
      <c r="H56" s="434"/>
      <c r="I56" s="434"/>
      <c r="J56" s="320"/>
      <c r="K56" s="406"/>
      <c r="L56" s="430"/>
      <c r="M56" s="411"/>
      <c r="N56" s="281"/>
    </row>
    <row r="57" spans="1:14" ht="15.75" thickBot="1">
      <c r="B57" s="49"/>
      <c r="C57" s="319"/>
      <c r="D57" s="319"/>
      <c r="E57" s="319"/>
      <c r="F57" s="319"/>
      <c r="G57" s="319"/>
      <c r="H57" s="319"/>
      <c r="I57" s="319"/>
      <c r="J57" s="444"/>
      <c r="K57" s="132"/>
      <c r="L57" s="334"/>
      <c r="M57" s="411"/>
      <c r="N57" s="281"/>
    </row>
    <row r="58" spans="1:14" ht="15.75" thickBot="1">
      <c r="B58" s="817" t="s">
        <v>1037</v>
      </c>
      <c r="C58" s="818"/>
      <c r="D58" s="818"/>
      <c r="E58" s="818"/>
      <c r="F58" s="818"/>
      <c r="G58" s="818"/>
      <c r="H58" s="818"/>
      <c r="I58" s="818"/>
      <c r="J58" s="818"/>
      <c r="K58" s="818"/>
      <c r="L58" s="818"/>
      <c r="M58" s="819"/>
      <c r="N58" s="403">
        <f>SUM(N50:N57)</f>
        <v>22359911.788714692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A63" t="s">
        <v>1483</v>
      </c>
      <c r="B63" s="52" t="str">
        <f>VLOOKUP(A63,TRANSPORTE!A5:D117,3,FALSE)</f>
        <v>Pasajes aéreos</v>
      </c>
      <c r="C63" s="326"/>
      <c r="D63" s="326"/>
      <c r="E63" s="326"/>
      <c r="F63" s="326"/>
      <c r="G63" s="326"/>
      <c r="H63" s="320" t="s">
        <v>1029</v>
      </c>
      <c r="I63" s="288">
        <v>3</v>
      </c>
      <c r="J63" s="295">
        <v>1</v>
      </c>
      <c r="K63" s="288">
        <f>I63*J63</f>
        <v>3</v>
      </c>
      <c r="L63" s="821">
        <f>VLOOKUP(A63,TRANSPORTE!A5:D117,4,FALSE)</f>
        <v>230740.10674579328</v>
      </c>
      <c r="M63" s="822"/>
      <c r="N63" s="296">
        <f>K63*L63</f>
        <v>692220.32023737987</v>
      </c>
    </row>
    <row r="64" spans="1:14">
      <c r="A64" t="s">
        <v>1484</v>
      </c>
      <c r="B64" s="52" t="str">
        <f>VLOOKUP(A64,TRANSPORTE!A6:D117,3,FALSE)</f>
        <v>Transporte de tubos. celdas, etc.</v>
      </c>
      <c r="C64" s="53"/>
      <c r="D64" s="53"/>
      <c r="E64" s="53"/>
      <c r="F64" s="53"/>
      <c r="G64" s="53"/>
      <c r="H64" s="320" t="s">
        <v>1552</v>
      </c>
      <c r="I64" s="288">
        <v>1</v>
      </c>
      <c r="J64" s="295">
        <v>1</v>
      </c>
      <c r="K64" s="288">
        <f>I64*J64</f>
        <v>1</v>
      </c>
      <c r="L64" s="821">
        <f>VLOOKUP(A64,TRANSPORTE!A6:D117,4,FALSE)</f>
        <v>787199.60030751606</v>
      </c>
      <c r="M64" s="822"/>
      <c r="N64" s="296">
        <f>K64*L64</f>
        <v>787199.60030751606</v>
      </c>
    </row>
    <row r="65" spans="1:15">
      <c r="A65" t="s">
        <v>1486</v>
      </c>
      <c r="B65" s="52" t="str">
        <f>VLOOKUP(A65,TRANSPORTE!A6:D117,3,FALSE)</f>
        <v>Transporte de personal de montaje</v>
      </c>
      <c r="C65" s="53"/>
      <c r="D65" s="53"/>
      <c r="E65" s="53"/>
      <c r="F65" s="53"/>
      <c r="G65" s="53"/>
      <c r="H65" s="320" t="s">
        <v>1552</v>
      </c>
      <c r="I65" s="288">
        <v>8</v>
      </c>
      <c r="J65" s="295">
        <v>1</v>
      </c>
      <c r="K65" s="288">
        <f>I65*J65</f>
        <v>8</v>
      </c>
      <c r="L65" s="821">
        <f>VLOOKUP(A65,TRANSPORTE!A6:D118,4,FALSE)</f>
        <v>103058.90210752402</v>
      </c>
      <c r="M65" s="822"/>
      <c r="N65" s="296">
        <f>K65*L65</f>
        <v>824471.21686019213</v>
      </c>
    </row>
    <row r="66" spans="1:15">
      <c r="B66" s="52"/>
      <c r="C66" s="53"/>
      <c r="D66" s="53"/>
      <c r="E66" s="53"/>
      <c r="F66" s="53"/>
      <c r="G66" s="53"/>
      <c r="H66" s="297"/>
      <c r="I66" s="288"/>
      <c r="J66" s="288"/>
      <c r="K66" s="288"/>
      <c r="L66" s="298"/>
      <c r="M66" s="299"/>
      <c r="N66" s="300"/>
    </row>
    <row r="67" spans="1:15" ht="15.75" thickBot="1">
      <c r="B67" s="456"/>
      <c r="C67" s="457"/>
      <c r="D67" s="457"/>
      <c r="E67" s="457"/>
      <c r="F67" s="457"/>
      <c r="G67" s="457"/>
      <c r="H67" s="54"/>
      <c r="I67" s="132"/>
      <c r="J67" s="132"/>
      <c r="K67" s="132"/>
      <c r="L67" s="806"/>
      <c r="M67" s="807"/>
      <c r="N67" s="133"/>
    </row>
    <row r="68" spans="1:15" ht="15.75" thickBot="1">
      <c r="B68" s="823" t="s">
        <v>1037</v>
      </c>
      <c r="C68" s="824"/>
      <c r="D68" s="824"/>
      <c r="E68" s="824"/>
      <c r="F68" s="824"/>
      <c r="G68" s="824"/>
      <c r="H68" s="824"/>
      <c r="I68" s="824"/>
      <c r="J68" s="824"/>
      <c r="K68" s="824"/>
      <c r="L68" s="824"/>
      <c r="M68" s="825"/>
      <c r="N68" s="110">
        <f>SUM(N63:N67)</f>
        <v>2303891.1374050882</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43" t="s">
        <v>1047</v>
      </c>
      <c r="C72" s="844"/>
      <c r="D72" s="844"/>
      <c r="E72" s="844"/>
      <c r="F72" s="844"/>
      <c r="G72" s="844"/>
      <c r="H72" s="844"/>
      <c r="I72" s="79" t="s">
        <v>1048</v>
      </c>
      <c r="J72" s="81" t="s">
        <v>1494</v>
      </c>
      <c r="K72" s="80" t="s">
        <v>1050</v>
      </c>
      <c r="L72" s="845" t="s">
        <v>1034</v>
      </c>
      <c r="M72" s="846"/>
      <c r="N72" s="104" t="s">
        <v>1035</v>
      </c>
    </row>
    <row r="73" spans="1:15">
      <c r="A73" s="168" t="s">
        <v>6</v>
      </c>
      <c r="B73" s="55" t="str">
        <f>VLOOKUP(A73,'MANO DE OBRA'!A8:D68,3,FALSE)</f>
        <v xml:space="preserve">Obrero </v>
      </c>
      <c r="C73" s="53"/>
      <c r="D73" s="53"/>
      <c r="E73" s="53"/>
      <c r="F73" s="53"/>
      <c r="G73" s="53"/>
      <c r="H73" s="53"/>
      <c r="I73" s="301">
        <f t="shared" ref="I73:I76" si="1">K73/J73*100</f>
        <v>27603.894705999999</v>
      </c>
      <c r="J73" s="302">
        <v>185</v>
      </c>
      <c r="K73" s="303">
        <f>VLOOKUP(A73,'MANO DE OBRA'!A8:D99,4,FALSE)</f>
        <v>51067.205206099999</v>
      </c>
      <c r="L73" s="56"/>
      <c r="M73" s="443">
        <v>1</v>
      </c>
      <c r="N73" s="404">
        <f t="shared" ref="N73:N79" si="2">K73/M73</f>
        <v>51067.205206099999</v>
      </c>
      <c r="O73" s="112"/>
    </row>
    <row r="74" spans="1:15">
      <c r="A74" s="168" t="s">
        <v>74</v>
      </c>
      <c r="B74" s="55" t="str">
        <f>VLOOKUP(A74,'MANO DE OBRA'!A8:D69,3,FALSE)</f>
        <v>Ingeniero de Montaje y Prueba Pilote (1)</v>
      </c>
      <c r="C74" s="53"/>
      <c r="D74" s="53"/>
      <c r="E74" s="53"/>
      <c r="F74" s="53"/>
      <c r="G74" s="53"/>
      <c r="H74" s="53"/>
      <c r="I74" s="301">
        <f t="shared" si="1"/>
        <v>246958.80000000002</v>
      </c>
      <c r="J74" s="302">
        <v>185</v>
      </c>
      <c r="K74" s="303">
        <f>VLOOKUP(A74,'MANO DE OBRA'!A8:D100,4,FALSE)</f>
        <v>456873.78</v>
      </c>
      <c r="L74" s="56"/>
      <c r="M74" s="440">
        <v>1</v>
      </c>
      <c r="N74" s="404">
        <f t="shared" si="2"/>
        <v>456873.78</v>
      </c>
    </row>
    <row r="75" spans="1:15">
      <c r="A75" s="168" t="s">
        <v>82</v>
      </c>
      <c r="B75" s="55" t="str">
        <f>VLOOKUP(A75,'MANO DE OBRA'!A9:D70,3,FALSE)</f>
        <v>Ingeniero Supervisor y Director de Prueba Pilote</v>
      </c>
      <c r="C75" s="53"/>
      <c r="D75" s="53"/>
      <c r="E75" s="53"/>
      <c r="F75" s="53"/>
      <c r="G75" s="53"/>
      <c r="H75" s="53"/>
      <c r="I75" s="301">
        <f t="shared" si="1"/>
        <v>298595.64</v>
      </c>
      <c r="J75" s="302">
        <v>185</v>
      </c>
      <c r="K75" s="303">
        <f>VLOOKUP(A75,'MANO DE OBRA'!A9:D101,4,FALSE)</f>
        <v>552401.93400000001</v>
      </c>
      <c r="L75" s="56"/>
      <c r="M75" s="448">
        <v>1</v>
      </c>
      <c r="N75" s="404">
        <f t="shared" si="2"/>
        <v>552401.93400000001</v>
      </c>
    </row>
    <row r="76" spans="1:15">
      <c r="A76" s="168" t="s">
        <v>88</v>
      </c>
      <c r="B76" s="55" t="str">
        <f>VLOOKUP(A76,'MANO DE OBRA'!A10:D71,3,FALSE)</f>
        <v>Soldador experto en montaje y pruebas</v>
      </c>
      <c r="C76" s="53"/>
      <c r="D76" s="53"/>
      <c r="E76" s="53"/>
      <c r="F76" s="53"/>
      <c r="G76" s="53"/>
      <c r="H76" s="53"/>
      <c r="I76" s="301">
        <f t="shared" si="1"/>
        <v>82811.68411799999</v>
      </c>
      <c r="J76" s="302">
        <v>185</v>
      </c>
      <c r="K76" s="303">
        <f>VLOOKUP(A76,'MANO DE OBRA'!A10:D102,4,FALSE)</f>
        <v>153201.61561829998</v>
      </c>
      <c r="L76" s="56"/>
      <c r="M76" s="448">
        <v>1</v>
      </c>
      <c r="N76" s="404">
        <f t="shared" si="2"/>
        <v>153201.61561829998</v>
      </c>
    </row>
    <row r="77" spans="1:15">
      <c r="A77" s="168" t="s">
        <v>91</v>
      </c>
      <c r="B77" s="55" t="str">
        <f>VLOOKUP(A77,'MANO DE OBRA'!A11:D72,3,FALSE)</f>
        <v>Viáticos ingeniero y director</v>
      </c>
      <c r="C77" s="53"/>
      <c r="D77" s="53"/>
      <c r="E77" s="53"/>
      <c r="F77" s="53"/>
      <c r="G77" s="53"/>
      <c r="H77" s="53"/>
      <c r="I77" s="301"/>
      <c r="J77" s="302"/>
      <c r="K77" s="303">
        <f>VLOOKUP(A77,'MANO DE OBRA'!A11:D103,4,FALSE)</f>
        <v>510672.05206099997</v>
      </c>
      <c r="L77" s="56"/>
      <c r="M77" s="448">
        <v>1</v>
      </c>
      <c r="N77" s="404">
        <f t="shared" si="2"/>
        <v>510672.05206099997</v>
      </c>
    </row>
    <row r="78" spans="1:15">
      <c r="A78" s="168" t="s">
        <v>94</v>
      </c>
      <c r="B78" s="55" t="str">
        <f>VLOOKUP(A78,'MANO DE OBRA'!A12:D73,3,FALSE)</f>
        <v>Viáticos soldadores</v>
      </c>
      <c r="C78" s="53"/>
      <c r="D78" s="53"/>
      <c r="E78" s="53"/>
      <c r="F78" s="53"/>
      <c r="G78" s="53"/>
      <c r="H78" s="53"/>
      <c r="I78" s="301"/>
      <c r="J78" s="302"/>
      <c r="K78" s="303">
        <f>VLOOKUP(A78,'MANO DE OBRA'!A12:D104,4,FALSE)</f>
        <v>255336.02603049998</v>
      </c>
      <c r="L78" s="56"/>
      <c r="M78" s="448">
        <v>1</v>
      </c>
      <c r="N78" s="404">
        <f t="shared" si="2"/>
        <v>255336.02603049998</v>
      </c>
    </row>
    <row r="79" spans="1:15">
      <c r="A79" t="s">
        <v>96</v>
      </c>
      <c r="B79" s="55" t="str">
        <f>VLOOKUP(A79,'MANO DE OBRA'!A13:D74,3,FALSE)</f>
        <v>Estudios, análisis e informes</v>
      </c>
      <c r="C79" s="53"/>
      <c r="D79" s="53"/>
      <c r="E79" s="53"/>
      <c r="F79" s="53"/>
      <c r="G79" s="53"/>
      <c r="H79" s="53"/>
      <c r="I79" s="301"/>
      <c r="J79" s="302"/>
      <c r="K79" s="303">
        <f>VLOOKUP(A79,'MANO DE OBRA'!A13:D105,4,FALSE)</f>
        <v>2042688.2082439999</v>
      </c>
      <c r="L79" s="327"/>
      <c r="M79" s="309">
        <v>1</v>
      </c>
      <c r="N79" s="404">
        <f t="shared" si="2"/>
        <v>2042688.2082439999</v>
      </c>
    </row>
    <row r="80" spans="1:15" ht="15.75" thickBot="1">
      <c r="B80" s="804"/>
      <c r="C80" s="805"/>
      <c r="D80" s="805"/>
      <c r="E80" s="805"/>
      <c r="F80" s="805"/>
      <c r="G80" s="805"/>
      <c r="H80" s="805"/>
      <c r="I80" s="50"/>
      <c r="J80" s="50"/>
      <c r="K80" s="50"/>
      <c r="L80" s="970"/>
      <c r="M80" s="971"/>
      <c r="N80" s="51"/>
    </row>
    <row r="81" spans="1:14" ht="15.75" thickBot="1">
      <c r="B81" s="817" t="s">
        <v>1037</v>
      </c>
      <c r="C81" s="818"/>
      <c r="D81" s="818"/>
      <c r="E81" s="818"/>
      <c r="F81" s="818"/>
      <c r="G81" s="818"/>
      <c r="H81" s="818"/>
      <c r="I81" s="824"/>
      <c r="J81" s="824"/>
      <c r="K81" s="824"/>
      <c r="L81" s="824"/>
      <c r="M81" s="825"/>
      <c r="N81" s="310">
        <f>SUM(N73:N80)</f>
        <v>4022240.8211598997</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N45+N58+N68+N81</f>
        <v>36672794.863425747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7334558.9726851499</v>
      </c>
      <c r="M88" s="852"/>
      <c r="N88" s="57"/>
    </row>
    <row r="89" spans="1:14">
      <c r="B89" s="95" t="s">
        <v>1057</v>
      </c>
      <c r="C89" s="96"/>
      <c r="D89" s="96"/>
      <c r="E89" s="96"/>
      <c r="F89" s="96"/>
      <c r="G89" s="96"/>
      <c r="H89" s="96"/>
      <c r="I89" s="93"/>
      <c r="J89" s="94"/>
      <c r="K89" s="313">
        <v>0.05</v>
      </c>
      <c r="L89" s="851">
        <f>N83*K89</f>
        <v>1833639.7431712875</v>
      </c>
      <c r="M89" s="852"/>
      <c r="N89" s="57"/>
    </row>
    <row r="90" spans="1:14" ht="15.75" thickBot="1">
      <c r="B90" s="97" t="s">
        <v>1058</v>
      </c>
      <c r="C90" s="98"/>
      <c r="D90" s="98"/>
      <c r="E90" s="98"/>
      <c r="F90" s="98"/>
      <c r="G90" s="98"/>
      <c r="H90" s="98"/>
      <c r="I90" s="99"/>
      <c r="J90" s="100"/>
      <c r="K90" s="314">
        <v>0.05</v>
      </c>
      <c r="L90" s="853">
        <f>N83*K90</f>
        <v>1833639.7431712875</v>
      </c>
      <c r="M90" s="854"/>
      <c r="N90" s="57"/>
    </row>
    <row r="91" spans="1:14" ht="15.75" thickBot="1">
      <c r="B91" s="817" t="s">
        <v>1037</v>
      </c>
      <c r="C91" s="818"/>
      <c r="D91" s="818"/>
      <c r="E91" s="818"/>
      <c r="F91" s="818"/>
      <c r="G91" s="818"/>
      <c r="H91" s="818"/>
      <c r="I91" s="818"/>
      <c r="J91" s="818"/>
      <c r="K91" s="818"/>
      <c r="L91" s="818"/>
      <c r="M91" s="819"/>
      <c r="N91" s="58">
        <f>L88+L89+L90</f>
        <v>11001838.459027724</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47674633.322453469</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9" t="s">
        <v>2324</v>
      </c>
      <c r="C110" s="960"/>
      <c r="D110" s="960"/>
      <c r="E110" s="960"/>
      <c r="F110" s="960"/>
      <c r="G110" s="960"/>
      <c r="H110" s="960"/>
      <c r="I110" s="960"/>
      <c r="J110" s="960"/>
      <c r="K110" s="960"/>
      <c r="L110" s="960"/>
      <c r="M110" s="960"/>
      <c r="N110" s="961"/>
    </row>
    <row r="111" spans="2:14" ht="15" customHeight="1">
      <c r="B111" s="959"/>
      <c r="C111" s="960"/>
      <c r="D111" s="960"/>
      <c r="E111" s="960"/>
      <c r="F111" s="960"/>
      <c r="G111" s="960"/>
      <c r="H111" s="960"/>
      <c r="I111" s="960"/>
      <c r="J111" s="960"/>
      <c r="K111" s="960"/>
      <c r="L111" s="960"/>
      <c r="M111" s="960"/>
      <c r="N111" s="961"/>
    </row>
    <row r="112" spans="2:14" ht="30" customHeight="1">
      <c r="B112" s="962" t="s">
        <v>2325</v>
      </c>
      <c r="C112" s="963"/>
      <c r="D112" s="963"/>
      <c r="E112" s="963"/>
      <c r="F112" s="963"/>
      <c r="G112" s="963"/>
      <c r="H112" s="963"/>
      <c r="I112" s="963"/>
      <c r="J112" s="963"/>
      <c r="K112" s="963"/>
      <c r="L112" s="963"/>
      <c r="M112" s="963"/>
      <c r="N112" s="964"/>
    </row>
    <row r="113" spans="2:14">
      <c r="B113" s="962"/>
      <c r="C113" s="963"/>
      <c r="D113" s="963"/>
      <c r="E113" s="963"/>
      <c r="F113" s="963"/>
      <c r="G113" s="963"/>
      <c r="H113" s="963"/>
      <c r="I113" s="963"/>
      <c r="J113" s="963"/>
      <c r="K113" s="963"/>
      <c r="L113" s="963"/>
      <c r="M113" s="963"/>
      <c r="N113" s="964"/>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5"/>
      <c r="K123" s="965"/>
      <c r="L123" s="965"/>
      <c r="M123" s="965"/>
      <c r="N123" s="966"/>
    </row>
    <row r="124" spans="2:14" ht="15.75" thickBot="1">
      <c r="B124" s="428" t="s">
        <v>2327</v>
      </c>
      <c r="C124" s="429"/>
      <c r="D124" s="429"/>
      <c r="E124" s="268"/>
      <c r="F124" s="268"/>
      <c r="G124" s="268"/>
      <c r="H124" s="268"/>
      <c r="I124" s="268"/>
      <c r="J124" s="967"/>
      <c r="K124" s="967"/>
      <c r="L124" s="967"/>
      <c r="M124" s="967"/>
      <c r="N124" s="968"/>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topLeftCell="A22"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06"/>
      <c r="C1" s="918"/>
      <c r="D1" s="919"/>
      <c r="E1" s="919"/>
      <c r="F1" s="919"/>
      <c r="G1" s="919"/>
      <c r="H1" s="919"/>
      <c r="I1" s="919"/>
      <c r="J1" s="920"/>
      <c r="K1" s="921" t="s">
        <v>1017</v>
      </c>
      <c r="L1" s="923" t="s">
        <v>2304</v>
      </c>
      <c r="M1" s="924"/>
      <c r="N1" s="925"/>
    </row>
    <row r="2" spans="2:14" ht="22.5" customHeight="1">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7.25" customHeight="1" thickBot="1">
      <c r="A31" t="s">
        <v>1929</v>
      </c>
      <c r="B31" s="86" t="s">
        <v>1187</v>
      </c>
      <c r="C31" s="87" t="s">
        <v>2204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259</v>
      </c>
      <c r="B36" s="830" t="str">
        <f>VLOOKUP(A36,EQUIPOS!A6:D154,3,FALSE)</f>
        <v>Montacargas</v>
      </c>
      <c r="C36" s="831"/>
      <c r="D36" s="831"/>
      <c r="E36" s="831"/>
      <c r="F36" s="831"/>
      <c r="G36" s="831"/>
      <c r="H36" s="832"/>
      <c r="I36" s="276"/>
      <c r="J36" s="277"/>
      <c r="K36" s="278">
        <f>VLOOKUP(A36,EQUIPOS!A6:D163,4,FALSE)</f>
        <v>43750</v>
      </c>
      <c r="L36" s="279"/>
      <c r="M36" s="345">
        <v>1.5</v>
      </c>
      <c r="N36" s="281">
        <f>K36/M36</f>
        <v>29166.666666666668</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2553.3602603050003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31720.026926971666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406</v>
      </c>
      <c r="B48" s="49" t="str">
        <f>VLOOKUP(A48,MATERIALES!A5:D372,3,FALSE)</f>
        <v>Camisa metálica en acero A-37</v>
      </c>
      <c r="C48" s="290"/>
      <c r="D48" s="290"/>
      <c r="E48" s="290"/>
      <c r="F48" s="290"/>
      <c r="G48" s="290"/>
      <c r="H48" s="290"/>
      <c r="I48" s="277"/>
      <c r="J48" s="233" t="str">
        <f ca="1">VLOOKUP(A48,MATERIALES!A4:D638,2,FALSE)</f>
        <v>kg</v>
      </c>
      <c r="K48" s="291">
        <v>313.2010795996344</v>
      </c>
      <c r="L48" s="276"/>
      <c r="M48" s="411">
        <f>VLOOKUP(A48,MATERIALES!A5:D394,4,FALSE)</f>
        <v>11334.446276302986</v>
      </c>
      <c r="N48" s="281">
        <f>K48*M48</f>
        <v>3549960.8104021512</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3549960.8104021512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8" t="s">
        <v>19</v>
      </c>
      <c r="B71" s="55" t="str">
        <f>VLOOKUP(A71,'MANO DE OBRA'!A8:D68,3,FALSE)</f>
        <v>Obrero (8)</v>
      </c>
      <c r="C71" s="53"/>
      <c r="D71" s="53"/>
      <c r="E71" s="53"/>
      <c r="F71" s="53"/>
      <c r="G71" s="53"/>
      <c r="H71" s="53"/>
      <c r="I71" s="301">
        <f>K71/J71*100</f>
        <v>220831.15764799999</v>
      </c>
      <c r="J71" s="302">
        <v>185</v>
      </c>
      <c r="K71" s="303">
        <f>VLOOKUP(A71,'MANO DE OBRA'!A8:D99,4,FALSE)</f>
        <v>408537.6416488</v>
      </c>
      <c r="L71" s="56"/>
      <c r="M71" s="443">
        <v>12</v>
      </c>
      <c r="N71" s="404">
        <f>K71/M71</f>
        <v>34044.803470733335</v>
      </c>
      <c r="O71" s="112"/>
    </row>
    <row r="72" spans="1:15">
      <c r="A72" s="168" t="s">
        <v>32</v>
      </c>
      <c r="B72" s="55" t="str">
        <f>VLOOKUP(A72,'MANO DE OBRA'!A8:D69,3,FALSE)</f>
        <v>Oficial (2)</v>
      </c>
      <c r="C72" s="53"/>
      <c r="D72" s="53"/>
      <c r="E72" s="53"/>
      <c r="F72" s="53"/>
      <c r="G72" s="53"/>
      <c r="H72" s="53"/>
      <c r="I72" s="301">
        <f>K72/J72*100</f>
        <v>110415.578824</v>
      </c>
      <c r="J72" s="302">
        <v>185</v>
      </c>
      <c r="K72" s="303">
        <f>VLOOKUP(A72,'MANO DE OBRA'!A8:D100,4,FALSE)</f>
        <v>204268.8208244</v>
      </c>
      <c r="L72" s="56"/>
      <c r="M72" s="441">
        <v>12</v>
      </c>
      <c r="N72" s="404">
        <f>K72/M72</f>
        <v>17022.401735366668</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51067.205206099999</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3632748.0425352226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726549.60850704461</v>
      </c>
      <c r="M84" s="852"/>
      <c r="N84" s="57"/>
    </row>
    <row r="85" spans="1:14">
      <c r="B85" s="95" t="s">
        <v>1057</v>
      </c>
      <c r="C85" s="96"/>
      <c r="D85" s="96"/>
      <c r="E85" s="96"/>
      <c r="F85" s="96"/>
      <c r="G85" s="96"/>
      <c r="H85" s="96"/>
      <c r="I85" s="93"/>
      <c r="J85" s="94"/>
      <c r="K85" s="313">
        <v>0.05</v>
      </c>
      <c r="L85" s="851">
        <f>N79*K85</f>
        <v>181637.40212676115</v>
      </c>
      <c r="M85" s="852"/>
      <c r="N85" s="57"/>
    </row>
    <row r="86" spans="1:14" ht="15.75" thickBot="1">
      <c r="B86" s="97" t="s">
        <v>1058</v>
      </c>
      <c r="C86" s="98"/>
      <c r="D86" s="98"/>
      <c r="E86" s="98"/>
      <c r="F86" s="98"/>
      <c r="G86" s="98"/>
      <c r="H86" s="98"/>
      <c r="I86" s="99"/>
      <c r="J86" s="100"/>
      <c r="K86" s="314">
        <v>0.05</v>
      </c>
      <c r="L86" s="853">
        <f>N79*K86</f>
        <v>181637.40212676115</v>
      </c>
      <c r="M86" s="854"/>
      <c r="N86" s="57"/>
    </row>
    <row r="87" spans="1:14" ht="15.75" thickBot="1">
      <c r="B87" s="817" t="s">
        <v>1037</v>
      </c>
      <c r="C87" s="818"/>
      <c r="D87" s="818"/>
      <c r="E87" s="818"/>
      <c r="F87" s="818"/>
      <c r="G87" s="818"/>
      <c r="H87" s="818"/>
      <c r="I87" s="818"/>
      <c r="J87" s="818"/>
      <c r="K87" s="818"/>
      <c r="L87" s="818"/>
      <c r="M87" s="819"/>
      <c r="N87" s="58">
        <f>L84+L85+L86</f>
        <v>1089824.4127605669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4722572.45529579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7.25" customHeight="1" thickBot="1">
      <c r="A31" t="s">
        <v>1929</v>
      </c>
      <c r="B31" s="86" t="s">
        <v>1740</v>
      </c>
      <c r="C31" s="87" t="s">
        <v>2205</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267</v>
      </c>
      <c r="B36" s="830" t="str">
        <f>VLOOKUP(A36,EQUIPOS!A6:D154,3,FALSE)</f>
        <v>Motobomba de concreto</v>
      </c>
      <c r="C36" s="831"/>
      <c r="D36" s="831"/>
      <c r="E36" s="831"/>
      <c r="F36" s="831"/>
      <c r="G36" s="831"/>
      <c r="H36" s="832"/>
      <c r="I36" s="276"/>
      <c r="J36" s="277"/>
      <c r="K36" s="278">
        <f>VLOOKUP(A36,EQUIPOS!A6:D163,4,FALSE)</f>
        <v>53178.534622351908</v>
      </c>
      <c r="L36" s="279"/>
      <c r="M36" s="345">
        <v>2.5</v>
      </c>
      <c r="N36" s="281">
        <f>K36/M36</f>
        <v>21271.413848940763</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21271.413848940763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812</v>
      </c>
      <c r="B48" s="49" t="str">
        <f>VLOOKUP(A48,MATERIALES!A5:D372,3,FALSE)</f>
        <v>Acero PDR-60</v>
      </c>
      <c r="C48" s="290"/>
      <c r="D48" s="290"/>
      <c r="E48" s="290"/>
      <c r="F48" s="290"/>
      <c r="G48" s="290"/>
      <c r="H48" s="290"/>
      <c r="I48" s="277"/>
      <c r="J48" s="233" t="str">
        <f ca="1">VLOOKUP(A48,MATERIALES!A4:D638,2,FALSE)</f>
        <v>kg</v>
      </c>
      <c r="K48" s="291">
        <v>46.758679657867084</v>
      </c>
      <c r="L48" s="276"/>
      <c r="M48" s="411">
        <f>VLOOKUP(A48,MATERIALES!A5:D394,4,FALSE)</f>
        <v>2804.3333333333335</v>
      </c>
      <c r="N48" s="281">
        <f>K48*M48</f>
        <v>131126.92398721192</v>
      </c>
    </row>
    <row r="49" spans="1:14">
      <c r="A49" s="167" t="s">
        <v>904</v>
      </c>
      <c r="B49" s="49" t="str">
        <f>VLOOKUP(A49,MATERIALES!A6:D372,3,FALSE)</f>
        <v>Concreto Resistencia  21 (Mpa)</v>
      </c>
      <c r="C49" s="434"/>
      <c r="D49" s="434"/>
      <c r="E49" s="434"/>
      <c r="F49" s="434"/>
      <c r="G49" s="434"/>
      <c r="H49" s="434"/>
      <c r="I49" s="431"/>
      <c r="J49" s="233" t="str">
        <f>VLOOKUP(A49,MATERIALES!A5:D639,2,FALSE)</f>
        <v>m3</v>
      </c>
      <c r="K49" s="291">
        <v>0.66798113796952974</v>
      </c>
      <c r="L49" s="430"/>
      <c r="M49" s="411">
        <f>VLOOKUP(A49,MATERIALES!A6:D395,4,FALSE)</f>
        <v>331496.66666666669</v>
      </c>
      <c r="N49" s="281">
        <f>K49*M49</f>
        <v>221433.52063310589</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352560.44462031778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1340</v>
      </c>
      <c r="B60" s="52" t="str">
        <f>VLOOKUP(A60,TRANSPORTE!A2:D117,3,FALSE)</f>
        <v>Transporte de material de excavación</v>
      </c>
      <c r="C60" s="326"/>
      <c r="D60" s="326"/>
      <c r="E60" s="326"/>
      <c r="F60" s="326"/>
      <c r="G60" s="326"/>
      <c r="H60" s="320" t="s">
        <v>339</v>
      </c>
      <c r="I60" s="288">
        <v>0.86837547936038872</v>
      </c>
      <c r="J60" s="295">
        <v>1</v>
      </c>
      <c r="K60" s="288">
        <f>I60*J60</f>
        <v>0.86837547936038872</v>
      </c>
      <c r="L60" s="821">
        <f>VLOOKUP(A60,TRANSPORTE!A2:D117,4,FALSE)</f>
        <v>1200</v>
      </c>
      <c r="M60" s="822"/>
      <c r="N60" s="296">
        <f>K60*L60</f>
        <v>1042.0505752324664</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1042.0505752324664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8"/>
      <c r="B71" s="55"/>
      <c r="C71" s="53"/>
      <c r="D71" s="53"/>
      <c r="E71" s="53"/>
      <c r="F71" s="53"/>
      <c r="G71" s="53"/>
      <c r="H71" s="53"/>
      <c r="I71" s="301"/>
      <c r="J71" s="302"/>
      <c r="K71" s="303"/>
      <c r="L71" s="56"/>
      <c r="M71" s="443"/>
      <c r="N71" s="404"/>
      <c r="O71" s="112"/>
    </row>
    <row r="72" spans="1:15">
      <c r="A72" s="168"/>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9"/>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374873.90904449101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74974.781808898202</v>
      </c>
      <c r="M84" s="852"/>
      <c r="N84" s="57"/>
    </row>
    <row r="85" spans="1:14">
      <c r="B85" s="95" t="s">
        <v>1057</v>
      </c>
      <c r="C85" s="96"/>
      <c r="D85" s="96"/>
      <c r="E85" s="96"/>
      <c r="F85" s="96"/>
      <c r="G85" s="96"/>
      <c r="H85" s="96"/>
      <c r="I85" s="93"/>
      <c r="J85" s="94"/>
      <c r="K85" s="313">
        <v>0.05</v>
      </c>
      <c r="L85" s="851">
        <f>N79*K85</f>
        <v>18743.695452224551</v>
      </c>
      <c r="M85" s="852"/>
      <c r="N85" s="57"/>
    </row>
    <row r="86" spans="1:14" ht="15.75" thickBot="1">
      <c r="B86" s="97" t="s">
        <v>1058</v>
      </c>
      <c r="C86" s="98"/>
      <c r="D86" s="98"/>
      <c r="E86" s="98"/>
      <c r="F86" s="98"/>
      <c r="G86" s="98"/>
      <c r="H86" s="98"/>
      <c r="I86" s="99"/>
      <c r="J86" s="100"/>
      <c r="K86" s="314">
        <v>0.05</v>
      </c>
      <c r="L86" s="853">
        <f>N79*K86</f>
        <v>18743.695452224551</v>
      </c>
      <c r="M86" s="854"/>
      <c r="N86" s="57"/>
    </row>
    <row r="87" spans="1:14" ht="15.75" thickBot="1">
      <c r="B87" s="817" t="s">
        <v>1037</v>
      </c>
      <c r="C87" s="818"/>
      <c r="D87" s="818"/>
      <c r="E87" s="818"/>
      <c r="F87" s="818"/>
      <c r="G87" s="818"/>
      <c r="H87" s="818"/>
      <c r="I87" s="818"/>
      <c r="J87" s="818"/>
      <c r="K87" s="818"/>
      <c r="L87" s="818"/>
      <c r="M87" s="819"/>
      <c r="N87" s="58">
        <f>L84+L85+L86</f>
        <v>112462.1727133473</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487336.08175783831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A25"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21.75" customHeight="1" thickBot="1">
      <c r="A31" t="s">
        <v>1929</v>
      </c>
      <c r="B31" s="86" t="s">
        <v>1188</v>
      </c>
      <c r="C31" s="87" t="s">
        <v>2206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121</v>
      </c>
      <c r="B36" s="830" t="str">
        <f>VLOOKUP(A36,EQUIPOS!A6:D154,3,FALSE)</f>
        <v>Bomba eléctrica para accionar la celda</v>
      </c>
      <c r="C36" s="831"/>
      <c r="D36" s="831"/>
      <c r="E36" s="831"/>
      <c r="F36" s="831"/>
      <c r="G36" s="831"/>
      <c r="H36" s="832"/>
      <c r="I36" s="276"/>
      <c r="J36" s="277"/>
      <c r="K36" s="278">
        <f>VLOOKUP(A36,EQUIPOS!A6:D163,4,FALSE)</f>
        <v>41937.787079344642</v>
      </c>
      <c r="L36" s="279"/>
      <c r="M36" s="280">
        <v>0.01</v>
      </c>
      <c r="N36" s="281">
        <f t="shared" ref="N36:N41" si="0">K36/M36</f>
        <v>4193778.7079344643</v>
      </c>
    </row>
    <row r="37" spans="1:14">
      <c r="A37" s="119" t="s">
        <v>192</v>
      </c>
      <c r="B37" s="830" t="str">
        <f>VLOOKUP(A37,EQUIPOS!A7:D154,3,FALSE)</f>
        <v>Equipo de acarreo interno</v>
      </c>
      <c r="C37" s="831"/>
      <c r="D37" s="831"/>
      <c r="E37" s="831"/>
      <c r="F37" s="831"/>
      <c r="G37" s="831"/>
      <c r="H37" s="832"/>
      <c r="I37" s="430"/>
      <c r="J37" s="431"/>
      <c r="K37" s="278">
        <f>VLOOKUP(A37,EQUIPOS!A7:D164,4,FALSE)</f>
        <v>40000</v>
      </c>
      <c r="L37" s="344"/>
      <c r="M37" s="345">
        <v>0.05</v>
      </c>
      <c r="N37" s="281">
        <f t="shared" si="0"/>
        <v>800000</v>
      </c>
    </row>
    <row r="38" spans="1:14">
      <c r="A38" s="119" t="s">
        <v>214</v>
      </c>
      <c r="B38" s="830" t="str">
        <f>VLOOKUP(A38,EQUIPOS!A8:D154,3,FALSE)</f>
        <v>Equipo de oxigeno y soldadura</v>
      </c>
      <c r="C38" s="831"/>
      <c r="D38" s="831"/>
      <c r="E38" s="831"/>
      <c r="F38" s="831"/>
      <c r="G38" s="831"/>
      <c r="H38" s="832"/>
      <c r="I38" s="430"/>
      <c r="J38" s="431"/>
      <c r="K38" s="447">
        <f>VLOOKUP(A38,EQUIPOS!A8:D165,4,FALSE)</f>
        <v>4462.5</v>
      </c>
      <c r="L38" s="344"/>
      <c r="M38" s="345">
        <v>0.01</v>
      </c>
      <c r="N38" s="281">
        <f t="shared" si="0"/>
        <v>446250</v>
      </c>
    </row>
    <row r="39" spans="1:14">
      <c r="A39" s="119" t="s">
        <v>248</v>
      </c>
      <c r="B39" s="830" t="str">
        <f>VLOOKUP(A39,EQUIPOS!A9:D154,3,FALSE)</f>
        <v>Grúa telescópica de 50 Ton.</v>
      </c>
      <c r="C39" s="831"/>
      <c r="D39" s="831"/>
      <c r="E39" s="831"/>
      <c r="F39" s="831"/>
      <c r="G39" s="831"/>
      <c r="H39" s="832"/>
      <c r="I39" s="430"/>
      <c r="J39" s="431"/>
      <c r="K39" s="447">
        <f>VLOOKUP(A39,EQUIPOS!A9:D166,4,FALSE)</f>
        <v>215400</v>
      </c>
      <c r="L39" s="344"/>
      <c r="M39" s="345">
        <v>0.04</v>
      </c>
      <c r="N39" s="281">
        <f t="shared" si="0"/>
        <v>5385000</v>
      </c>
    </row>
    <row r="40" spans="1:14">
      <c r="A40" s="119" t="s">
        <v>255</v>
      </c>
      <c r="B40" s="830" t="str">
        <f>VLOOKUP(A40,EQUIPOS!A10:D154,3,FALSE)</f>
        <v>Manómetro cable de acero para bajar la celda</v>
      </c>
      <c r="C40" s="831"/>
      <c r="D40" s="831"/>
      <c r="E40" s="831"/>
      <c r="F40" s="831"/>
      <c r="G40" s="831"/>
      <c r="H40" s="832"/>
      <c r="I40" s="430"/>
      <c r="J40" s="431"/>
      <c r="K40" s="447">
        <f>VLOOKUP(A40,EQUIPOS!A10:D167,4,FALSE)</f>
        <v>1700000</v>
      </c>
      <c r="L40" s="344"/>
      <c r="M40" s="345">
        <v>1</v>
      </c>
      <c r="N40" s="281">
        <f t="shared" si="0"/>
        <v>1700000</v>
      </c>
    </row>
    <row r="41" spans="1:14">
      <c r="A41" s="119" t="s">
        <v>322</v>
      </c>
      <c r="B41" s="830" t="str">
        <f>VLOOKUP(A41,EQUIPOS!A11:D155,3,FALSE)</f>
        <v xml:space="preserve">Retroexcavadora sobre llantas JD 410
</v>
      </c>
      <c r="C41" s="831"/>
      <c r="D41" s="831"/>
      <c r="E41" s="831"/>
      <c r="F41" s="831"/>
      <c r="G41" s="831"/>
      <c r="H41" s="832"/>
      <c r="I41" s="430"/>
      <c r="J41" s="431"/>
      <c r="K41" s="447">
        <f>VLOOKUP(A41,EQUIPOS!A11:D168,4,FALSE)</f>
        <v>145600</v>
      </c>
      <c r="L41" s="344"/>
      <c r="M41" s="345">
        <v>0.2</v>
      </c>
      <c r="N41" s="281">
        <f t="shared" si="0"/>
        <v>728000</v>
      </c>
    </row>
    <row r="42" spans="1:14">
      <c r="A42" s="119"/>
      <c r="B42" s="830"/>
      <c r="C42" s="831"/>
      <c r="D42" s="831"/>
      <c r="E42" s="831"/>
      <c r="F42" s="831"/>
      <c r="G42" s="831"/>
      <c r="H42" s="832"/>
      <c r="I42" s="337"/>
      <c r="J42" s="339"/>
      <c r="K42" s="447"/>
      <c r="L42" s="432"/>
      <c r="M42" s="433"/>
      <c r="N42" s="281"/>
    </row>
    <row r="43" spans="1:14">
      <c r="B43" s="830"/>
      <c r="C43" s="831"/>
      <c r="D43" s="831"/>
      <c r="E43" s="831"/>
      <c r="F43" s="831"/>
      <c r="G43" s="831"/>
      <c r="H43" s="832"/>
      <c r="I43" s="42"/>
      <c r="J43" s="43"/>
      <c r="K43" s="447"/>
      <c r="L43" s="285"/>
      <c r="M43" s="286"/>
      <c r="N43" s="281"/>
    </row>
    <row r="44" spans="1:14">
      <c r="B44" s="329"/>
      <c r="C44" s="330"/>
      <c r="D44" s="330"/>
      <c r="E44" s="330"/>
      <c r="F44" s="332"/>
      <c r="G44" s="332"/>
      <c r="H44" s="131"/>
      <c r="I44" s="42"/>
      <c r="J44" s="43"/>
      <c r="K44" s="447"/>
      <c r="L44" s="285"/>
      <c r="M44" s="286"/>
      <c r="N44" s="282"/>
    </row>
    <row r="45" spans="1:14">
      <c r="B45" s="837" t="s">
        <v>1036</v>
      </c>
      <c r="C45" s="838"/>
      <c r="D45" s="838"/>
      <c r="E45" s="44"/>
      <c r="F45" s="45"/>
      <c r="G45" s="45"/>
      <c r="H45" s="46"/>
      <c r="I45" s="42"/>
      <c r="J45" s="43"/>
      <c r="K45" s="288"/>
      <c r="L45" s="285"/>
      <c r="M45" s="410">
        <v>0.1</v>
      </c>
      <c r="N45" s="353">
        <f>N86*M45</f>
        <v>402224.08211598999</v>
      </c>
    </row>
    <row r="46" spans="1:14" ht="15.75" thickBot="1">
      <c r="B46" s="830"/>
      <c r="C46" s="831"/>
      <c r="D46" s="831"/>
      <c r="E46" s="831"/>
      <c r="F46" s="831"/>
      <c r="G46" s="831"/>
      <c r="H46" s="832"/>
      <c r="I46" s="839"/>
      <c r="J46" s="840"/>
      <c r="K46" s="47"/>
      <c r="L46" s="841"/>
      <c r="M46" s="842"/>
      <c r="N46" s="111"/>
    </row>
    <row r="47" spans="1:14" ht="15.75" thickBot="1">
      <c r="B47" s="817" t="s">
        <v>1037</v>
      </c>
      <c r="C47" s="818"/>
      <c r="D47" s="818"/>
      <c r="E47" s="818"/>
      <c r="F47" s="818"/>
      <c r="G47" s="818"/>
      <c r="H47" s="818"/>
      <c r="I47" s="818"/>
      <c r="J47" s="818"/>
      <c r="K47" s="818"/>
      <c r="L47" s="818"/>
      <c r="M47" s="819"/>
      <c r="N47" s="420">
        <f>SUM(N36:N45)</f>
        <v>13655252.790050454</v>
      </c>
    </row>
    <row r="48" spans="1:14">
      <c r="B48" s="289"/>
      <c r="C48" s="40"/>
      <c r="D48" s="40"/>
      <c r="E48" s="40"/>
      <c r="F48" s="40"/>
      <c r="G48" s="40"/>
      <c r="H48" s="40"/>
      <c r="I48" s="40"/>
      <c r="J48" s="40"/>
      <c r="K48" s="40"/>
      <c r="L48" s="40"/>
      <c r="M48" s="40"/>
      <c r="N48" s="41"/>
    </row>
    <row r="49" spans="1:17">
      <c r="B49" s="70" t="s">
        <v>1038</v>
      </c>
      <c r="C49" s="71"/>
      <c r="D49" s="71"/>
      <c r="E49" s="71"/>
      <c r="F49" s="71"/>
      <c r="G49" s="71"/>
      <c r="H49" s="71"/>
      <c r="I49" s="71"/>
      <c r="J49" s="71"/>
      <c r="K49" s="71"/>
      <c r="L49" s="71"/>
      <c r="M49" s="71"/>
      <c r="N49" s="72"/>
    </row>
    <row r="50" spans="1:17" ht="15.75" thickBot="1">
      <c r="B50" s="73"/>
      <c r="C50" s="68"/>
      <c r="D50" s="68"/>
      <c r="E50" s="68"/>
      <c r="F50" s="68"/>
      <c r="G50" s="68"/>
      <c r="H50" s="68"/>
      <c r="I50" s="68"/>
      <c r="J50" s="67"/>
      <c r="K50" s="67"/>
      <c r="L50" s="67"/>
      <c r="M50" s="67"/>
      <c r="N50" s="69"/>
    </row>
    <row r="51" spans="1:17">
      <c r="B51" s="808" t="s">
        <v>1028</v>
      </c>
      <c r="C51" s="809"/>
      <c r="D51" s="809"/>
      <c r="E51" s="809"/>
      <c r="F51" s="809"/>
      <c r="G51" s="809"/>
      <c r="H51" s="809"/>
      <c r="I51" s="810"/>
      <c r="J51" s="324" t="s">
        <v>1029</v>
      </c>
      <c r="K51" s="91" t="s">
        <v>1030</v>
      </c>
      <c r="L51" s="811" t="s">
        <v>1039</v>
      </c>
      <c r="M51" s="810"/>
      <c r="N51" s="92" t="s">
        <v>1035</v>
      </c>
    </row>
    <row r="52" spans="1:17">
      <c r="A52" s="167" t="s">
        <v>412</v>
      </c>
      <c r="B52" s="49" t="str">
        <f>VLOOKUP(A52,MATERIALES!A5:D372,3,FALSE)</f>
        <v>Celda especial de carga</v>
      </c>
      <c r="C52" s="290"/>
      <c r="D52" s="290"/>
      <c r="E52" s="290"/>
      <c r="F52" s="290"/>
      <c r="G52" s="290"/>
      <c r="H52" s="290"/>
      <c r="I52" s="290"/>
      <c r="J52" s="320" t="str">
        <f>VLOOKUP(A52,MATERIALES!A6:D642,2,FALSE)</f>
        <v>u</v>
      </c>
      <c r="K52" s="291">
        <v>1</v>
      </c>
      <c r="L52" s="276"/>
      <c r="M52" s="411">
        <f>VLOOKUP(A52,MATERIALES!A5:D394,4,FALSE)</f>
        <v>12534136.861264473</v>
      </c>
      <c r="N52" s="281">
        <f t="shared" ref="N52:N57" si="1">K52*M52</f>
        <v>12534136.861264473</v>
      </c>
    </row>
    <row r="53" spans="1:17">
      <c r="A53" s="167" t="s">
        <v>515</v>
      </c>
      <c r="B53" s="49" t="str">
        <f>VLOOKUP(A53,MATERIALES!A6:D372,3,FALSE)</f>
        <v>Manguera de alta presión</v>
      </c>
      <c r="C53" s="434"/>
      <c r="D53" s="434"/>
      <c r="E53" s="434"/>
      <c r="F53" s="434"/>
      <c r="G53" s="434"/>
      <c r="H53" s="434"/>
      <c r="I53" s="434"/>
      <c r="J53" s="321" t="str">
        <f>VLOOKUP(A53,MATERIALES!A7:D643,2,FALSE)</f>
        <v>m</v>
      </c>
      <c r="K53" s="406">
        <v>30</v>
      </c>
      <c r="L53" s="430"/>
      <c r="M53" s="411">
        <f>VLOOKUP(A53,MATERIALES!A6:D395,4,FALSE)</f>
        <v>7100</v>
      </c>
      <c r="N53" s="281">
        <f t="shared" si="1"/>
        <v>213000</v>
      </c>
    </row>
    <row r="54" spans="1:17">
      <c r="A54" s="167" t="s">
        <v>755</v>
      </c>
      <c r="B54" s="49" t="str">
        <f>VLOOKUP(A54,MATERIALES!A6:D372,3,FALSE)</f>
        <v>Transductores electrónicos (incluye cables, protección contra el concreto y panel de lectura)</v>
      </c>
      <c r="C54" s="434"/>
      <c r="D54" s="434"/>
      <c r="E54" s="434"/>
      <c r="F54" s="434"/>
      <c r="G54" s="434"/>
      <c r="H54" s="434"/>
      <c r="I54" s="434"/>
      <c r="J54" s="321" t="str">
        <f>VLOOKUP(A54,MATERIALES!A8:D644,2,FALSE)</f>
        <v>u</v>
      </c>
      <c r="K54" s="406">
        <v>2</v>
      </c>
      <c r="L54" s="430"/>
      <c r="M54" s="411">
        <f>VLOOKUP(A54,MATERIALES!A6:D396,4,FALSE)</f>
        <v>1239351.5040101632</v>
      </c>
      <c r="N54" s="281">
        <f t="shared" si="1"/>
        <v>2478703.0080203265</v>
      </c>
      <c r="Q54" s="112"/>
    </row>
    <row r="55" spans="1:17">
      <c r="A55" s="167" t="s">
        <v>757</v>
      </c>
      <c r="B55" s="49" t="str">
        <f>VLOOKUP(A55,MATERIALES!A6:D372,3,FALSE)</f>
        <v>Transductores mecánicos (incluye cables, protección contra el concreto y panel de lectura)</v>
      </c>
      <c r="C55" s="434"/>
      <c r="D55" s="434"/>
      <c r="E55" s="434"/>
      <c r="F55" s="434"/>
      <c r="G55" s="434"/>
      <c r="H55" s="434"/>
      <c r="I55" s="434"/>
      <c r="J55" s="321" t="str">
        <f>VLOOKUP(A55,MATERIALES!A9:D645,2,FALSE)</f>
        <v>u</v>
      </c>
      <c r="K55" s="406">
        <v>5</v>
      </c>
      <c r="L55" s="430"/>
      <c r="M55" s="411">
        <f>VLOOKUP(A55,MATERIALES!A6:D397,4,FALSE)</f>
        <v>760028.15224390978</v>
      </c>
      <c r="N55" s="281">
        <f t="shared" si="1"/>
        <v>3800140.761219549</v>
      </c>
    </row>
    <row r="56" spans="1:17">
      <c r="A56" s="167" t="s">
        <v>790</v>
      </c>
      <c r="B56" s="49" t="str">
        <f>VLOOKUP(A56,MATERIALES!A7:D372,3,FALSE)</f>
        <v>Tubo metálico de alta resistencia</v>
      </c>
      <c r="C56" s="434"/>
      <c r="D56" s="434"/>
      <c r="E56" s="434"/>
      <c r="F56" s="434"/>
      <c r="G56" s="434"/>
      <c r="H56" s="434"/>
      <c r="I56" s="434"/>
      <c r="J56" s="321" t="str">
        <f>VLOOKUP(A56,MATERIALES!A10:D646,2,FALSE)</f>
        <v>m</v>
      </c>
      <c r="K56" s="406">
        <v>60</v>
      </c>
      <c r="L56" s="430"/>
      <c r="M56" s="411">
        <f>VLOOKUP(A56,MATERIALES!A7:D398,4,FALSE)</f>
        <v>50925.850936311355</v>
      </c>
      <c r="N56" s="281">
        <f t="shared" si="1"/>
        <v>3055551.0561786816</v>
      </c>
    </row>
    <row r="57" spans="1:17">
      <c r="A57" s="167" t="s">
        <v>799</v>
      </c>
      <c r="B57" s="49" t="str">
        <f>VLOOKUP(A57,MATERIALES!A8:D372,3,FALSE)</f>
        <v>Uniones especiales de alta resistencia para tubería</v>
      </c>
      <c r="C57" s="434"/>
      <c r="D57" s="434"/>
      <c r="E57" s="434"/>
      <c r="F57" s="434"/>
      <c r="G57" s="434"/>
      <c r="H57" s="434"/>
      <c r="I57" s="434"/>
      <c r="J57" s="321" t="str">
        <f>VLOOKUP(A57,MATERIALES!A11:D647,2,FALSE)</f>
        <v>u</v>
      </c>
      <c r="K57" s="406">
        <v>12</v>
      </c>
      <c r="L57" s="430"/>
      <c r="M57" s="411">
        <f>VLOOKUP(A57,MATERIALES!A8:D399,4,FALSE)</f>
        <v>31583.008469964323</v>
      </c>
      <c r="N57" s="281">
        <f t="shared" si="1"/>
        <v>378996.10163957189</v>
      </c>
    </row>
    <row r="58" spans="1:17">
      <c r="A58" s="167"/>
      <c r="B58" s="49"/>
      <c r="C58" s="434"/>
      <c r="D58" s="434"/>
      <c r="E58" s="434"/>
      <c r="F58" s="434"/>
      <c r="G58" s="434"/>
      <c r="H58" s="434"/>
      <c r="I58" s="434"/>
      <c r="J58" s="320"/>
      <c r="K58" s="406"/>
      <c r="L58" s="430"/>
      <c r="M58" s="411"/>
      <c r="N58" s="281"/>
    </row>
    <row r="59" spans="1:17">
      <c r="A59" s="167"/>
      <c r="B59" s="49"/>
      <c r="C59" s="434"/>
      <c r="D59" s="434"/>
      <c r="E59" s="434"/>
      <c r="F59" s="434"/>
      <c r="G59" s="434"/>
      <c r="H59" s="434"/>
      <c r="I59" s="434"/>
      <c r="J59" s="320"/>
      <c r="K59" s="406"/>
      <c r="L59" s="430"/>
      <c r="M59" s="411"/>
      <c r="N59" s="281"/>
    </row>
    <row r="60" spans="1:17">
      <c r="A60" s="167"/>
      <c r="B60" s="49"/>
      <c r="C60" s="434"/>
      <c r="D60" s="434"/>
      <c r="E60" s="434"/>
      <c r="F60" s="434"/>
      <c r="G60" s="434"/>
      <c r="H60" s="434"/>
      <c r="I60" s="434"/>
      <c r="J60" s="320"/>
      <c r="K60" s="406"/>
      <c r="L60" s="430"/>
      <c r="M60" s="411"/>
      <c r="N60" s="281"/>
    </row>
    <row r="61" spans="1:17">
      <c r="A61" s="167"/>
      <c r="B61" s="49"/>
      <c r="C61" s="434"/>
      <c r="D61" s="434"/>
      <c r="E61" s="434"/>
      <c r="F61" s="434"/>
      <c r="G61" s="434"/>
      <c r="H61" s="434"/>
      <c r="I61" s="434"/>
      <c r="J61" s="320"/>
      <c r="K61" s="406"/>
      <c r="L61" s="430"/>
      <c r="M61" s="411"/>
      <c r="N61" s="281"/>
    </row>
    <row r="62" spans="1:17" ht="15.75" thickBot="1">
      <c r="B62" s="49"/>
      <c r="C62" s="319"/>
      <c r="D62" s="319"/>
      <c r="E62" s="319"/>
      <c r="F62" s="319"/>
      <c r="G62" s="319"/>
      <c r="H62" s="319"/>
      <c r="I62" s="319"/>
      <c r="J62" s="444"/>
      <c r="K62" s="132"/>
      <c r="L62" s="334"/>
      <c r="M62" s="411"/>
      <c r="N62" s="281"/>
    </row>
    <row r="63" spans="1:17" ht="15.75" thickBot="1">
      <c r="B63" s="817" t="s">
        <v>1037</v>
      </c>
      <c r="C63" s="818"/>
      <c r="D63" s="818"/>
      <c r="E63" s="818"/>
      <c r="F63" s="818"/>
      <c r="G63" s="818"/>
      <c r="H63" s="818"/>
      <c r="I63" s="818"/>
      <c r="J63" s="818"/>
      <c r="K63" s="818"/>
      <c r="L63" s="818"/>
      <c r="M63" s="819"/>
      <c r="N63" s="403">
        <f>SUM(N52:N62)</f>
        <v>22460527.788322601</v>
      </c>
    </row>
    <row r="64" spans="1:17">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75" thickBot="1">
      <c r="B66" s="74"/>
      <c r="C66" s="67"/>
      <c r="D66" s="67"/>
      <c r="E66" s="67"/>
      <c r="F66" s="67"/>
      <c r="G66" s="67"/>
      <c r="H66" s="67"/>
      <c r="I66" s="67"/>
      <c r="J66" s="67"/>
      <c r="K66" s="67"/>
      <c r="L66" s="67"/>
      <c r="M66" s="67"/>
      <c r="N66" s="69"/>
    </row>
    <row r="67" spans="1:15" ht="25.5">
      <c r="B67" s="322" t="s">
        <v>1041</v>
      </c>
      <c r="C67" s="323"/>
      <c r="D67" s="323"/>
      <c r="E67" s="323"/>
      <c r="F67" s="323"/>
      <c r="G67" s="323"/>
      <c r="H67" s="79" t="s">
        <v>1029</v>
      </c>
      <c r="I67" s="80" t="s">
        <v>1042</v>
      </c>
      <c r="J67" s="81" t="s">
        <v>1043</v>
      </c>
      <c r="K67" s="79" t="s">
        <v>1044</v>
      </c>
      <c r="L67" s="820" t="s">
        <v>1045</v>
      </c>
      <c r="M67" s="793"/>
      <c r="N67" s="82" t="s">
        <v>1035</v>
      </c>
    </row>
    <row r="68" spans="1:15">
      <c r="A68" t="s">
        <v>1484</v>
      </c>
      <c r="B68" s="52" t="str">
        <f>VLOOKUP(A68,TRANSPORTE!A5:D117,3,FALSE)</f>
        <v>Transporte de tubos. celdas, etc.</v>
      </c>
      <c r="C68" s="326"/>
      <c r="D68" s="326"/>
      <c r="E68" s="326"/>
      <c r="F68" s="326"/>
      <c r="G68" s="326"/>
      <c r="H68" s="320" t="s">
        <v>1552</v>
      </c>
      <c r="I68" s="288">
        <v>1</v>
      </c>
      <c r="J68" s="295">
        <v>1</v>
      </c>
      <c r="K68" s="288">
        <f>I68*J68</f>
        <v>1</v>
      </c>
      <c r="L68" s="821">
        <f>VLOOKUP(A68,TRANSPORTE!A5:D117,4,FALSE)</f>
        <v>787199.60030751606</v>
      </c>
      <c r="M68" s="822"/>
      <c r="N68" s="296">
        <f>K68*L68</f>
        <v>787199.60030751606</v>
      </c>
    </row>
    <row r="69" spans="1:15">
      <c r="A69" t="s">
        <v>1483</v>
      </c>
      <c r="B69" s="52" t="str">
        <f>VLOOKUP(A69,TRANSPORTE!A5:D117,3,FALSE)</f>
        <v>Pasajes aéreos</v>
      </c>
      <c r="C69" s="53"/>
      <c r="D69" s="53"/>
      <c r="E69" s="53"/>
      <c r="F69" s="53"/>
      <c r="G69" s="53"/>
      <c r="H69" s="320" t="s">
        <v>1029</v>
      </c>
      <c r="I69" s="288">
        <v>3</v>
      </c>
      <c r="J69" s="295">
        <v>1</v>
      </c>
      <c r="K69" s="288">
        <f>I69*J69</f>
        <v>3</v>
      </c>
      <c r="L69" s="821">
        <f>VLOOKUP(A69,TRANSPORTE!A5:D117,4,FALSE)</f>
        <v>230740.10674579328</v>
      </c>
      <c r="M69" s="822"/>
      <c r="N69" s="296">
        <f>K69*L69</f>
        <v>692220.32023737987</v>
      </c>
    </row>
    <row r="70" spans="1:15">
      <c r="B70" s="52"/>
      <c r="C70" s="53"/>
      <c r="D70" s="53"/>
      <c r="E70" s="53"/>
      <c r="F70" s="53"/>
      <c r="G70" s="53"/>
      <c r="H70" s="320"/>
      <c r="I70" s="288"/>
      <c r="J70" s="295"/>
      <c r="K70" s="288"/>
      <c r="L70" s="821"/>
      <c r="M70" s="822"/>
      <c r="N70" s="296"/>
    </row>
    <row r="71" spans="1:15">
      <c r="B71" s="52"/>
      <c r="C71" s="53"/>
      <c r="D71" s="53"/>
      <c r="E71" s="53"/>
      <c r="F71" s="53"/>
      <c r="G71" s="53"/>
      <c r="H71" s="320"/>
      <c r="I71" s="288"/>
      <c r="J71" s="295"/>
      <c r="K71" s="288"/>
      <c r="L71" s="821"/>
      <c r="M71" s="822"/>
      <c r="N71" s="296"/>
    </row>
    <row r="72" spans="1:15">
      <c r="B72" s="52"/>
      <c r="C72" s="53"/>
      <c r="D72" s="53"/>
      <c r="E72" s="53"/>
      <c r="F72" s="53"/>
      <c r="G72" s="53"/>
      <c r="H72" s="297"/>
      <c r="I72" s="288"/>
      <c r="J72" s="288"/>
      <c r="K72" s="288"/>
      <c r="L72" s="298"/>
      <c r="M72" s="299"/>
      <c r="N72" s="300"/>
    </row>
    <row r="73" spans="1:15" ht="15.75" thickBot="1">
      <c r="B73" s="456"/>
      <c r="C73" s="457"/>
      <c r="D73" s="457"/>
      <c r="E73" s="457"/>
      <c r="F73" s="457"/>
      <c r="G73" s="457"/>
      <c r="H73" s="54"/>
      <c r="I73" s="132"/>
      <c r="J73" s="132"/>
      <c r="K73" s="132"/>
      <c r="L73" s="806"/>
      <c r="M73" s="807"/>
      <c r="N73" s="133"/>
    </row>
    <row r="74" spans="1:15" ht="15.75" thickBot="1">
      <c r="B74" s="823" t="s">
        <v>1037</v>
      </c>
      <c r="C74" s="824"/>
      <c r="D74" s="824"/>
      <c r="E74" s="824"/>
      <c r="F74" s="824"/>
      <c r="G74" s="824"/>
      <c r="H74" s="824"/>
      <c r="I74" s="824"/>
      <c r="J74" s="824"/>
      <c r="K74" s="824"/>
      <c r="L74" s="824"/>
      <c r="M74" s="825"/>
      <c r="N74" s="110">
        <f>N68+N69+N70+N71+N72</f>
        <v>1479419.9205448958</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ht="25.5">
      <c r="B78" s="843" t="s">
        <v>1047</v>
      </c>
      <c r="C78" s="844"/>
      <c r="D78" s="844"/>
      <c r="E78" s="844"/>
      <c r="F78" s="844"/>
      <c r="G78" s="844"/>
      <c r="H78" s="844"/>
      <c r="I78" s="79" t="s">
        <v>1048</v>
      </c>
      <c r="J78" s="81" t="s">
        <v>1494</v>
      </c>
      <c r="K78" s="80" t="s">
        <v>1050</v>
      </c>
      <c r="L78" s="845" t="s">
        <v>1034</v>
      </c>
      <c r="M78" s="846"/>
      <c r="N78" s="104" t="s">
        <v>1035</v>
      </c>
    </row>
    <row r="79" spans="1:15">
      <c r="A79" s="168" t="s">
        <v>6</v>
      </c>
      <c r="B79" s="55" t="str">
        <f>VLOOKUP(A79,'MANO DE OBRA'!A8:D68,3,FALSE)</f>
        <v xml:space="preserve">Obrero </v>
      </c>
      <c r="C79" s="53"/>
      <c r="D79" s="53"/>
      <c r="E79" s="53"/>
      <c r="F79" s="53"/>
      <c r="G79" s="53"/>
      <c r="H79" s="53"/>
      <c r="I79" s="301">
        <f t="shared" ref="I79:I82" si="2">K79/J79*100</f>
        <v>27603.894705999999</v>
      </c>
      <c r="J79" s="302">
        <v>185</v>
      </c>
      <c r="K79" s="303">
        <f>VLOOKUP(A79,'MANO DE OBRA'!A8:D99,4,FALSE)</f>
        <v>51067.205206099999</v>
      </c>
      <c r="L79" s="56"/>
      <c r="M79" s="443">
        <v>1</v>
      </c>
      <c r="N79" s="404">
        <f t="shared" ref="N79:N84" si="3">K79/M79</f>
        <v>51067.205206099999</v>
      </c>
      <c r="O79" s="112"/>
    </row>
    <row r="80" spans="1:15">
      <c r="A80" s="168" t="s">
        <v>74</v>
      </c>
      <c r="B80" s="55" t="str">
        <f>VLOOKUP(A80,'MANO DE OBRA'!A8:D69,3,FALSE)</f>
        <v>Ingeniero de Montaje y Prueba Pilote (1)</v>
      </c>
      <c r="C80" s="53"/>
      <c r="D80" s="53"/>
      <c r="E80" s="53"/>
      <c r="F80" s="53"/>
      <c r="G80" s="53"/>
      <c r="H80" s="53"/>
      <c r="I80" s="301">
        <f t="shared" si="2"/>
        <v>246958.80000000002</v>
      </c>
      <c r="J80" s="302">
        <v>185</v>
      </c>
      <c r="K80" s="303">
        <f>VLOOKUP(A80,'MANO DE OBRA'!A8:D100,4,FALSE)</f>
        <v>456873.78</v>
      </c>
      <c r="L80" s="56"/>
      <c r="M80" s="443">
        <v>1</v>
      </c>
      <c r="N80" s="404">
        <f t="shared" si="3"/>
        <v>456873.78</v>
      </c>
    </row>
    <row r="81" spans="1:14">
      <c r="A81" s="168" t="s">
        <v>82</v>
      </c>
      <c r="B81" s="55" t="str">
        <f>VLOOKUP(A81,'MANO DE OBRA'!A9:D70,3,FALSE)</f>
        <v>Ingeniero Supervisor y Director de Prueba Pilote</v>
      </c>
      <c r="C81" s="53"/>
      <c r="D81" s="53"/>
      <c r="E81" s="53"/>
      <c r="F81" s="53"/>
      <c r="G81" s="53"/>
      <c r="H81" s="53"/>
      <c r="I81" s="301">
        <f t="shared" si="2"/>
        <v>298595.64</v>
      </c>
      <c r="J81" s="302">
        <v>185</v>
      </c>
      <c r="K81" s="303">
        <f>VLOOKUP(A81,'MANO DE OBRA'!A9:D101,4,FALSE)</f>
        <v>552401.93400000001</v>
      </c>
      <c r="L81" s="56"/>
      <c r="M81" s="443">
        <v>1</v>
      </c>
      <c r="N81" s="404">
        <f t="shared" si="3"/>
        <v>552401.93400000001</v>
      </c>
    </row>
    <row r="82" spans="1:14">
      <c r="A82" t="s">
        <v>88</v>
      </c>
      <c r="B82" s="55" t="str">
        <f>VLOOKUP(A82,'MANO DE OBRA'!A9:D70,3,FALSE)</f>
        <v>Soldador experto en montaje y pruebas</v>
      </c>
      <c r="C82" s="53"/>
      <c r="D82" s="53"/>
      <c r="E82" s="53"/>
      <c r="F82" s="53"/>
      <c r="G82" s="53"/>
      <c r="H82" s="53"/>
      <c r="I82" s="301">
        <f t="shared" si="2"/>
        <v>82811.68411799999</v>
      </c>
      <c r="J82" s="302">
        <v>185</v>
      </c>
      <c r="K82" s="303">
        <f>VLOOKUP(A82,'MANO DE OBRA'!A9:D101,4,FALSE)</f>
        <v>153201.61561829998</v>
      </c>
      <c r="L82" s="56"/>
      <c r="M82" s="443">
        <v>1</v>
      </c>
      <c r="N82" s="404">
        <f t="shared" si="3"/>
        <v>153201.61561829998</v>
      </c>
    </row>
    <row r="83" spans="1:14">
      <c r="A83" t="s">
        <v>91</v>
      </c>
      <c r="B83" s="55" t="str">
        <f>VLOOKUP(A83,'MANO DE OBRA'!A10:D71,3,FALSE)</f>
        <v>Viáticos ingeniero y director</v>
      </c>
      <c r="C83" s="53"/>
      <c r="D83" s="53"/>
      <c r="E83" s="53"/>
      <c r="F83" s="53"/>
      <c r="G83" s="53"/>
      <c r="H83" s="53"/>
      <c r="I83" s="301"/>
      <c r="J83" s="302"/>
      <c r="K83" s="303">
        <f>VLOOKUP(A83,'MANO DE OBRA'!A10:D102,4,FALSE)</f>
        <v>510672.05206099997</v>
      </c>
      <c r="L83" s="327"/>
      <c r="M83" s="443">
        <v>1</v>
      </c>
      <c r="N83" s="404">
        <f t="shared" si="3"/>
        <v>510672.05206099997</v>
      </c>
    </row>
    <row r="84" spans="1:14">
      <c r="A84" t="s">
        <v>94</v>
      </c>
      <c r="B84" s="55" t="str">
        <f>VLOOKUP(A84,'MANO DE OBRA'!A11:D72,3,FALSE)</f>
        <v>Viáticos soldadores</v>
      </c>
      <c r="C84" s="53"/>
      <c r="D84" s="53"/>
      <c r="E84" s="53"/>
      <c r="F84" s="53"/>
      <c r="G84" s="53"/>
      <c r="H84" s="53"/>
      <c r="I84" s="301"/>
      <c r="J84" s="302"/>
      <c r="K84" s="303">
        <f>VLOOKUP(A84,'MANO DE OBRA'!A11:D103,4,FALSE)</f>
        <v>255336.02603049998</v>
      </c>
      <c r="L84" s="327"/>
      <c r="M84" s="309">
        <v>1</v>
      </c>
      <c r="N84" s="305">
        <f t="shared" si="3"/>
        <v>255336.02603049998</v>
      </c>
    </row>
    <row r="85" spans="1:14" ht="15.75" thickBot="1">
      <c r="A85" t="s">
        <v>96</v>
      </c>
      <c r="B85" s="804" t="str">
        <f>VLOOKUP(A85,'MANO DE OBRA'!A12:D73,3,FALSE)</f>
        <v>Estudios, análisis e informes</v>
      </c>
      <c r="C85" s="805" t="e">
        <f>VLOOKUP(B85,'MANO DE OBRA'!B12:E73,3,FALSE)</f>
        <v>#N/A</v>
      </c>
      <c r="D85" s="805" t="e">
        <f>VLOOKUP(C85,'MANO DE OBRA'!C12:F73,3,FALSE)</f>
        <v>#N/A</v>
      </c>
      <c r="E85" s="805" t="e">
        <f>VLOOKUP(D85,'MANO DE OBRA'!D12:G73,3,FALSE)</f>
        <v>#N/A</v>
      </c>
      <c r="F85" s="805" t="e">
        <f>VLOOKUP(E85,'MANO DE OBRA'!E12:H73,3,FALSE)</f>
        <v>#N/A</v>
      </c>
      <c r="G85" s="805" t="e">
        <f>VLOOKUP(F85,'MANO DE OBRA'!F12:I73,3,FALSE)</f>
        <v>#N/A</v>
      </c>
      <c r="H85" s="805" t="e">
        <f>VLOOKUP(G85,'MANO DE OBRA'!G12:J73,3,FALSE)</f>
        <v>#N/A</v>
      </c>
      <c r="I85" s="479"/>
      <c r="J85" s="480"/>
      <c r="K85" s="481">
        <f>VLOOKUP(A85,'MANO DE OBRA'!A12:D104,4,FALSE)</f>
        <v>2042688.2082439999</v>
      </c>
      <c r="L85" s="972">
        <v>1</v>
      </c>
      <c r="M85" s="972"/>
      <c r="N85" s="482">
        <f>K85*L85</f>
        <v>2042688.2082439999</v>
      </c>
    </row>
    <row r="86" spans="1:14" ht="15.75" thickBot="1">
      <c r="B86" s="823" t="s">
        <v>1037</v>
      </c>
      <c r="C86" s="824"/>
      <c r="D86" s="824"/>
      <c r="E86" s="824"/>
      <c r="F86" s="824"/>
      <c r="G86" s="824"/>
      <c r="H86" s="824"/>
      <c r="I86" s="824"/>
      <c r="J86" s="824"/>
      <c r="K86" s="824"/>
      <c r="L86" s="824"/>
      <c r="M86" s="825"/>
      <c r="N86" s="469">
        <f>SUM(N79:N85)</f>
        <v>4022240.8211598997</v>
      </c>
    </row>
    <row r="87" spans="1:14" ht="15.75" thickBot="1">
      <c r="B87" s="39"/>
      <c r="C87" s="40"/>
      <c r="D87" s="40"/>
      <c r="E87" s="40"/>
      <c r="F87" s="40"/>
      <c r="G87" s="40"/>
      <c r="H87" s="40"/>
      <c r="I87" s="40"/>
      <c r="J87" s="40"/>
      <c r="K87" s="40"/>
      <c r="L87" s="40"/>
      <c r="M87" s="40"/>
      <c r="N87" s="41"/>
    </row>
    <row r="88" spans="1:14" ht="15.75" thickBot="1">
      <c r="B88" s="817" t="s">
        <v>1051</v>
      </c>
      <c r="C88" s="818"/>
      <c r="D88" s="818"/>
      <c r="E88" s="818"/>
      <c r="F88" s="818"/>
      <c r="G88" s="818"/>
      <c r="H88" s="818"/>
      <c r="I88" s="818"/>
      <c r="J88" s="818"/>
      <c r="K88" s="818"/>
      <c r="L88" s="818"/>
      <c r="M88" s="819"/>
      <c r="N88" s="105">
        <f>N86+N74+N63+N47</f>
        <v>41617441.320077851</v>
      </c>
    </row>
    <row r="89" spans="1:14">
      <c r="B89" s="39"/>
      <c r="C89" s="40"/>
      <c r="D89" s="40"/>
      <c r="E89" s="40"/>
      <c r="F89" s="40"/>
      <c r="G89" s="40"/>
      <c r="H89" s="40"/>
      <c r="I89" s="40"/>
      <c r="J89" s="40"/>
      <c r="K89" s="40"/>
      <c r="L89" s="40"/>
      <c r="M89" s="40"/>
      <c r="N89" s="41"/>
    </row>
    <row r="90" spans="1:14">
      <c r="B90" s="70" t="s">
        <v>1052</v>
      </c>
      <c r="C90" s="71"/>
      <c r="D90" s="71"/>
      <c r="E90" s="71"/>
      <c r="F90" s="71"/>
      <c r="G90" s="71"/>
      <c r="H90" s="71"/>
      <c r="I90" s="71"/>
      <c r="J90" s="71"/>
      <c r="K90" s="71"/>
      <c r="L90" s="71"/>
      <c r="M90" s="71"/>
      <c r="N90" s="72"/>
    </row>
    <row r="91" spans="1:14" ht="15.75" thickBot="1">
      <c r="B91" s="74"/>
      <c r="C91" s="67"/>
      <c r="D91" s="67"/>
      <c r="E91" s="67"/>
      <c r="F91" s="67"/>
      <c r="G91" s="67"/>
      <c r="H91" s="67"/>
      <c r="I91" s="67"/>
      <c r="J91" s="67"/>
      <c r="K91" s="67"/>
      <c r="L91" s="67"/>
      <c r="M91" s="67"/>
      <c r="N91" s="69"/>
    </row>
    <row r="92" spans="1:14">
      <c r="B92" s="808" t="s">
        <v>1053</v>
      </c>
      <c r="C92" s="809"/>
      <c r="D92" s="809"/>
      <c r="E92" s="809"/>
      <c r="F92" s="809"/>
      <c r="G92" s="809"/>
      <c r="H92" s="809"/>
      <c r="I92" s="323"/>
      <c r="J92" s="343"/>
      <c r="K92" s="311" t="s">
        <v>1054</v>
      </c>
      <c r="L92" s="847" t="s">
        <v>1055</v>
      </c>
      <c r="M92" s="848"/>
      <c r="N92" s="312"/>
    </row>
    <row r="93" spans="1:14">
      <c r="B93" s="849" t="s">
        <v>1056</v>
      </c>
      <c r="C93" s="850"/>
      <c r="D93" s="850"/>
      <c r="E93" s="850"/>
      <c r="F93" s="850"/>
      <c r="G93" s="850"/>
      <c r="H93" s="850"/>
      <c r="I93" s="93"/>
      <c r="J93" s="94"/>
      <c r="K93" s="313">
        <v>0.2</v>
      </c>
      <c r="L93" s="851">
        <f>N88*K93</f>
        <v>8323488.2640155703</v>
      </c>
      <c r="M93" s="852"/>
      <c r="N93" s="57"/>
    </row>
    <row r="94" spans="1:14">
      <c r="B94" s="95" t="s">
        <v>1057</v>
      </c>
      <c r="C94" s="96"/>
      <c r="D94" s="96"/>
      <c r="E94" s="96"/>
      <c r="F94" s="96"/>
      <c r="G94" s="96"/>
      <c r="H94" s="96"/>
      <c r="I94" s="93"/>
      <c r="J94" s="94"/>
      <c r="K94" s="313">
        <v>0.05</v>
      </c>
      <c r="L94" s="851">
        <f>N88*K94</f>
        <v>2080872.0660038926</v>
      </c>
      <c r="M94" s="852"/>
      <c r="N94" s="57"/>
    </row>
    <row r="95" spans="1:14" ht="15.75" thickBot="1">
      <c r="B95" s="97" t="s">
        <v>1058</v>
      </c>
      <c r="C95" s="98"/>
      <c r="D95" s="98"/>
      <c r="E95" s="98"/>
      <c r="F95" s="98"/>
      <c r="G95" s="98"/>
      <c r="H95" s="98"/>
      <c r="I95" s="99"/>
      <c r="J95" s="100"/>
      <c r="K95" s="314">
        <v>0.05</v>
      </c>
      <c r="L95" s="853">
        <f>N88*K95</f>
        <v>2080872.0660038926</v>
      </c>
      <c r="M95" s="854"/>
      <c r="N95" s="57"/>
    </row>
    <row r="96" spans="1:14" ht="15.75" thickBot="1">
      <c r="B96" s="817" t="s">
        <v>1037</v>
      </c>
      <c r="C96" s="818"/>
      <c r="D96" s="818"/>
      <c r="E96" s="818"/>
      <c r="F96" s="818"/>
      <c r="G96" s="818"/>
      <c r="H96" s="818"/>
      <c r="I96" s="818"/>
      <c r="J96" s="818"/>
      <c r="K96" s="818"/>
      <c r="L96" s="818"/>
      <c r="M96" s="819"/>
      <c r="N96" s="58">
        <f>L93+L94+L95</f>
        <v>12485232.396023355</v>
      </c>
    </row>
    <row r="97" spans="1:14" ht="15.75" thickBot="1">
      <c r="B97" s="39"/>
      <c r="C97" s="40"/>
      <c r="D97" s="40"/>
      <c r="E97" s="40"/>
      <c r="F97" s="40"/>
      <c r="G97" s="40"/>
      <c r="H97" s="40"/>
      <c r="I97" s="40"/>
      <c r="J97" s="40"/>
      <c r="K97" s="40"/>
      <c r="L97" s="40"/>
      <c r="M97" s="40"/>
      <c r="N97" s="41"/>
    </row>
    <row r="98" spans="1:14" ht="15.75" thickBot="1">
      <c r="A98" t="s">
        <v>2122</v>
      </c>
      <c r="B98" s="817" t="s">
        <v>1059</v>
      </c>
      <c r="C98" s="818"/>
      <c r="D98" s="818"/>
      <c r="E98" s="818"/>
      <c r="F98" s="818"/>
      <c r="G98" s="818"/>
      <c r="H98" s="818"/>
      <c r="I98" s="818"/>
      <c r="J98" s="818"/>
      <c r="K98" s="818"/>
      <c r="L98" s="818"/>
      <c r="M98" s="819"/>
      <c r="N98" s="196">
        <f>N88+N96</f>
        <v>54102673.716101207</v>
      </c>
    </row>
    <row r="99" spans="1:14">
      <c r="B99" s="248"/>
      <c r="C99" s="249"/>
      <c r="D99" s="249"/>
      <c r="E99" s="249"/>
      <c r="F99" s="249"/>
      <c r="G99" s="249"/>
      <c r="H99" s="249"/>
      <c r="I99" s="249"/>
      <c r="J99" s="249"/>
      <c r="K99" s="249"/>
      <c r="L99" s="249"/>
      <c r="M99" s="249"/>
      <c r="N99" s="250"/>
    </row>
    <row r="100" spans="1:14">
      <c r="B100" s="251"/>
      <c r="C100" s="252"/>
      <c r="D100" s="252"/>
      <c r="E100" s="252"/>
      <c r="F100" s="252"/>
      <c r="G100" s="252"/>
      <c r="H100" s="252"/>
      <c r="I100" s="252"/>
      <c r="J100" s="252"/>
      <c r="K100" s="252"/>
      <c r="L100" s="252"/>
      <c r="M100" s="252"/>
      <c r="N100" s="253"/>
    </row>
    <row r="101" spans="1:14">
      <c r="B101" s="251"/>
      <c r="C101" s="252"/>
      <c r="D101" s="252"/>
      <c r="E101" s="252"/>
      <c r="F101" s="252"/>
      <c r="G101" s="252"/>
      <c r="H101" s="252"/>
      <c r="I101" s="252"/>
      <c r="J101" s="252"/>
      <c r="K101" s="252"/>
      <c r="L101" s="252"/>
      <c r="M101" s="252"/>
      <c r="N101" s="253"/>
    </row>
    <row r="102" spans="1:14">
      <c r="B102" s="251"/>
      <c r="C102" s="252"/>
      <c r="D102" s="252"/>
      <c r="E102" s="252"/>
      <c r="F102" s="252"/>
      <c r="G102" s="252"/>
      <c r="H102" s="252"/>
      <c r="I102" s="252"/>
      <c r="J102" s="252"/>
      <c r="K102" s="252"/>
      <c r="L102" s="252"/>
      <c r="M102" s="252"/>
      <c r="N102" s="253"/>
    </row>
    <row r="103" spans="1:14">
      <c r="B103" s="251"/>
      <c r="C103" s="252"/>
      <c r="D103" s="252"/>
      <c r="E103" s="426" t="s">
        <v>1060</v>
      </c>
      <c r="F103" s="426"/>
      <c r="G103" s="426"/>
      <c r="H103" s="426"/>
      <c r="I103" s="426"/>
      <c r="J103" s="426"/>
      <c r="K103" s="252"/>
      <c r="L103" s="252"/>
      <c r="M103" s="252"/>
      <c r="N103" s="253"/>
    </row>
    <row r="104" spans="1:14">
      <c r="B104" s="251"/>
      <c r="C104" s="252"/>
      <c r="D104" s="252"/>
      <c r="E104" s="252" t="s">
        <v>1061</v>
      </c>
      <c r="F104" s="252"/>
      <c r="G104" s="252"/>
      <c r="H104" s="252"/>
      <c r="I104" s="252"/>
      <c r="J104" s="252"/>
      <c r="K104" s="252"/>
      <c r="L104" s="252"/>
      <c r="M104" s="252"/>
      <c r="N104" s="253"/>
    </row>
    <row r="105" spans="1:14">
      <c r="B105" s="251"/>
      <c r="C105" s="252"/>
      <c r="D105" s="252"/>
      <c r="E105" s="252" t="s">
        <v>1062</v>
      </c>
      <c r="F105" s="252"/>
      <c r="G105" s="252"/>
      <c r="H105" s="252"/>
      <c r="I105" s="252"/>
      <c r="J105" s="252"/>
      <c r="K105" s="252"/>
      <c r="L105" s="252"/>
      <c r="M105" s="252"/>
      <c r="N105" s="253"/>
    </row>
    <row r="106" spans="1:14">
      <c r="B106" s="251"/>
      <c r="C106" s="252"/>
      <c r="D106" s="252"/>
      <c r="E106" s="252" t="s">
        <v>1063</v>
      </c>
      <c r="F106" s="252"/>
      <c r="G106" s="252"/>
      <c r="H106" s="252"/>
      <c r="I106" s="252"/>
      <c r="J106" s="252"/>
      <c r="K106" s="252"/>
      <c r="L106" s="252"/>
      <c r="M106" s="252"/>
      <c r="N106" s="253"/>
    </row>
    <row r="107" spans="1:14" ht="15.75" thickBot="1">
      <c r="B107" s="251"/>
      <c r="C107" s="252"/>
      <c r="D107" s="252"/>
      <c r="E107" s="252"/>
      <c r="F107" s="252" t="s">
        <v>1064</v>
      </c>
      <c r="G107" s="252"/>
      <c r="H107" s="252"/>
      <c r="I107" s="252"/>
      <c r="J107" s="252"/>
      <c r="K107" s="252"/>
      <c r="L107" s="252"/>
      <c r="M107" s="252"/>
      <c r="N107" s="253"/>
    </row>
    <row r="108" spans="1:14">
      <c r="B108" s="236" t="s">
        <v>2322</v>
      </c>
      <c r="C108" s="237"/>
      <c r="D108" s="237"/>
      <c r="E108" s="237"/>
      <c r="F108" s="237"/>
      <c r="G108" s="237"/>
      <c r="H108" s="237"/>
      <c r="I108" s="237"/>
      <c r="J108" s="237"/>
      <c r="K108" s="237"/>
      <c r="L108" s="237"/>
      <c r="M108" s="237"/>
      <c r="N108" s="238"/>
    </row>
    <row r="109" spans="1:14">
      <c r="B109" s="254"/>
      <c r="C109" s="255"/>
      <c r="D109" s="255"/>
      <c r="E109" s="255"/>
      <c r="F109" s="255"/>
      <c r="G109" s="255"/>
      <c r="H109" s="255"/>
      <c r="I109" s="255"/>
      <c r="J109" s="255"/>
      <c r="K109" s="255"/>
      <c r="L109" s="255"/>
      <c r="M109" s="255"/>
      <c r="N109" s="256"/>
    </row>
    <row r="110" spans="1:14">
      <c r="B110" s="254"/>
      <c r="C110" s="255"/>
      <c r="D110" s="255"/>
      <c r="E110" s="255"/>
      <c r="F110" s="255"/>
      <c r="G110" s="255"/>
      <c r="H110" s="255"/>
      <c r="I110" s="255"/>
      <c r="J110" s="255"/>
      <c r="K110" s="255"/>
      <c r="L110" s="255"/>
      <c r="M110" s="255"/>
      <c r="N110" s="256"/>
    </row>
    <row r="111" spans="1:14">
      <c r="B111" s="254"/>
      <c r="C111" s="255"/>
      <c r="D111" s="255"/>
      <c r="E111" s="255"/>
      <c r="F111" s="255"/>
      <c r="G111" s="255"/>
      <c r="H111" s="255"/>
      <c r="I111" s="255"/>
      <c r="J111" s="255"/>
      <c r="K111" s="255"/>
      <c r="L111" s="255"/>
      <c r="M111" s="255"/>
      <c r="N111" s="256"/>
    </row>
    <row r="112" spans="1:14" ht="15.75" thickBot="1">
      <c r="B112" s="257"/>
      <c r="C112" s="258"/>
      <c r="D112" s="258"/>
      <c r="E112" s="258"/>
      <c r="F112" s="258"/>
      <c r="G112" s="258"/>
      <c r="H112" s="258"/>
      <c r="I112" s="258"/>
      <c r="J112" s="258"/>
      <c r="K112" s="258"/>
      <c r="L112" s="258"/>
      <c r="M112" s="258"/>
      <c r="N112" s="259"/>
    </row>
    <row r="113" spans="2:14">
      <c r="B113" s="260"/>
      <c r="C113" s="261"/>
      <c r="D113" s="261"/>
      <c r="E113" s="261"/>
      <c r="F113" s="261"/>
      <c r="G113" s="261"/>
      <c r="H113" s="261"/>
      <c r="I113" s="261"/>
      <c r="J113" s="261"/>
      <c r="K113" s="261"/>
      <c r="L113" s="261"/>
      <c r="M113" s="261"/>
      <c r="N113" s="262"/>
    </row>
    <row r="114" spans="2:14">
      <c r="B114" s="263" t="s">
        <v>2323</v>
      </c>
      <c r="C114" s="264"/>
      <c r="D114" s="264"/>
      <c r="E114" s="264"/>
      <c r="F114" s="264"/>
      <c r="G114" s="264"/>
      <c r="H114" s="264"/>
      <c r="I114" s="264"/>
      <c r="J114" s="264"/>
      <c r="K114" s="264"/>
      <c r="L114" s="264"/>
      <c r="M114" s="264"/>
      <c r="N114" s="265"/>
    </row>
    <row r="115" spans="2:14" ht="15" customHeight="1">
      <c r="B115" s="959" t="s">
        <v>2324</v>
      </c>
      <c r="C115" s="960"/>
      <c r="D115" s="960"/>
      <c r="E115" s="960"/>
      <c r="F115" s="960"/>
      <c r="G115" s="960"/>
      <c r="H115" s="960"/>
      <c r="I115" s="960"/>
      <c r="J115" s="960"/>
      <c r="K115" s="960"/>
      <c r="L115" s="960"/>
      <c r="M115" s="960"/>
      <c r="N115" s="961"/>
    </row>
    <row r="116" spans="2:14" ht="15" customHeight="1">
      <c r="B116" s="959"/>
      <c r="C116" s="960"/>
      <c r="D116" s="960"/>
      <c r="E116" s="960"/>
      <c r="F116" s="960"/>
      <c r="G116" s="960"/>
      <c r="H116" s="960"/>
      <c r="I116" s="960"/>
      <c r="J116" s="960"/>
      <c r="K116" s="960"/>
      <c r="L116" s="960"/>
      <c r="M116" s="960"/>
      <c r="N116" s="961"/>
    </row>
    <row r="117" spans="2:14" ht="30" customHeight="1">
      <c r="B117" s="962" t="s">
        <v>2325</v>
      </c>
      <c r="C117" s="963"/>
      <c r="D117" s="963"/>
      <c r="E117" s="963"/>
      <c r="F117" s="963"/>
      <c r="G117" s="963"/>
      <c r="H117" s="963"/>
      <c r="I117" s="963"/>
      <c r="J117" s="963"/>
      <c r="K117" s="963"/>
      <c r="L117" s="963"/>
      <c r="M117" s="963"/>
      <c r="N117" s="964"/>
    </row>
    <row r="118" spans="2:14">
      <c r="B118" s="962"/>
      <c r="C118" s="963"/>
      <c r="D118" s="963"/>
      <c r="E118" s="963"/>
      <c r="F118" s="963"/>
      <c r="G118" s="963"/>
      <c r="H118" s="963"/>
      <c r="I118" s="963"/>
      <c r="J118" s="963"/>
      <c r="K118" s="963"/>
      <c r="L118" s="963"/>
      <c r="M118" s="963"/>
      <c r="N118" s="964"/>
    </row>
    <row r="119" spans="2:14">
      <c r="B119" s="348"/>
      <c r="C119" s="349"/>
      <c r="D119" s="349"/>
      <c r="E119" s="349"/>
      <c r="F119" s="349"/>
      <c r="G119" s="349"/>
      <c r="H119" s="349"/>
      <c r="I119" s="349"/>
      <c r="J119" s="349"/>
      <c r="K119" s="349"/>
      <c r="L119" s="349"/>
      <c r="M119" s="349"/>
      <c r="N119" s="350"/>
    </row>
    <row r="120" spans="2:14">
      <c r="B120" s="348"/>
      <c r="C120" s="349"/>
      <c r="D120" s="349"/>
      <c r="E120" s="349"/>
      <c r="F120" s="349"/>
      <c r="G120" s="349"/>
      <c r="H120" s="349"/>
      <c r="I120" s="349"/>
      <c r="J120" s="349"/>
      <c r="K120" s="349"/>
      <c r="L120" s="349"/>
      <c r="M120" s="349"/>
      <c r="N120" s="350"/>
    </row>
    <row r="121" spans="2:14">
      <c r="B121" s="348"/>
      <c r="C121" s="349"/>
      <c r="D121" s="349"/>
      <c r="E121" s="349"/>
      <c r="F121" s="349"/>
      <c r="G121" s="349"/>
      <c r="H121" s="349"/>
      <c r="I121" s="349"/>
      <c r="J121" s="349"/>
      <c r="K121" s="349"/>
      <c r="L121" s="349"/>
      <c r="M121" s="349"/>
      <c r="N121" s="350"/>
    </row>
    <row r="122" spans="2:14">
      <c r="B122" s="263"/>
      <c r="C122" s="264"/>
      <c r="D122" s="264"/>
      <c r="E122" s="264"/>
      <c r="F122" s="264"/>
      <c r="G122" s="264"/>
      <c r="H122" s="264"/>
      <c r="I122" s="264"/>
      <c r="J122" s="264"/>
      <c r="K122" s="264"/>
      <c r="L122" s="264"/>
      <c r="M122" s="264"/>
      <c r="N122" s="265"/>
    </row>
    <row r="123" spans="2:14">
      <c r="B123" s="251"/>
      <c r="C123" s="252"/>
      <c r="D123" s="252"/>
      <c r="E123" s="252" t="s">
        <v>1060</v>
      </c>
      <c r="F123" s="426"/>
      <c r="G123" s="426"/>
      <c r="H123" s="252"/>
      <c r="I123" s="252"/>
      <c r="J123" s="252"/>
      <c r="K123" s="252"/>
      <c r="L123" s="252"/>
      <c r="M123" s="252"/>
      <c r="N123" s="253"/>
    </row>
    <row r="124" spans="2:14">
      <c r="B124" s="251"/>
      <c r="C124" s="252"/>
      <c r="D124" s="252"/>
      <c r="E124" s="427" t="s">
        <v>1061</v>
      </c>
      <c r="F124" s="252"/>
      <c r="G124" s="252"/>
      <c r="H124" s="427"/>
      <c r="I124" s="427"/>
      <c r="J124" s="427"/>
      <c r="K124" s="252"/>
      <c r="L124" s="252"/>
      <c r="M124" s="252"/>
      <c r="N124" s="253"/>
    </row>
    <row r="125" spans="2:14">
      <c r="B125" s="251"/>
      <c r="C125" s="252"/>
      <c r="D125" s="252"/>
      <c r="E125" s="266" t="s">
        <v>1065</v>
      </c>
      <c r="F125" s="252"/>
      <c r="G125" s="252"/>
      <c r="H125" s="266"/>
      <c r="I125" s="266"/>
      <c r="J125" s="266"/>
      <c r="K125" s="252"/>
      <c r="L125" s="252"/>
      <c r="M125" s="252"/>
      <c r="N125" s="253"/>
    </row>
    <row r="126" spans="2:14">
      <c r="B126" s="267"/>
      <c r="C126" s="264"/>
      <c r="D126" s="264"/>
      <c r="E126" s="252" t="s">
        <v>1063</v>
      </c>
      <c r="F126" s="252"/>
      <c r="G126" s="252"/>
      <c r="H126" s="252"/>
      <c r="I126" s="252"/>
      <c r="J126" s="252"/>
      <c r="K126" s="264"/>
      <c r="L126" s="264"/>
      <c r="M126" s="264"/>
      <c r="N126" s="265"/>
    </row>
    <row r="127" spans="2:14">
      <c r="B127" s="267"/>
      <c r="C127" s="264"/>
      <c r="D127" s="264"/>
      <c r="E127" s="264"/>
      <c r="F127" s="252"/>
      <c r="G127" s="252"/>
      <c r="H127" s="252"/>
      <c r="I127" s="252"/>
      <c r="J127" s="252"/>
      <c r="K127" s="264"/>
      <c r="L127" s="264"/>
      <c r="M127" s="264"/>
      <c r="N127" s="265"/>
    </row>
    <row r="128" spans="2:14">
      <c r="B128" s="267" t="s">
        <v>2326</v>
      </c>
      <c r="C128" s="266"/>
      <c r="D128" s="266"/>
      <c r="E128" s="252"/>
      <c r="F128" s="252"/>
      <c r="G128" s="252"/>
      <c r="H128" s="252"/>
      <c r="I128" s="252"/>
      <c r="J128" s="965"/>
      <c r="K128" s="965"/>
      <c r="L128" s="965"/>
      <c r="M128" s="965"/>
      <c r="N128" s="966"/>
    </row>
    <row r="129" spans="2:14" ht="15.75" thickBot="1">
      <c r="B129" s="428" t="s">
        <v>2327</v>
      </c>
      <c r="C129" s="429"/>
      <c r="D129" s="429"/>
      <c r="E129" s="268"/>
      <c r="F129" s="268"/>
      <c r="G129" s="268"/>
      <c r="H129" s="268"/>
      <c r="I129" s="268"/>
      <c r="J129" s="967"/>
      <c r="K129" s="967"/>
      <c r="L129" s="967"/>
      <c r="M129" s="967"/>
      <c r="N129" s="968"/>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5:H85"/>
    <mergeCell ref="L85:M85"/>
    <mergeCell ref="L71:M71"/>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topLeftCell="A31" zoomScale="75" zoomScaleNormal="75" workbookViewId="0"/>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1815</v>
      </c>
      <c r="C31" s="87" t="s">
        <v>1741</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326</v>
      </c>
      <c r="B36" s="830" t="str">
        <f>VLOOKUP(A36,EQUIPOS!A6:D154,3,FALSE)</f>
        <v>Sensor de Impacto para prueba de integridad tipo</v>
      </c>
      <c r="C36" s="831"/>
      <c r="D36" s="831"/>
      <c r="E36" s="831"/>
      <c r="F36" s="831"/>
      <c r="G36" s="831"/>
      <c r="H36" s="832"/>
      <c r="I36" s="276"/>
      <c r="J36" s="277"/>
      <c r="K36" s="278">
        <f>VLOOKUP(A36,EQUIPOS!A6:D163,4,FALSE)</f>
        <v>72658.30649651085</v>
      </c>
      <c r="L36" s="279"/>
      <c r="M36" s="345">
        <v>1</v>
      </c>
      <c r="N36" s="281">
        <f>K36/M36</f>
        <v>72658.30649651085</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72658.30649651085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c r="B48" s="49"/>
      <c r="C48" s="290"/>
      <c r="D48" s="290"/>
      <c r="E48" s="290"/>
      <c r="F48" s="290"/>
      <c r="G48" s="290"/>
      <c r="H48" s="290"/>
      <c r="I48" s="277"/>
      <c r="J48" s="233"/>
      <c r="K48" s="291"/>
      <c r="L48" s="276"/>
      <c r="M48" s="411"/>
      <c r="N48" s="281"/>
    </row>
    <row r="49" spans="1:14">
      <c r="A49" s="167"/>
      <c r="B49" s="49"/>
      <c r="C49" s="434"/>
      <c r="D49" s="434"/>
      <c r="E49" s="434"/>
      <c r="F49" s="434"/>
      <c r="G49" s="434"/>
      <c r="H49" s="434"/>
      <c r="I49" s="434"/>
      <c r="J49" s="320"/>
      <c r="K49" s="291"/>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8" t="s">
        <v>84</v>
      </c>
      <c r="B71" s="55" t="str">
        <f>VLOOKUP(A71,'MANO DE OBRA'!A6:D67,3,FALSE)</f>
        <v>Ingeniero Especialista prueba de  integridad</v>
      </c>
      <c r="C71" s="53"/>
      <c r="D71" s="53"/>
      <c r="E71" s="53"/>
      <c r="F71" s="53"/>
      <c r="G71" s="53"/>
      <c r="H71" s="53"/>
      <c r="I71" s="301">
        <f>K71/J71*100</f>
        <v>281757.53999999998</v>
      </c>
      <c r="J71" s="302">
        <v>185</v>
      </c>
      <c r="K71" s="303">
        <f>VLOOKUP(A71,'MANO DE OBRA'!A6:D97,4,FALSE)</f>
        <v>521251.44899999996</v>
      </c>
      <c r="L71" s="56"/>
      <c r="M71" s="443">
        <v>0.33333332999999998</v>
      </c>
      <c r="N71" s="404">
        <f>K71/M71</f>
        <v>1563754.3626375436</v>
      </c>
      <c r="O71" s="112"/>
    </row>
    <row r="72" spans="1:15">
      <c r="A72" s="168" t="s">
        <v>89</v>
      </c>
      <c r="B72" s="55" t="str">
        <f>VLOOKUP(A72,'MANO DE OBRA'!A7:D67,3,FALSE)</f>
        <v>Operador prueba de integridad</v>
      </c>
      <c r="C72" s="53"/>
      <c r="D72" s="53"/>
      <c r="E72" s="53"/>
      <c r="F72" s="53"/>
      <c r="G72" s="53"/>
      <c r="H72" s="53"/>
      <c r="I72" s="301">
        <f>K72/J72*100</f>
        <v>69009.736764999994</v>
      </c>
      <c r="J72" s="302">
        <v>185</v>
      </c>
      <c r="K72" s="303">
        <f>VLOOKUP(A72,'MANO DE OBRA'!A7:D98,4,FALSE)</f>
        <v>127668.01301524999</v>
      </c>
      <c r="L72" s="56"/>
      <c r="M72" s="441">
        <v>0.33333332999999998</v>
      </c>
      <c r="N72" s="404">
        <f>K72/M72</f>
        <v>383004.04287579044</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1946758.4055133341</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2019416.7120098448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403883.34240196901</v>
      </c>
      <c r="M84" s="852"/>
      <c r="N84" s="57"/>
    </row>
    <row r="85" spans="1:14">
      <c r="B85" s="95" t="s">
        <v>1057</v>
      </c>
      <c r="C85" s="96"/>
      <c r="D85" s="96"/>
      <c r="E85" s="96"/>
      <c r="F85" s="96"/>
      <c r="G85" s="96"/>
      <c r="H85" s="96"/>
      <c r="I85" s="93"/>
      <c r="J85" s="94"/>
      <c r="K85" s="313">
        <v>0.05</v>
      </c>
      <c r="L85" s="851">
        <f>N79*K85</f>
        <v>100970.83560049225</v>
      </c>
      <c r="M85" s="852"/>
      <c r="N85" s="57"/>
    </row>
    <row r="86" spans="1:14" ht="15.75" thickBot="1">
      <c r="B86" s="97" t="s">
        <v>1058</v>
      </c>
      <c r="C86" s="98"/>
      <c r="D86" s="98"/>
      <c r="E86" s="98"/>
      <c r="F86" s="98"/>
      <c r="G86" s="98"/>
      <c r="H86" s="98"/>
      <c r="I86" s="99"/>
      <c r="J86" s="100"/>
      <c r="K86" s="314">
        <v>0.05</v>
      </c>
      <c r="L86" s="853">
        <f>N79*K86</f>
        <v>100970.83560049225</v>
      </c>
      <c r="M86" s="854"/>
      <c r="N86" s="57"/>
    </row>
    <row r="87" spans="1:14" ht="15.75" thickBot="1">
      <c r="B87" s="817" t="s">
        <v>1037</v>
      </c>
      <c r="C87" s="818"/>
      <c r="D87" s="818"/>
      <c r="E87" s="818"/>
      <c r="F87" s="818"/>
      <c r="G87" s="818"/>
      <c r="H87" s="818"/>
      <c r="I87" s="818"/>
      <c r="J87" s="818"/>
      <c r="K87" s="818"/>
      <c r="L87" s="818"/>
      <c r="M87" s="819"/>
      <c r="N87" s="58">
        <f>L84+L85+L86</f>
        <v>605825.01360295352</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2625241.7256127982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1189</v>
      </c>
      <c r="C31" s="87" t="s">
        <v>2207</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320</v>
      </c>
      <c r="B36" s="830" t="str">
        <f>VLOOKUP(A36,EQUIPOS!A6:D154,3,FALSE)</f>
        <v>Retroexcavadora sobre llantas, motor 62HP, Profundidad de excavación de 5.41 metros.</v>
      </c>
      <c r="C36" s="831"/>
      <c r="D36" s="831"/>
      <c r="E36" s="831"/>
      <c r="F36" s="831"/>
      <c r="G36" s="831"/>
      <c r="H36" s="832"/>
      <c r="I36" s="276"/>
      <c r="J36" s="277"/>
      <c r="K36" s="278">
        <f>VLOOKUP(A36,EQUIPOS!A6:D163,4,FALSE)</f>
        <v>166400</v>
      </c>
      <c r="L36" s="279"/>
      <c r="M36" s="345">
        <v>10</v>
      </c>
      <c r="N36" s="281">
        <f>K36/M36</f>
        <v>16640</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N77*M41</f>
        <v>319.17003253812504</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16959.170032538124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617</v>
      </c>
      <c r="B48" s="49" t="str">
        <f>VLOOKUP(A48,MATERIALES!A5:D372,3,FALSE)</f>
        <v xml:space="preserve">Paral en madera rolliza de 5´´ y 4,5m de longitud (tablestacados)
</v>
      </c>
      <c r="C48" s="290"/>
      <c r="D48" s="290"/>
      <c r="E48" s="290"/>
      <c r="F48" s="290"/>
      <c r="G48" s="290"/>
      <c r="H48" s="290"/>
      <c r="I48" s="277"/>
      <c r="J48" s="233" t="str">
        <f ca="1">VLOOKUP(A48,MATERIALES!A4:D638,2,FALSE)</f>
        <v>u</v>
      </c>
      <c r="K48" s="291">
        <v>0.48888888888888893</v>
      </c>
      <c r="L48" s="276"/>
      <c r="M48" s="411">
        <f>VLOOKUP(A48,MATERIALES!A5:D394,4,FALSE)</f>
        <v>40000</v>
      </c>
      <c r="N48" s="281">
        <f>K48*M48</f>
        <v>19555.555555555558</v>
      </c>
    </row>
    <row r="49" spans="1:14">
      <c r="A49" s="167" t="s">
        <v>718</v>
      </c>
      <c r="B49" s="49" t="str">
        <f>VLOOKUP(A49,MATERIALES!A6:D372,3,FALSE)</f>
        <v xml:space="preserve">Tablestaca en madera aserrada (0,25*0,05*3)
</v>
      </c>
      <c r="C49" s="434"/>
      <c r="D49" s="434"/>
      <c r="E49" s="434"/>
      <c r="F49" s="434"/>
      <c r="G49" s="434"/>
      <c r="H49" s="434"/>
      <c r="I49" s="434"/>
      <c r="J49" s="320" t="str">
        <f>VLOOKUP(A49,MATERIALES!A5:D639,2,FALSE)</f>
        <v>u</v>
      </c>
      <c r="K49" s="406">
        <v>1.3333333333333333</v>
      </c>
      <c r="L49" s="430"/>
      <c r="M49" s="411">
        <f>VLOOKUP(A49,MATERIALES!A6:D395,4,FALSE)</f>
        <v>39000</v>
      </c>
      <c r="N49" s="281">
        <f>K49*M49</f>
        <v>52000</v>
      </c>
    </row>
    <row r="50" spans="1:14">
      <c r="A50" s="167" t="s">
        <v>976</v>
      </c>
      <c r="B50" s="49" t="str">
        <f>VLOOKUP(A50,MATERIALES!A6:D372,3,FALSE)</f>
        <v>Alambre Negro Para Amarre</v>
      </c>
      <c r="C50" s="434"/>
      <c r="D50" s="434"/>
      <c r="E50" s="434"/>
      <c r="F50" s="434"/>
      <c r="G50" s="434"/>
      <c r="H50" s="434"/>
      <c r="I50" s="434"/>
      <c r="J50" s="320" t="str">
        <f>VLOOKUP(A50,MATERIALES!A6:D640,2,FALSE)</f>
        <v>kg</v>
      </c>
      <c r="K50" s="406">
        <v>1.5</v>
      </c>
      <c r="L50" s="430"/>
      <c r="M50" s="411">
        <f>VLOOKUP(A50,MATERIALES!A6:D396,4,FALSE)</f>
        <v>3892.5</v>
      </c>
      <c r="N50" s="281">
        <f>K50*M50</f>
        <v>5838.75</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77394.305555555562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8"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80</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1">
        <v>80</v>
      </c>
      <c r="N72" s="404">
        <f>K72/M72</f>
        <v>1276.6801301524999</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3191.70032538125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97545.17591347493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19509.035182694988</v>
      </c>
      <c r="M84" s="852"/>
      <c r="N84" s="57"/>
    </row>
    <row r="85" spans="1:14">
      <c r="B85" s="95" t="s">
        <v>1057</v>
      </c>
      <c r="C85" s="96"/>
      <c r="D85" s="96"/>
      <c r="E85" s="96"/>
      <c r="F85" s="96"/>
      <c r="G85" s="96"/>
      <c r="H85" s="96"/>
      <c r="I85" s="93"/>
      <c r="J85" s="94"/>
      <c r="K85" s="313">
        <v>0.05</v>
      </c>
      <c r="L85" s="851">
        <f>N79*K85</f>
        <v>4877.258795673747</v>
      </c>
      <c r="M85" s="852"/>
      <c r="N85" s="57"/>
    </row>
    <row r="86" spans="1:14" ht="15.75" thickBot="1">
      <c r="B86" s="97" t="s">
        <v>1058</v>
      </c>
      <c r="C86" s="98"/>
      <c r="D86" s="98"/>
      <c r="E86" s="98"/>
      <c r="F86" s="98"/>
      <c r="G86" s="98"/>
      <c r="H86" s="98"/>
      <c r="I86" s="99"/>
      <c r="J86" s="100"/>
      <c r="K86" s="314">
        <v>0.05</v>
      </c>
      <c r="L86" s="853">
        <f>N79*K86</f>
        <v>4877.258795673747</v>
      </c>
      <c r="M86" s="854"/>
      <c r="N86" s="57"/>
    </row>
    <row r="87" spans="1:14" ht="15.75" thickBot="1">
      <c r="B87" s="817" t="s">
        <v>1037</v>
      </c>
      <c r="C87" s="818"/>
      <c r="D87" s="818"/>
      <c r="E87" s="818"/>
      <c r="F87" s="818"/>
      <c r="G87" s="818"/>
      <c r="H87" s="818"/>
      <c r="I87" s="818"/>
      <c r="J87" s="818"/>
      <c r="K87" s="818"/>
      <c r="L87" s="818"/>
      <c r="M87" s="819"/>
      <c r="N87" s="58">
        <f>L84+L85+L86</f>
        <v>29263.552774042484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126808.72868751742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topLeftCell="A22"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ht="27" customHeight="1">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1190</v>
      </c>
      <c r="C31" s="87" t="s">
        <v>2208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204</v>
      </c>
      <c r="B36" s="830" t="str">
        <f>VLOOKUP(A36,EQUIPOS!A6:D154,3,FALSE)</f>
        <v xml:space="preserve">Equipo de soldadura 250 AMP
</v>
      </c>
      <c r="C36" s="831"/>
      <c r="D36" s="831"/>
      <c r="E36" s="831"/>
      <c r="F36" s="831"/>
      <c r="G36" s="831"/>
      <c r="H36" s="832"/>
      <c r="I36" s="276"/>
      <c r="J36" s="277"/>
      <c r="K36" s="278">
        <f>VLOOKUP(A36,EQUIPOS!A6:D163,4,FALSE)</f>
        <v>23800</v>
      </c>
      <c r="L36" s="279"/>
      <c r="M36" s="345">
        <v>10</v>
      </c>
      <c r="N36" s="281">
        <f>K36/M36</f>
        <v>2380</v>
      </c>
    </row>
    <row r="37" spans="1:14">
      <c r="A37" s="119" t="s">
        <v>320</v>
      </c>
      <c r="B37" s="830" t="str">
        <f>VLOOKUP(A37,EQUIPOS!A7:D154,3,FALSE)</f>
        <v>Retroexcavadora sobre llantas, motor 62HP, Profundidad de excavación de 5.41 metros.</v>
      </c>
      <c r="C37" s="831"/>
      <c r="D37" s="831"/>
      <c r="E37" s="831"/>
      <c r="F37" s="831"/>
      <c r="G37" s="831"/>
      <c r="H37" s="832"/>
      <c r="I37" s="430"/>
      <c r="J37" s="431"/>
      <c r="K37" s="278">
        <f>VLOOKUP(A37,EQUIPOS!A7:D164,4,FALSE)</f>
        <v>166400</v>
      </c>
      <c r="L37" s="344"/>
      <c r="M37" s="345">
        <v>10</v>
      </c>
      <c r="N37" s="281">
        <f>K37/M37</f>
        <v>16640</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N77*M41</f>
        <v>383.00403904575001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19403.004039045751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706</v>
      </c>
      <c r="B48" s="49" t="str">
        <f>VLOOKUP(A48,MATERIALES!A5:D372,3,FALSE)</f>
        <v>Soldadura 7018</v>
      </c>
      <c r="C48" s="290"/>
      <c r="D48" s="290"/>
      <c r="E48" s="290"/>
      <c r="F48" s="290"/>
      <c r="G48" s="290"/>
      <c r="H48" s="290"/>
      <c r="I48" s="290"/>
      <c r="J48" s="320" t="str">
        <f ca="1">VLOOKUP(A48,MATERIALES!A4:D638,2,FALSE)</f>
        <v>kg</v>
      </c>
      <c r="K48" s="291">
        <v>3.3000000000000002E-2</v>
      </c>
      <c r="L48" s="276"/>
      <c r="M48" s="411">
        <f>VLOOKUP(A48,MATERIALES!A5:D394,4,FALSE)</f>
        <v>10800</v>
      </c>
      <c r="N48" s="281">
        <f>K48*M48</f>
        <v>356.40000000000003</v>
      </c>
    </row>
    <row r="49" spans="1:14">
      <c r="A49" s="167" t="s">
        <v>734</v>
      </c>
      <c r="B49" s="49" t="str">
        <f>VLOOKUP(A49,MATERIALES!A6:D372,3,FALSE)</f>
        <v xml:space="preserve">Tablestaca metálica (riel de 70 lb/yarda)
</v>
      </c>
      <c r="C49" s="434"/>
      <c r="D49" s="434"/>
      <c r="E49" s="434"/>
      <c r="F49" s="434"/>
      <c r="G49" s="434"/>
      <c r="H49" s="434"/>
      <c r="I49" s="434"/>
      <c r="J49" s="321" t="str">
        <f>VLOOKUP(A49,MATERIALES!A5:D639,2,FALSE)</f>
        <v>u</v>
      </c>
      <c r="K49" s="406">
        <v>3</v>
      </c>
      <c r="L49" s="430"/>
      <c r="M49" s="411">
        <f>VLOOKUP(A49,MATERIALES!A6:D395,4,FALSE)</f>
        <v>131500</v>
      </c>
      <c r="N49" s="281">
        <f>K49*M49</f>
        <v>394500</v>
      </c>
    </row>
    <row r="50" spans="1:14">
      <c r="A50" s="167" t="s">
        <v>747</v>
      </c>
      <c r="B50" s="49" t="str">
        <f>VLOOKUP(A50,MATERIALES!A6:D372,3,FALSE)</f>
        <v>Tornillos de Unión de D= 12 mm</v>
      </c>
      <c r="C50" s="434"/>
      <c r="D50" s="434"/>
      <c r="E50" s="434"/>
      <c r="F50" s="434"/>
      <c r="G50" s="434"/>
      <c r="H50" s="434"/>
      <c r="I50" s="434"/>
      <c r="J50" s="321" t="str">
        <f>VLOOKUP(A50,MATERIALES!A6:D640,2,FALSE)</f>
        <v>u</v>
      </c>
      <c r="K50" s="406">
        <v>10</v>
      </c>
      <c r="L50" s="430"/>
      <c r="M50" s="411">
        <f>VLOOKUP(A50,MATERIALES!A6:D396,4,FALSE)</f>
        <v>21400</v>
      </c>
      <c r="N50" s="281">
        <f>K50*M50</f>
        <v>214000</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608856.4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68"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0">
        <v>80</v>
      </c>
      <c r="N71" s="404">
        <f>K71/M71</f>
        <v>1276.6801301524999</v>
      </c>
      <c r="O71" s="112"/>
    </row>
    <row r="72" spans="1:15">
      <c r="A72" s="168" t="s">
        <v>56</v>
      </c>
      <c r="B72" s="55" t="str">
        <f>VLOOKUP(A72,'MANO DE OBRA'!A8:D69,3,FALSE)</f>
        <v>Soldador</v>
      </c>
      <c r="C72" s="53"/>
      <c r="D72" s="53"/>
      <c r="E72" s="53"/>
      <c r="F72" s="53"/>
      <c r="G72" s="53"/>
      <c r="H72" s="53"/>
      <c r="I72" s="301">
        <f>K72/J72*100</f>
        <v>55207.789411999998</v>
      </c>
      <c r="J72" s="302">
        <v>185</v>
      </c>
      <c r="K72" s="303">
        <f>VLOOKUP(A72,'MANO DE OBRA'!A8:D100,4,FALSE)</f>
        <v>102134.4104122</v>
      </c>
      <c r="L72" s="56"/>
      <c r="M72" s="440">
        <v>80</v>
      </c>
      <c r="N72" s="404">
        <f>K72/M72</f>
        <v>1276.6801301524999</v>
      </c>
    </row>
    <row r="73" spans="1:15">
      <c r="A73" t="s">
        <v>30</v>
      </c>
      <c r="B73" s="55" t="str">
        <f>VLOOKUP(A73,'MANO DE OBRA'!A9:D70,3,FALSE)</f>
        <v>Oficial</v>
      </c>
      <c r="C73" s="53"/>
      <c r="D73" s="53"/>
      <c r="E73" s="53"/>
      <c r="F73" s="53"/>
      <c r="G73" s="53"/>
      <c r="H73" s="53"/>
      <c r="I73" s="301">
        <f>K73/J73*100</f>
        <v>55207.789411999998</v>
      </c>
      <c r="J73" s="302">
        <v>185</v>
      </c>
      <c r="K73" s="303">
        <f>VLOOKUP(A73,'MANO DE OBRA'!A9:D101,4,FALSE)</f>
        <v>102134.4104122</v>
      </c>
      <c r="L73" s="56"/>
      <c r="M73" s="441">
        <v>80</v>
      </c>
      <c r="N73" s="404">
        <f>K73/M73</f>
        <v>1276.6801301524999</v>
      </c>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3830.0403904574996</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632089.44442950329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126417.88888590067</v>
      </c>
      <c r="M84" s="852"/>
      <c r="N84" s="57"/>
    </row>
    <row r="85" spans="1:14">
      <c r="B85" s="95" t="s">
        <v>1057</v>
      </c>
      <c r="C85" s="96"/>
      <c r="D85" s="96"/>
      <c r="E85" s="96"/>
      <c r="F85" s="96"/>
      <c r="G85" s="96"/>
      <c r="H85" s="96"/>
      <c r="I85" s="93"/>
      <c r="J85" s="94"/>
      <c r="K85" s="313">
        <v>0.05</v>
      </c>
      <c r="L85" s="851">
        <f>N79*K85</f>
        <v>31604.472221475167</v>
      </c>
      <c r="M85" s="852"/>
      <c r="N85" s="57"/>
    </row>
    <row r="86" spans="1:14" ht="15.75" thickBot="1">
      <c r="B86" s="97" t="s">
        <v>1058</v>
      </c>
      <c r="C86" s="98"/>
      <c r="D86" s="98"/>
      <c r="E86" s="98"/>
      <c r="F86" s="98"/>
      <c r="G86" s="98"/>
      <c r="H86" s="98"/>
      <c r="I86" s="99"/>
      <c r="J86" s="100"/>
      <c r="K86" s="314">
        <v>0.05</v>
      </c>
      <c r="L86" s="853">
        <f>N79*K86</f>
        <v>31604.472221475167</v>
      </c>
      <c r="M86" s="854"/>
      <c r="N86" s="57"/>
    </row>
    <row r="87" spans="1:14" ht="15.75" thickBot="1">
      <c r="B87" s="817" t="s">
        <v>1037</v>
      </c>
      <c r="C87" s="818"/>
      <c r="D87" s="818"/>
      <c r="E87" s="818"/>
      <c r="F87" s="818"/>
      <c r="G87" s="818"/>
      <c r="H87" s="818"/>
      <c r="I87" s="818"/>
      <c r="J87" s="818"/>
      <c r="K87" s="818"/>
      <c r="L87" s="818"/>
      <c r="M87" s="819"/>
      <c r="N87" s="58">
        <f>L84+L85+L86</f>
        <v>189626.83332885097</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821716.27775835432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topLeftCell="A22"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06"/>
      <c r="C1" s="918"/>
      <c r="D1" s="919"/>
      <c r="E1" s="919"/>
      <c r="F1" s="919"/>
      <c r="G1" s="919"/>
      <c r="H1" s="919"/>
      <c r="I1" s="919"/>
      <c r="J1" s="920"/>
      <c r="K1" s="921" t="s">
        <v>1017</v>
      </c>
      <c r="L1" s="923" t="s">
        <v>2304</v>
      </c>
      <c r="M1" s="924"/>
      <c r="N1" s="925"/>
    </row>
    <row r="2" spans="2:14" ht="22.5" customHeight="1">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1191</v>
      </c>
      <c r="C31" s="87" t="s">
        <v>2209</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282</v>
      </c>
      <c r="B36" s="830" t="str">
        <f>VLOOKUP(A36,EQUIPOS!A6:D154,3,FALSE)</f>
        <v>Piloteadora potencia 250KW, RPM 1800, fuerza elevadora 200KN</v>
      </c>
      <c r="C36" s="831"/>
      <c r="D36" s="831"/>
      <c r="E36" s="831"/>
      <c r="F36" s="831"/>
      <c r="G36" s="831"/>
      <c r="H36" s="832"/>
      <c r="I36" s="276"/>
      <c r="J36" s="277"/>
      <c r="K36" s="278">
        <f>VLOOKUP(A36,EQUIPOS!A6:D163,4,FALSE)</f>
        <v>544363</v>
      </c>
      <c r="L36" s="279"/>
      <c r="M36" s="345">
        <v>2</v>
      </c>
      <c r="N36" s="281">
        <f>K36/M36</f>
        <v>272181.5</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N77*M41</f>
        <v>4468.3804555337501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276649.88045553374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812</v>
      </c>
      <c r="B48" s="49" t="str">
        <f>VLOOKUP(A48,MATERIALES!A5:D372,3,FALSE)</f>
        <v>Acero PDR-60</v>
      </c>
      <c r="C48" s="290"/>
      <c r="D48" s="290"/>
      <c r="E48" s="290"/>
      <c r="F48" s="290"/>
      <c r="G48" s="290"/>
      <c r="H48" s="290"/>
      <c r="I48" s="277"/>
      <c r="J48" s="233" t="str">
        <f ca="1">VLOOKUP(A48,MATERIALES!A4:D638,2,FALSE)</f>
        <v>kg</v>
      </c>
      <c r="K48" s="291">
        <v>28</v>
      </c>
      <c r="L48" s="276"/>
      <c r="M48" s="411">
        <f>VLOOKUP(A48,MATERIALES!A5:D394,4,FALSE)</f>
        <v>2804.3333333333335</v>
      </c>
      <c r="N48" s="281">
        <f>K48*M48</f>
        <v>78521.333333333343</v>
      </c>
    </row>
    <row r="49" spans="1:14">
      <c r="A49" s="167" t="s">
        <v>901</v>
      </c>
      <c r="B49" s="49" t="str">
        <f>VLOOKUP(A49,MATERIALES!A6:D372,3,FALSE)</f>
        <v>Concreto Resistencia  28 (Mpa)</v>
      </c>
      <c r="C49" s="434"/>
      <c r="D49" s="434"/>
      <c r="E49" s="434"/>
      <c r="F49" s="434"/>
      <c r="G49" s="434"/>
      <c r="H49" s="434"/>
      <c r="I49" s="434"/>
      <c r="J49" s="320" t="str">
        <f>VLOOKUP(A49,MATERIALES!A5:D639,2,FALSE)</f>
        <v>m3</v>
      </c>
      <c r="K49" s="406">
        <v>0.35</v>
      </c>
      <c r="L49" s="430"/>
      <c r="M49" s="411">
        <f>VLOOKUP(A49,MATERIALES!A6:D395,4,FALSE)</f>
        <v>359276.66666666669</v>
      </c>
      <c r="N49" s="281">
        <f>K49*M49</f>
        <v>125746.83333333333</v>
      </c>
    </row>
    <row r="50" spans="1:14">
      <c r="A50" s="167" t="s">
        <v>943</v>
      </c>
      <c r="B50" s="49" t="str">
        <f>VLOOKUP(A50,MATERIALES!A6:D372,3,FALSE)</f>
        <v xml:space="preserve">Formaleta concreto clase A,B y C
</v>
      </c>
      <c r="C50" s="434"/>
      <c r="D50" s="434"/>
      <c r="E50" s="434"/>
      <c r="F50" s="434"/>
      <c r="G50" s="434"/>
      <c r="H50" s="434"/>
      <c r="I50" s="434"/>
      <c r="J50" s="321" t="str">
        <f>VLOOKUP(A50,MATERIALES!A6:D640,2,FALSE)</f>
        <v>m2</v>
      </c>
      <c r="K50" s="406">
        <v>3</v>
      </c>
      <c r="L50" s="430"/>
      <c r="M50" s="411">
        <f>VLOOKUP(A50,MATERIALES!A6:D396,4,FALSE)</f>
        <v>15357.332935001052</v>
      </c>
      <c r="N50" s="281">
        <f>K50*M50</f>
        <v>46071.998805003153</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250340.16547166984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1323</v>
      </c>
      <c r="B60" s="52" t="str">
        <f>VLOOKUP(A60,TRANSPORTE!A2:D117,3,FALSE)</f>
        <v>Transporte de concreto</v>
      </c>
      <c r="C60" s="326"/>
      <c r="D60" s="326"/>
      <c r="E60" s="326"/>
      <c r="F60" s="326"/>
      <c r="G60" s="326"/>
      <c r="H60" s="320" t="s">
        <v>339</v>
      </c>
      <c r="I60" s="288">
        <v>0.35</v>
      </c>
      <c r="J60" s="295">
        <v>1</v>
      </c>
      <c r="K60" s="288">
        <f>I60*J60</f>
        <v>0.35</v>
      </c>
      <c r="L60" s="821">
        <f>VLOOKUP(A60,TRANSPORTE!A2:D117,4,FALSE)</f>
        <v>1200</v>
      </c>
      <c r="M60" s="822"/>
      <c r="N60" s="296">
        <f>K60*L60</f>
        <v>420</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420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68"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8</v>
      </c>
      <c r="N71" s="404">
        <f>K71/M71</f>
        <v>31917.003253812498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0">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44683.804555337498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572093.85048254114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114418.77009650823</v>
      </c>
      <c r="M84" s="852"/>
      <c r="N84" s="57"/>
    </row>
    <row r="85" spans="1:14">
      <c r="B85" s="95" t="s">
        <v>1057</v>
      </c>
      <c r="C85" s="96"/>
      <c r="D85" s="96"/>
      <c r="E85" s="96"/>
      <c r="F85" s="96"/>
      <c r="G85" s="96"/>
      <c r="H85" s="96"/>
      <c r="I85" s="93"/>
      <c r="J85" s="94"/>
      <c r="K85" s="313">
        <v>0.05</v>
      </c>
      <c r="L85" s="851">
        <f>N79*K85</f>
        <v>28604.692524127058</v>
      </c>
      <c r="M85" s="852"/>
      <c r="N85" s="57"/>
    </row>
    <row r="86" spans="1:14" ht="15.75" thickBot="1">
      <c r="B86" s="97" t="s">
        <v>1058</v>
      </c>
      <c r="C86" s="98"/>
      <c r="D86" s="98"/>
      <c r="E86" s="98"/>
      <c r="F86" s="98"/>
      <c r="G86" s="98"/>
      <c r="H86" s="98"/>
      <c r="I86" s="99"/>
      <c r="J86" s="100"/>
      <c r="K86" s="314">
        <v>0.05</v>
      </c>
      <c r="L86" s="853">
        <f>N79*K86</f>
        <v>28604.692524127058</v>
      </c>
      <c r="M86" s="854"/>
      <c r="N86" s="57"/>
    </row>
    <row r="87" spans="1:14" ht="15.75" thickBot="1">
      <c r="B87" s="817" t="s">
        <v>1037</v>
      </c>
      <c r="C87" s="818"/>
      <c r="D87" s="818"/>
      <c r="E87" s="818"/>
      <c r="F87" s="818"/>
      <c r="G87" s="818"/>
      <c r="H87" s="818"/>
      <c r="I87" s="818"/>
      <c r="J87" s="818"/>
      <c r="K87" s="818"/>
      <c r="L87" s="818"/>
      <c r="M87" s="819"/>
      <c r="N87" s="58">
        <f>L84+L85+L86</f>
        <v>171628.15514476234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743722.0056273035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1192</v>
      </c>
      <c r="C31" s="87" t="s">
        <v>2210</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282</v>
      </c>
      <c r="B36" s="830" t="str">
        <f>VLOOKUP(A36,EQUIPOS!A6:D154,3,FALSE)</f>
        <v>Piloteadora potencia 250KW, RPM 1800, fuerza elevadora 200KN</v>
      </c>
      <c r="C36" s="831"/>
      <c r="D36" s="831"/>
      <c r="E36" s="831"/>
      <c r="F36" s="831"/>
      <c r="G36" s="831"/>
      <c r="H36" s="832"/>
      <c r="I36" s="276"/>
      <c r="J36" s="277"/>
      <c r="K36" s="278">
        <f>VLOOKUP(A36,EQUIPOS!A6:D163,4,FALSE)</f>
        <v>544363</v>
      </c>
      <c r="L36" s="279"/>
      <c r="M36" s="345">
        <v>2</v>
      </c>
      <c r="N36" s="281">
        <f>K36/M36</f>
        <v>272181.5</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N77*M41</f>
        <v>4468.3804555337501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276649.88045553374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812</v>
      </c>
      <c r="B48" s="49" t="str">
        <f>VLOOKUP(A48,MATERIALES!A5:D372,3,FALSE)</f>
        <v>Acero PDR-60</v>
      </c>
      <c r="C48" s="290"/>
      <c r="D48" s="290"/>
      <c r="E48" s="290"/>
      <c r="F48" s="290"/>
      <c r="G48" s="290"/>
      <c r="H48" s="290"/>
      <c r="I48" s="277"/>
      <c r="J48" s="233" t="str">
        <f ca="1">VLOOKUP(A48,MATERIALES!A4:D638,2,FALSE)</f>
        <v>kg</v>
      </c>
      <c r="K48" s="291">
        <v>28</v>
      </c>
      <c r="L48" s="276"/>
      <c r="M48" s="411">
        <f>VLOOKUP(A48,MATERIALES!A5:D394,4,FALSE)</f>
        <v>2804.3333333333335</v>
      </c>
      <c r="N48" s="281">
        <f>K48*M48</f>
        <v>78521.333333333343</v>
      </c>
    </row>
    <row r="49" spans="1:14">
      <c r="A49" s="167" t="s">
        <v>902</v>
      </c>
      <c r="B49" s="49" t="str">
        <f>VLOOKUP(A49,MATERIALES!A6:D372,3,FALSE)</f>
        <v>Concreto Resistencia  35 (Mpa)</v>
      </c>
      <c r="C49" s="434"/>
      <c r="D49" s="434"/>
      <c r="E49" s="434"/>
      <c r="F49" s="434"/>
      <c r="G49" s="434"/>
      <c r="H49" s="434"/>
      <c r="I49" s="434"/>
      <c r="J49" s="320" t="str">
        <f>VLOOKUP(A49,MATERIALES!A5:D639,2,FALSE)</f>
        <v>m3</v>
      </c>
      <c r="K49" s="406">
        <v>0.35</v>
      </c>
      <c r="L49" s="430"/>
      <c r="M49" s="411">
        <f>VLOOKUP(A49,MATERIALES!A6:D395,4,FALSE)</f>
        <v>399706.66666666669</v>
      </c>
      <c r="N49" s="281">
        <f>K49*M49</f>
        <v>139897.33333333334</v>
      </c>
    </row>
    <row r="50" spans="1:14">
      <c r="A50" s="167" t="s">
        <v>943</v>
      </c>
      <c r="B50" s="49" t="str">
        <f>VLOOKUP(A50,MATERIALES!A6:D372,3,FALSE)</f>
        <v xml:space="preserve">Formaleta concreto clase A,B y C
</v>
      </c>
      <c r="C50" s="434"/>
      <c r="D50" s="434"/>
      <c r="E50" s="434"/>
      <c r="F50" s="434"/>
      <c r="G50" s="434"/>
      <c r="H50" s="434"/>
      <c r="I50" s="434"/>
      <c r="J50" s="321" t="str">
        <f>VLOOKUP(A50,MATERIALES!A6:D640,2,FALSE)</f>
        <v>m2</v>
      </c>
      <c r="K50" s="406">
        <v>2</v>
      </c>
      <c r="L50" s="430"/>
      <c r="M50" s="411">
        <f>VLOOKUP(A50,MATERIALES!A6:D396,4,FALSE)</f>
        <v>15357.332935001052</v>
      </c>
      <c r="N50" s="281">
        <f>K50*M50</f>
        <v>30714.665870002103</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249133.33253666878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1323</v>
      </c>
      <c r="B60" s="52" t="str">
        <f>VLOOKUP(A60,TRANSPORTE!A2:D117,3,FALSE)</f>
        <v>Transporte de concreto</v>
      </c>
      <c r="C60" s="326"/>
      <c r="D60" s="326"/>
      <c r="E60" s="326"/>
      <c r="F60" s="326"/>
      <c r="G60" s="326"/>
      <c r="H60" s="320" t="s">
        <v>339</v>
      </c>
      <c r="I60" s="288">
        <v>0.35</v>
      </c>
      <c r="J60" s="295">
        <v>1</v>
      </c>
      <c r="K60" s="288">
        <f>I60*J60</f>
        <v>0.35</v>
      </c>
      <c r="L60" s="821">
        <f>VLOOKUP(A60,TRANSPORTE!A2:D117,4,FALSE)</f>
        <v>1200</v>
      </c>
      <c r="M60" s="822"/>
      <c r="N60" s="296">
        <f>K60*L60</f>
        <v>420</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420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68"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8</v>
      </c>
      <c r="N71" s="404">
        <f>K71/M71</f>
        <v>31917.003253812498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0">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44683.804555337498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570887.01754754002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114177.403509508</v>
      </c>
      <c r="M84" s="852"/>
      <c r="N84" s="57"/>
    </row>
    <row r="85" spans="1:14">
      <c r="B85" s="95" t="s">
        <v>1057</v>
      </c>
      <c r="C85" s="96"/>
      <c r="D85" s="96"/>
      <c r="E85" s="96"/>
      <c r="F85" s="96"/>
      <c r="G85" s="96"/>
      <c r="H85" s="96"/>
      <c r="I85" s="93"/>
      <c r="J85" s="94"/>
      <c r="K85" s="313">
        <v>0.05</v>
      </c>
      <c r="L85" s="851">
        <f>N79*K85</f>
        <v>28544.350877377001</v>
      </c>
      <c r="M85" s="852"/>
      <c r="N85" s="57"/>
    </row>
    <row r="86" spans="1:14" ht="15.75" thickBot="1">
      <c r="B86" s="97" t="s">
        <v>1058</v>
      </c>
      <c r="C86" s="98"/>
      <c r="D86" s="98"/>
      <c r="E86" s="98"/>
      <c r="F86" s="98"/>
      <c r="G86" s="98"/>
      <c r="H86" s="98"/>
      <c r="I86" s="99"/>
      <c r="J86" s="100"/>
      <c r="K86" s="314">
        <v>0.05</v>
      </c>
      <c r="L86" s="853">
        <f>N79*K86</f>
        <v>28544.350877377001</v>
      </c>
      <c r="M86" s="854"/>
      <c r="N86" s="57"/>
    </row>
    <row r="87" spans="1:14" ht="15.75" thickBot="1">
      <c r="B87" s="817" t="s">
        <v>1037</v>
      </c>
      <c r="C87" s="818"/>
      <c r="D87" s="818"/>
      <c r="E87" s="818"/>
      <c r="F87" s="818"/>
      <c r="G87" s="818"/>
      <c r="H87" s="818"/>
      <c r="I87" s="818"/>
      <c r="J87" s="818"/>
      <c r="K87" s="818"/>
      <c r="L87" s="818"/>
      <c r="M87" s="819"/>
      <c r="N87" s="58">
        <f>L84+L85+L86</f>
        <v>171266.10526426201</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742153.12281180196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6.5" customHeight="1" thickBot="1">
      <c r="A31" t="s">
        <v>1929</v>
      </c>
      <c r="B31" s="86" t="s">
        <v>1193</v>
      </c>
      <c r="C31" s="87" t="s">
        <v>2211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195</v>
      </c>
      <c r="B36" s="830" t="str">
        <f>VLOOKUP(A36,EQUIPOS!A6:D154,3,FALSE)</f>
        <v xml:space="preserve">Equipo de oxicorte, Capacidad de corte: hasta 6´´ (152mm) </v>
      </c>
      <c r="C36" s="831"/>
      <c r="D36" s="831"/>
      <c r="E36" s="831"/>
      <c r="F36" s="831"/>
      <c r="G36" s="831"/>
      <c r="H36" s="832"/>
      <c r="I36" s="276"/>
      <c r="J36" s="277"/>
      <c r="K36" s="278">
        <f>VLOOKUP(A36,EQUIPOS!A6:D163,4,FALSE)</f>
        <v>3718.75</v>
      </c>
      <c r="L36" s="279"/>
      <c r="M36" s="345">
        <v>1.1299999999999999</v>
      </c>
      <c r="N36" s="281">
        <f>K36/M36</f>
        <v>3290.9292035398234</v>
      </c>
    </row>
    <row r="37" spans="1:14">
      <c r="A37" s="119" t="s">
        <v>332</v>
      </c>
      <c r="B37" s="830" t="str">
        <f>VLOOKUP(A37,EQUIPOS!A7:D154,3,FALSE)</f>
        <v xml:space="preserve">Taladro de 1/2´´, pulidora, lijadora y circular
</v>
      </c>
      <c r="C37" s="831"/>
      <c r="D37" s="831"/>
      <c r="E37" s="831"/>
      <c r="F37" s="831"/>
      <c r="G37" s="831"/>
      <c r="H37" s="832"/>
      <c r="I37" s="430"/>
      <c r="J37" s="431"/>
      <c r="K37" s="278">
        <f>VLOOKUP(A37,EQUIPOS!A7:D164,4,FALSE)</f>
        <v>2269.4445388947834</v>
      </c>
      <c r="L37" s="344"/>
      <c r="M37" s="345">
        <v>0.53</v>
      </c>
      <c r="N37" s="281">
        <f>K37/M37</f>
        <v>4281.9708281033645</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N77*M41</f>
        <v>2553.3602603050003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10126.260291948189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396</v>
      </c>
      <c r="B48" s="49" t="str">
        <f>VLOOKUP(A48,MATERIALES!A5:D372,3,FALSE)</f>
        <v>Botella de gas propano (40 lb) (5% de oxígeno)</v>
      </c>
      <c r="C48" s="290"/>
      <c r="D48" s="290"/>
      <c r="E48" s="290"/>
      <c r="F48" s="290"/>
      <c r="G48" s="290"/>
      <c r="H48" s="290"/>
      <c r="I48" s="290"/>
      <c r="J48" s="320" t="str">
        <f ca="1">VLOOKUP(A48,MATERIALES!A4:D638,2,FALSE)</f>
        <v>u</v>
      </c>
      <c r="K48" s="291">
        <v>0.02</v>
      </c>
      <c r="L48" s="276"/>
      <c r="M48" s="411">
        <f>VLOOKUP(A48,MATERIALES!A5:D394,4,FALSE)</f>
        <v>62769.359245750602</v>
      </c>
      <c r="N48" s="281">
        <f>K48*M48</f>
        <v>1255.3871849150121</v>
      </c>
    </row>
    <row r="49" spans="1:14">
      <c r="A49" s="167" t="s">
        <v>485</v>
      </c>
      <c r="B49" s="49" t="str">
        <f>VLOOKUP(A49,MATERIALES!A6:D372,3,FALSE)</f>
        <v>Grata de limpieza</v>
      </c>
      <c r="C49" s="434"/>
      <c r="D49" s="434"/>
      <c r="E49" s="434"/>
      <c r="F49" s="434"/>
      <c r="G49" s="434"/>
      <c r="H49" s="434"/>
      <c r="I49" s="434"/>
      <c r="J49" s="321" t="str">
        <f>VLOOKUP(A49,MATERIALES!A5:D639,2,FALSE)</f>
        <v>u</v>
      </c>
      <c r="K49" s="406">
        <v>0.5</v>
      </c>
      <c r="L49" s="430"/>
      <c r="M49" s="411">
        <f>VLOOKUP(A49,MATERIALES!A6:D395,4,FALSE)</f>
        <v>6235.7350285302382</v>
      </c>
      <c r="N49" s="281">
        <f>K49*M49</f>
        <v>3117.8675142651191</v>
      </c>
    </row>
    <row r="50" spans="1:14">
      <c r="A50" s="167" t="s">
        <v>398</v>
      </c>
      <c r="B50" s="49" t="str">
        <f>VLOOKUP(A50,MATERIALES!A6:D372,3,FALSE)</f>
        <v>Botella de oxígeno (1800 lb)</v>
      </c>
      <c r="C50" s="434"/>
      <c r="D50" s="434"/>
      <c r="E50" s="434"/>
      <c r="F50" s="434"/>
      <c r="G50" s="434"/>
      <c r="H50" s="434"/>
      <c r="I50" s="434"/>
      <c r="J50" s="321" t="str">
        <f>VLOOKUP(A50,MATERIALES!A6:D640,2,FALSE)</f>
        <v>u</v>
      </c>
      <c r="K50" s="406">
        <v>0.08</v>
      </c>
      <c r="L50" s="430"/>
      <c r="M50" s="411">
        <f>VLOOKUP(A50,MATERIALES!A6:D396,4,FALSE)</f>
        <v>750000</v>
      </c>
      <c r="N50" s="281">
        <f>K50*M50</f>
        <v>60000</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64373.254699180128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8"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6</v>
      </c>
      <c r="N71" s="404">
        <f>K71/M71</f>
        <v>8511.2008676833339</v>
      </c>
      <c r="O71" s="112"/>
    </row>
    <row r="72" spans="1:15">
      <c r="A72" s="168" t="s">
        <v>56</v>
      </c>
      <c r="B72" s="55" t="str">
        <f>VLOOKUP(A72,'MANO DE OBRA'!A8:D69,3,FALSE)</f>
        <v>Soldador</v>
      </c>
      <c r="C72" s="53"/>
      <c r="D72" s="53"/>
      <c r="E72" s="53"/>
      <c r="F72" s="53"/>
      <c r="G72" s="53"/>
      <c r="H72" s="53"/>
      <c r="I72" s="301">
        <f>K72/J72*100</f>
        <v>55207.789411999998</v>
      </c>
      <c r="J72" s="302">
        <v>185</v>
      </c>
      <c r="K72" s="303">
        <f>VLOOKUP(A72,'MANO DE OBRA'!A8:D100,4,FALSE)</f>
        <v>102134.4104122</v>
      </c>
      <c r="L72" s="56"/>
      <c r="M72" s="440">
        <v>6</v>
      </c>
      <c r="N72" s="404">
        <f>K72/M72</f>
        <v>17022.401735366668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25533.60260305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100033.11759417833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20006.623518835666</v>
      </c>
      <c r="M84" s="852"/>
      <c r="N84" s="57"/>
    </row>
    <row r="85" spans="1:14">
      <c r="B85" s="95" t="s">
        <v>1057</v>
      </c>
      <c r="C85" s="96"/>
      <c r="D85" s="96"/>
      <c r="E85" s="96"/>
      <c r="F85" s="96"/>
      <c r="G85" s="96"/>
      <c r="H85" s="96"/>
      <c r="I85" s="93"/>
      <c r="J85" s="94"/>
      <c r="K85" s="313">
        <v>0.05</v>
      </c>
      <c r="L85" s="851">
        <f>N79*K85</f>
        <v>5001.6558797089165</v>
      </c>
      <c r="M85" s="852"/>
      <c r="N85" s="57"/>
    </row>
    <row r="86" spans="1:14" ht="15.75" thickBot="1">
      <c r="B86" s="97" t="s">
        <v>1058</v>
      </c>
      <c r="C86" s="98"/>
      <c r="D86" s="98"/>
      <c r="E86" s="98"/>
      <c r="F86" s="98"/>
      <c r="G86" s="98"/>
      <c r="H86" s="98"/>
      <c r="I86" s="99"/>
      <c r="J86" s="100"/>
      <c r="K86" s="314">
        <v>0.05</v>
      </c>
      <c r="L86" s="853">
        <f>N79*K86</f>
        <v>5001.6558797089165</v>
      </c>
      <c r="M86" s="854"/>
      <c r="N86" s="57"/>
    </row>
    <row r="87" spans="1:14" ht="15.75" thickBot="1">
      <c r="B87" s="817" t="s">
        <v>1037</v>
      </c>
      <c r="C87" s="818"/>
      <c r="D87" s="818"/>
      <c r="E87" s="818"/>
      <c r="F87" s="818"/>
      <c r="G87" s="818"/>
      <c r="H87" s="818"/>
      <c r="I87" s="818"/>
      <c r="J87" s="818"/>
      <c r="K87" s="818"/>
      <c r="L87" s="818"/>
      <c r="M87" s="819"/>
      <c r="N87" s="58">
        <f>L84+L85+L86</f>
        <v>30009.935278253499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130043.05287243183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7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topLeftCell="A37"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6.5" customHeight="1" thickBot="1">
      <c r="A31" t="s">
        <v>1929</v>
      </c>
      <c r="B31" s="86" t="s">
        <v>1194</v>
      </c>
      <c r="C31" s="87" t="s">
        <v>1742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123</v>
      </c>
      <c r="B36" s="830" t="str">
        <f>VLOOKUP(A36,EQUIPOS!A6:D154,3,FALSE)</f>
        <v>Bomba de inyección de lechada</v>
      </c>
      <c r="C36" s="831"/>
      <c r="D36" s="831"/>
      <c r="E36" s="831"/>
      <c r="F36" s="831"/>
      <c r="G36" s="831"/>
      <c r="H36" s="832"/>
      <c r="I36" s="276"/>
      <c r="J36" s="277"/>
      <c r="K36" s="278">
        <f>VLOOKUP(A36,EQUIPOS!A6:D163,4,FALSE)</f>
        <v>14822.481972295711</v>
      </c>
      <c r="L36" s="279"/>
      <c r="M36" s="345">
        <v>12</v>
      </c>
      <c r="N36" s="281">
        <f t="shared" ref="N36:N42" si="0">K36/M36</f>
        <v>1235.2068310246425</v>
      </c>
    </row>
    <row r="37" spans="1:14">
      <c r="A37" s="119" t="s">
        <v>288</v>
      </c>
      <c r="B37" s="830" t="str">
        <f>VLOOKUP(A37,EQUIPOS!A7:D154,3,FALSE)</f>
        <v xml:space="preserve">Planta eléctrica </v>
      </c>
      <c r="C37" s="831"/>
      <c r="D37" s="831"/>
      <c r="E37" s="831"/>
      <c r="F37" s="831"/>
      <c r="G37" s="831"/>
      <c r="H37" s="832"/>
      <c r="I37" s="276"/>
      <c r="J37" s="277"/>
      <c r="K37" s="278">
        <f>VLOOKUP(A37,EQUIPOS!A7:D164,4,FALSE)</f>
        <v>15278.112499999999</v>
      </c>
      <c r="L37" s="279"/>
      <c r="M37" s="345">
        <v>1.3</v>
      </c>
      <c r="N37" s="281">
        <f t="shared" si="0"/>
        <v>11752.39423076923</v>
      </c>
    </row>
    <row r="38" spans="1:14">
      <c r="A38" s="119" t="s">
        <v>125</v>
      </c>
      <c r="B38" s="830" t="str">
        <f>VLOOKUP(A38,EQUIPOS!A8:D154,3,FALSE)</f>
        <v>Bomba para gato de tensionamiento</v>
      </c>
      <c r="C38" s="831"/>
      <c r="D38" s="831"/>
      <c r="E38" s="831"/>
      <c r="F38" s="831"/>
      <c r="G38" s="831"/>
      <c r="H38" s="832"/>
      <c r="I38" s="276"/>
      <c r="J38" s="277"/>
      <c r="K38" s="278">
        <f>VLOOKUP(A38,EQUIPOS!A8:D165,4,FALSE)</f>
        <v>34215.315213102149</v>
      </c>
      <c r="L38" s="279"/>
      <c r="M38" s="345">
        <v>12</v>
      </c>
      <c r="N38" s="281">
        <f t="shared" si="0"/>
        <v>2851.2762677585124</v>
      </c>
    </row>
    <row r="39" spans="1:14">
      <c r="A39" s="119" t="s">
        <v>180</v>
      </c>
      <c r="B39" s="830" t="str">
        <f>VLOOKUP(A39,EQUIPOS!A9:D154,3,FALSE)</f>
        <v>Compresor 120 HP, con martillo.</v>
      </c>
      <c r="C39" s="831"/>
      <c r="D39" s="831"/>
      <c r="E39" s="831"/>
      <c r="F39" s="831"/>
      <c r="G39" s="831"/>
      <c r="H39" s="832"/>
      <c r="I39" s="276"/>
      <c r="J39" s="277"/>
      <c r="K39" s="278">
        <f>VLOOKUP(A39,EQUIPOS!A9:D166,4,FALSE)</f>
        <v>70723.978755677526</v>
      </c>
      <c r="L39" s="279"/>
      <c r="M39" s="345">
        <v>1.3</v>
      </c>
      <c r="N39" s="281">
        <f t="shared" si="0"/>
        <v>54403.060581290403</v>
      </c>
    </row>
    <row r="40" spans="1:14">
      <c r="A40" s="119" t="s">
        <v>197</v>
      </c>
      <c r="B40" s="830" t="str">
        <f>VLOOKUP(A40,EQUIPOS!A10:D154,3,FALSE)</f>
        <v>Equipo de perforación (TRACKDRILL), potencia 40 HP, 2100 golpes / minuto</v>
      </c>
      <c r="C40" s="831"/>
      <c r="D40" s="831"/>
      <c r="E40" s="831"/>
      <c r="F40" s="831"/>
      <c r="G40" s="831"/>
      <c r="H40" s="832"/>
      <c r="I40" s="276"/>
      <c r="J40" s="277"/>
      <c r="K40" s="278">
        <f>VLOOKUP(A40,EQUIPOS!A10:D167,4,FALSE)</f>
        <v>64458.729999999996</v>
      </c>
      <c r="L40" s="279"/>
      <c r="M40" s="345">
        <v>1.3</v>
      </c>
      <c r="N40" s="281">
        <f t="shared" si="0"/>
        <v>49583.63846153846</v>
      </c>
    </row>
    <row r="41" spans="1:14">
      <c r="A41" s="119" t="s">
        <v>195</v>
      </c>
      <c r="B41" s="830" t="str">
        <f>VLOOKUP(A41,EQUIPOS!A11:D155,3,FALSE)</f>
        <v xml:space="preserve">Equipo de oxicorte, Capacidad de corte: hasta 6´´ (152mm) </v>
      </c>
      <c r="C41" s="831"/>
      <c r="D41" s="831"/>
      <c r="E41" s="831"/>
      <c r="F41" s="831"/>
      <c r="G41" s="831"/>
      <c r="H41" s="832"/>
      <c r="I41" s="276"/>
      <c r="J41" s="277"/>
      <c r="K41" s="278">
        <f>VLOOKUP(A41,EQUIPOS!A11:D168,4,FALSE)</f>
        <v>3718.75</v>
      </c>
      <c r="L41" s="279"/>
      <c r="M41" s="345">
        <v>15</v>
      </c>
      <c r="N41" s="281">
        <f t="shared" si="0"/>
        <v>247.91666666666666</v>
      </c>
    </row>
    <row r="42" spans="1:14">
      <c r="A42" s="119" t="s">
        <v>240</v>
      </c>
      <c r="B42" s="830" t="str">
        <f>VLOOKUP(A42,EQUIPOS!A12:D156,3,FALSE)</f>
        <v>Gato para tensionamiento, fuerza Max 200 ton, área de tensión 314 cm2.</v>
      </c>
      <c r="C42" s="831"/>
      <c r="D42" s="831"/>
      <c r="E42" s="831"/>
      <c r="F42" s="831"/>
      <c r="G42" s="831"/>
      <c r="H42" s="832"/>
      <c r="I42" s="276"/>
      <c r="J42" s="277"/>
      <c r="K42" s="278">
        <f>VLOOKUP(A42,EQUIPOS!A12:D169,4,FALSE)</f>
        <v>140600</v>
      </c>
      <c r="L42" s="279"/>
      <c r="M42" s="345">
        <v>12</v>
      </c>
      <c r="N42" s="281">
        <f t="shared" si="0"/>
        <v>11716.666666666666</v>
      </c>
    </row>
    <row r="43" spans="1:14">
      <c r="A43" s="119"/>
      <c r="B43" s="830"/>
      <c r="C43" s="831"/>
      <c r="D43" s="831"/>
      <c r="E43" s="831"/>
      <c r="F43" s="831"/>
      <c r="G43" s="831"/>
      <c r="H43" s="832"/>
      <c r="I43" s="430"/>
      <c r="J43" s="431"/>
      <c r="K43" s="278"/>
      <c r="L43" s="344"/>
      <c r="M43" s="345"/>
      <c r="N43" s="281"/>
    </row>
    <row r="44" spans="1:14">
      <c r="A44" s="119"/>
      <c r="B44" s="830"/>
      <c r="C44" s="831"/>
      <c r="D44" s="831"/>
      <c r="E44" s="831"/>
      <c r="F44" s="831"/>
      <c r="G44" s="831"/>
      <c r="H44" s="832"/>
      <c r="I44" s="337"/>
      <c r="J44" s="339"/>
      <c r="K44" s="278"/>
      <c r="L44" s="432"/>
      <c r="M44" s="433"/>
      <c r="N44" s="281"/>
    </row>
    <row r="45" spans="1:14">
      <c r="B45" s="830"/>
      <c r="C45" s="831"/>
      <c r="D45" s="831"/>
      <c r="E45" s="831"/>
      <c r="F45" s="831"/>
      <c r="G45" s="831"/>
      <c r="H45" s="832"/>
      <c r="I45" s="42"/>
      <c r="J45" s="43"/>
      <c r="K45" s="278"/>
      <c r="L45" s="285"/>
      <c r="M45" s="345"/>
      <c r="N45" s="281"/>
    </row>
    <row r="46" spans="1:14">
      <c r="B46" s="329"/>
      <c r="C46" s="330"/>
      <c r="D46" s="330"/>
      <c r="E46" s="330"/>
      <c r="F46" s="332"/>
      <c r="G46" s="332"/>
      <c r="H46" s="131"/>
      <c r="I46" s="42"/>
      <c r="J46" s="43"/>
      <c r="K46" s="278"/>
      <c r="L46" s="285"/>
      <c r="M46" s="286"/>
      <c r="N46" s="282"/>
    </row>
    <row r="47" spans="1:14">
      <c r="B47" s="346" t="s">
        <v>1036</v>
      </c>
      <c r="C47" s="347"/>
      <c r="D47" s="347"/>
      <c r="E47" s="44"/>
      <c r="F47" s="45"/>
      <c r="G47" s="45"/>
      <c r="H47" s="46"/>
      <c r="I47" s="42"/>
      <c r="J47" s="43"/>
      <c r="K47" s="288"/>
      <c r="L47" s="285"/>
      <c r="M47" s="410">
        <v>0.1</v>
      </c>
      <c r="N47" s="353">
        <f>N91*M47</f>
        <v>3928.2465543153844</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3">
        <f>SUM(N36:N48)</f>
        <v>135718.40626002997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4" t="s">
        <v>1029</v>
      </c>
      <c r="K53" s="91" t="s">
        <v>1030</v>
      </c>
      <c r="L53" s="811" t="s">
        <v>1039</v>
      </c>
      <c r="M53" s="810"/>
      <c r="N53" s="92" t="s">
        <v>1035</v>
      </c>
    </row>
    <row r="54" spans="1:14">
      <c r="A54" s="167" t="s">
        <v>859</v>
      </c>
      <c r="B54" s="49" t="str">
        <f>VLOOKUP(A54,MATERIALES!A5:D372,3,FALSE)</f>
        <v>Alambre negro para amarre calibre 18</v>
      </c>
      <c r="C54" s="290"/>
      <c r="D54" s="290"/>
      <c r="E54" s="290"/>
      <c r="F54" s="290"/>
      <c r="G54" s="290"/>
      <c r="H54" s="290"/>
      <c r="I54" s="290"/>
      <c r="J54" s="320" t="str">
        <f>VLOOKUP(A54,MATERIALES!A8:D644,2,FALSE)</f>
        <v>kg</v>
      </c>
      <c r="K54" s="291">
        <v>0.2</v>
      </c>
      <c r="L54" s="276"/>
      <c r="M54" s="411">
        <f>VLOOKUP(A54,MATERIALES!A5:D394,4,FALSE)</f>
        <v>4422.5</v>
      </c>
      <c r="N54" s="281">
        <f>K54*M54</f>
        <v>884.5</v>
      </c>
    </row>
    <row r="55" spans="1:14">
      <c r="A55" s="167" t="s">
        <v>748</v>
      </c>
      <c r="B55" s="49" t="str">
        <f>VLOOKUP(A55,MATERIALES!A6:D372,3,FALSE)</f>
        <v>Torón de tensionmiento 1/2´´ o 5/8´´</v>
      </c>
      <c r="C55" s="434"/>
      <c r="D55" s="434"/>
      <c r="E55" s="434"/>
      <c r="F55" s="434"/>
      <c r="G55" s="434"/>
      <c r="H55" s="434"/>
      <c r="I55" s="434"/>
      <c r="J55" s="321" t="str">
        <f>VLOOKUP(A55,MATERIALES!A9:D645,2,FALSE)</f>
        <v>kg</v>
      </c>
      <c r="K55" s="406">
        <v>5.53</v>
      </c>
      <c r="L55" s="430"/>
      <c r="M55" s="411">
        <f>VLOOKUP(A55,MATERIALES!A6:D395,4,FALSE)</f>
        <v>5272</v>
      </c>
      <c r="N55" s="281">
        <f t="shared" ref="N55:N67" si="1">K55*M55</f>
        <v>29154.16</v>
      </c>
    </row>
    <row r="56" spans="1:14">
      <c r="A56" s="167" t="s">
        <v>494</v>
      </c>
      <c r="B56" s="49" t="str">
        <f>VLOOKUP(A56,MATERIALES!A6:D372,3,FALSE)</f>
        <v>Limpiador 1/4 de galón (anclajes)</v>
      </c>
      <c r="C56" s="434"/>
      <c r="D56" s="434"/>
      <c r="E56" s="434"/>
      <c r="F56" s="434"/>
      <c r="G56" s="434"/>
      <c r="H56" s="434"/>
      <c r="I56" s="434"/>
      <c r="J56" s="321" t="str">
        <f>VLOOKUP(A56,MATERIALES!A10:D646,2,FALSE)</f>
        <v>u</v>
      </c>
      <c r="K56" s="406">
        <v>8.0000000000000002E-3</v>
      </c>
      <c r="L56" s="430"/>
      <c r="M56" s="411">
        <f>VLOOKUP(A56,MATERIALES!A6:D396,4,FALSE)</f>
        <v>38882</v>
      </c>
      <c r="N56" s="281">
        <f t="shared" si="1"/>
        <v>311.05599999999998</v>
      </c>
    </row>
    <row r="57" spans="1:14">
      <c r="A57" s="167" t="s">
        <v>708</v>
      </c>
      <c r="B57" s="49" t="str">
        <f>VLOOKUP(A57,MATERIALES!A6:D372,3,FALSE)</f>
        <v xml:space="preserve">Soldadura en PVC 1/8 de galón (anclajes)
</v>
      </c>
      <c r="C57" s="434"/>
      <c r="D57" s="434"/>
      <c r="E57" s="434"/>
      <c r="F57" s="434"/>
      <c r="G57" s="434"/>
      <c r="H57" s="434"/>
      <c r="I57" s="434"/>
      <c r="J57" s="321" t="str">
        <f>VLOOKUP(A57,MATERIALES!A11:D647,2,FALSE)</f>
        <v>u</v>
      </c>
      <c r="K57" s="406">
        <v>2.1999999999999999E-2</v>
      </c>
      <c r="L57" s="430"/>
      <c r="M57" s="411">
        <f>VLOOKUP(A57,MATERIALES!A6:D397,4,FALSE)</f>
        <v>28529</v>
      </c>
      <c r="N57" s="281">
        <f t="shared" si="1"/>
        <v>627.63799999999992</v>
      </c>
    </row>
    <row r="58" spans="1:14">
      <c r="A58" s="167" t="s">
        <v>795</v>
      </c>
      <c r="B58" s="49" t="str">
        <f>VLOOKUP(A58,MATERIALES!A7:D372,3,FALSE)</f>
        <v xml:space="preserve">Unión en PVC RD21 de 1´´ (para anclajes)
</v>
      </c>
      <c r="C58" s="434"/>
      <c r="D58" s="434"/>
      <c r="E58" s="434"/>
      <c r="F58" s="434"/>
      <c r="G58" s="434"/>
      <c r="H58" s="434"/>
      <c r="I58" s="434"/>
      <c r="J58" s="321" t="str">
        <f>VLOOKUP(A58,MATERIALES!A11:D648,2,FALSE)</f>
        <v>u</v>
      </c>
      <c r="K58" s="406">
        <v>0.3</v>
      </c>
      <c r="L58" s="430"/>
      <c r="M58" s="411">
        <f>VLOOKUP(A58,MATERIALES!A7:D398,4,FALSE)</f>
        <v>620</v>
      </c>
      <c r="N58" s="281">
        <f t="shared" si="1"/>
        <v>186</v>
      </c>
    </row>
    <row r="59" spans="1:14">
      <c r="A59" s="167" t="s">
        <v>740</v>
      </c>
      <c r="B59" s="49" t="str">
        <f>VLOOKUP(A59,MATERIALES!A8:D372,3,FALSE)</f>
        <v xml:space="preserve">Tapón en PVC RD21 de 1´´ (para anclaje)
</v>
      </c>
      <c r="C59" s="434"/>
      <c r="D59" s="434"/>
      <c r="E59" s="434"/>
      <c r="F59" s="434"/>
      <c r="G59" s="434"/>
      <c r="H59" s="434"/>
      <c r="I59" s="434"/>
      <c r="J59" s="321" t="str">
        <f>VLOOKUP(A59,MATERIALES!A12:D649,2,FALSE)</f>
        <v>u</v>
      </c>
      <c r="K59" s="406">
        <v>0.1</v>
      </c>
      <c r="L59" s="430"/>
      <c r="M59" s="411">
        <f>VLOOKUP(A59,MATERIALES!A8:D399,4,FALSE)</f>
        <v>700</v>
      </c>
      <c r="N59" s="281">
        <f t="shared" si="1"/>
        <v>70</v>
      </c>
    </row>
    <row r="60" spans="1:14">
      <c r="A60" s="167" t="s">
        <v>437</v>
      </c>
      <c r="B60" s="49" t="str">
        <f>VLOOKUP(A60,MATERIALES!A9:D372,3,FALSE)</f>
        <v>Anclajes o Cuñas para el tensionamiento</v>
      </c>
      <c r="C60" s="434"/>
      <c r="D60" s="434"/>
      <c r="E60" s="434"/>
      <c r="F60" s="434"/>
      <c r="G60" s="434"/>
      <c r="H60" s="434"/>
      <c r="I60" s="434"/>
      <c r="J60" s="321" t="str">
        <f>VLOOKUP(A60,MATERIALES!A13:D650,2,FALSE)</f>
        <v>u</v>
      </c>
      <c r="K60" s="406">
        <v>0.5</v>
      </c>
      <c r="L60" s="430"/>
      <c r="M60" s="411">
        <f>VLOOKUP(A60,MATERIALES!A9:D400,4,FALSE)</f>
        <v>10684.347535712242</v>
      </c>
      <c r="N60" s="281">
        <f t="shared" si="1"/>
        <v>5342.1737678561212</v>
      </c>
    </row>
    <row r="61" spans="1:14">
      <c r="A61" s="167" t="s">
        <v>759</v>
      </c>
      <c r="B61" s="49" t="str">
        <f>VLOOKUP(A61,MATERIALES!A10:D372,3,FALSE)</f>
        <v xml:space="preserve">Trompetas de 12 torones (tensionamiento)
</v>
      </c>
      <c r="C61" s="434"/>
      <c r="D61" s="434"/>
      <c r="E61" s="434"/>
      <c r="F61" s="434"/>
      <c r="G61" s="434"/>
      <c r="H61" s="434"/>
      <c r="I61" s="434"/>
      <c r="J61" s="321" t="s">
        <v>92</v>
      </c>
      <c r="K61" s="406">
        <v>0.1</v>
      </c>
      <c r="L61" s="430"/>
      <c r="M61" s="411">
        <f>VLOOKUP(A61,MATERIALES!A10:D401,4,FALSE)</f>
        <v>47830.601868402329</v>
      </c>
      <c r="N61" s="281">
        <f t="shared" si="1"/>
        <v>4783.0601868402327</v>
      </c>
    </row>
    <row r="62" spans="1:14">
      <c r="A62" s="167" t="s">
        <v>502</v>
      </c>
      <c r="B62" s="49" t="str">
        <f>VLOOKUP(A62,MATERIALES!A11:D372,3,FALSE)</f>
        <v>Lechada Para Ductos (Acero De Preesfuerzo)</v>
      </c>
      <c r="C62" s="434"/>
      <c r="D62" s="434"/>
      <c r="E62" s="434"/>
      <c r="F62" s="434"/>
      <c r="G62" s="434"/>
      <c r="H62" s="434"/>
      <c r="I62" s="434"/>
      <c r="J62" s="321" t="s">
        <v>425</v>
      </c>
      <c r="K62" s="406">
        <v>10</v>
      </c>
      <c r="L62" s="430"/>
      <c r="M62" s="411">
        <f>VLOOKUP(A62,MATERIALES!A11:D402,4,FALSE)</f>
        <v>867</v>
      </c>
      <c r="N62" s="281">
        <f t="shared" si="1"/>
        <v>8670</v>
      </c>
    </row>
    <row r="63" spans="1:14">
      <c r="A63" s="167" t="s">
        <v>452</v>
      </c>
      <c r="B63" s="49" t="str">
        <f>VLOOKUP(A63,MATERIALES!A11:D372,3,FALSE)</f>
        <v>Ductos para tensionimiento</v>
      </c>
      <c r="C63" s="434"/>
      <c r="D63" s="434"/>
      <c r="E63" s="434"/>
      <c r="F63" s="434"/>
      <c r="G63" s="434"/>
      <c r="H63" s="434"/>
      <c r="I63" s="434"/>
      <c r="J63" s="321" t="str">
        <f>VLOOKUP(A63,MATERIALES!A14:D653,2,FALSE)</f>
        <v>m</v>
      </c>
      <c r="K63" s="406">
        <v>1</v>
      </c>
      <c r="L63" s="430"/>
      <c r="M63" s="411">
        <f>VLOOKUP(A63,MATERIALES!A11:D403,4,FALSE)</f>
        <v>26990</v>
      </c>
      <c r="N63" s="281">
        <f t="shared" si="1"/>
        <v>26990</v>
      </c>
    </row>
    <row r="64" spans="1:14">
      <c r="A64" s="167" t="s">
        <v>613</v>
      </c>
      <c r="B64" s="49" t="str">
        <f>VLOOKUP(A64,MATERIALES!A12:D372,3,FALSE)</f>
        <v xml:space="preserve">Oxigeno industrial
</v>
      </c>
      <c r="C64" s="434"/>
      <c r="D64" s="434"/>
      <c r="E64" s="434"/>
      <c r="F64" s="434"/>
      <c r="G64" s="434"/>
      <c r="H64" s="434"/>
      <c r="I64" s="434"/>
      <c r="J64" s="321" t="str">
        <f>VLOOKUP(A64,MATERIALES!A15:D654,2,FALSE)</f>
        <v>kg</v>
      </c>
      <c r="K64" s="406">
        <v>0.5</v>
      </c>
      <c r="L64" s="430"/>
      <c r="M64" s="411">
        <f>VLOOKUP(A64,MATERIALES!A12:D404,4,FALSE)</f>
        <v>14245.405339388903</v>
      </c>
      <c r="N64" s="281">
        <f t="shared" si="1"/>
        <v>7122.7026696944513</v>
      </c>
    </row>
    <row r="65" spans="1:14">
      <c r="A65" s="167" t="s">
        <v>517</v>
      </c>
      <c r="B65" s="49" t="str">
        <f>VLOOKUP(A65,MATERIALES!A13:D372,3,FALSE)</f>
        <v>Manguera de polietileno de 3´´</v>
      </c>
      <c r="C65" s="434"/>
      <c r="D65" s="434"/>
      <c r="E65" s="434"/>
      <c r="F65" s="434"/>
      <c r="G65" s="434"/>
      <c r="H65" s="434"/>
      <c r="I65" s="434"/>
      <c r="J65" s="321" t="str">
        <f>VLOOKUP(A65,MATERIALES!A16:D655,2,FALSE)</f>
        <v>m</v>
      </c>
      <c r="K65" s="406">
        <v>0.55000000000000004</v>
      </c>
      <c r="L65" s="430"/>
      <c r="M65" s="411">
        <f>VLOOKUP(A65,MATERIALES!A13:D405,4,FALSE)</f>
        <v>4665</v>
      </c>
      <c r="N65" s="281">
        <f t="shared" si="1"/>
        <v>2565.75</v>
      </c>
    </row>
    <row r="66" spans="1:14">
      <c r="A66" s="167" t="s">
        <v>976</v>
      </c>
      <c r="B66" s="49" t="str">
        <f>VLOOKUP(A66,MATERIALES!A13:D373,3,FALSE)</f>
        <v>Alambre Negro Para Amarre</v>
      </c>
      <c r="C66" s="434"/>
      <c r="D66" s="434"/>
      <c r="E66" s="434"/>
      <c r="F66" s="434"/>
      <c r="G66" s="434"/>
      <c r="H66" s="434"/>
      <c r="I66" s="434"/>
      <c r="J66" s="321" t="str">
        <f>VLOOKUP(A66,MATERIALES!A17:D656,2,FALSE)</f>
        <v>kg</v>
      </c>
      <c r="K66" s="406">
        <v>0.05</v>
      </c>
      <c r="L66" s="430"/>
      <c r="M66" s="411">
        <f>VLOOKUP(A66,MATERIALES!A13:D406,4,FALSE)</f>
        <v>3892.5</v>
      </c>
      <c r="N66" s="281">
        <f t="shared" si="1"/>
        <v>194.625</v>
      </c>
    </row>
    <row r="67" spans="1:14">
      <c r="A67" s="167" t="s">
        <v>766</v>
      </c>
      <c r="B67" s="49" t="str">
        <f>VLOOKUP(A67,MATERIALES!A13:D374,3,FALSE)</f>
        <v>Tubería PVC RD21 de 1´´ (para anclajes)</v>
      </c>
      <c r="C67" s="434"/>
      <c r="D67" s="434"/>
      <c r="E67" s="434"/>
      <c r="F67" s="434"/>
      <c r="G67" s="434"/>
      <c r="H67" s="434"/>
      <c r="I67" s="434"/>
      <c r="J67" s="321" t="str">
        <f>VLOOKUP(A67,MATERIALES!A18:D657,2,FALSE)</f>
        <v>m</v>
      </c>
      <c r="K67" s="406">
        <v>1</v>
      </c>
      <c r="L67" s="430"/>
      <c r="M67" s="411">
        <f>VLOOKUP(A67,MATERIALES!A13:D407,4,FALSE)</f>
        <v>4083</v>
      </c>
      <c r="N67" s="281">
        <f t="shared" si="1"/>
        <v>4083</v>
      </c>
    </row>
    <row r="68" spans="1:14" ht="15.75" thickBot="1">
      <c r="B68" s="49"/>
      <c r="C68" s="319"/>
      <c r="D68" s="319"/>
      <c r="E68" s="319"/>
      <c r="F68" s="319"/>
      <c r="G68" s="319"/>
      <c r="H68" s="319"/>
      <c r="I68" s="319"/>
      <c r="J68" s="444"/>
      <c r="K68" s="132"/>
      <c r="L68" s="334"/>
      <c r="M68" s="411"/>
      <c r="N68" s="281"/>
    </row>
    <row r="69" spans="1:14" ht="15.75" thickBot="1">
      <c r="B69" s="817" t="s">
        <v>1037</v>
      </c>
      <c r="C69" s="818"/>
      <c r="D69" s="818"/>
      <c r="E69" s="818"/>
      <c r="F69" s="818"/>
      <c r="G69" s="818"/>
      <c r="H69" s="818"/>
      <c r="I69" s="818"/>
      <c r="J69" s="818"/>
      <c r="K69" s="818"/>
      <c r="L69" s="818"/>
      <c r="M69" s="819"/>
      <c r="N69" s="403">
        <f>SUM(N54:N68)</f>
        <v>90984.665624390807</v>
      </c>
    </row>
    <row r="70" spans="1:14">
      <c r="B70" s="39"/>
      <c r="C70" s="40"/>
      <c r="D70" s="40"/>
      <c r="E70" s="40"/>
      <c r="F70" s="40"/>
      <c r="G70" s="40"/>
      <c r="H70" s="40"/>
      <c r="I70" s="40"/>
      <c r="J70" s="40"/>
      <c r="K70" s="40"/>
      <c r="L70" s="40"/>
      <c r="M70" s="40"/>
      <c r="N70" s="41"/>
    </row>
    <row r="71" spans="1:14">
      <c r="B71" s="70" t="s">
        <v>1040</v>
      </c>
      <c r="C71" s="71"/>
      <c r="D71" s="71"/>
      <c r="E71" s="71"/>
      <c r="F71" s="71"/>
      <c r="G71" s="71"/>
      <c r="H71" s="71"/>
      <c r="I71" s="71"/>
      <c r="J71" s="71"/>
      <c r="K71" s="71"/>
      <c r="L71" s="71"/>
      <c r="M71" s="71"/>
      <c r="N71" s="72"/>
    </row>
    <row r="72" spans="1:14" ht="15.75" thickBot="1">
      <c r="B72" s="74"/>
      <c r="C72" s="67"/>
      <c r="D72" s="67"/>
      <c r="E72" s="67"/>
      <c r="F72" s="67"/>
      <c r="G72" s="67"/>
      <c r="H72" s="67"/>
      <c r="I72" s="67"/>
      <c r="J72" s="67"/>
      <c r="K72" s="67"/>
      <c r="L72" s="67"/>
      <c r="M72" s="67"/>
      <c r="N72" s="69"/>
    </row>
    <row r="73" spans="1:14" ht="25.5">
      <c r="B73" s="322" t="s">
        <v>1041</v>
      </c>
      <c r="C73" s="323"/>
      <c r="D73" s="323"/>
      <c r="E73" s="323"/>
      <c r="F73" s="323"/>
      <c r="G73" s="323"/>
      <c r="H73" s="79" t="s">
        <v>1029</v>
      </c>
      <c r="I73" s="80" t="s">
        <v>1042</v>
      </c>
      <c r="J73" s="81" t="s">
        <v>1043</v>
      </c>
      <c r="K73" s="79" t="s">
        <v>1044</v>
      </c>
      <c r="L73" s="820" t="s">
        <v>1045</v>
      </c>
      <c r="M73" s="793"/>
      <c r="N73" s="82" t="s">
        <v>1035</v>
      </c>
    </row>
    <row r="74" spans="1:14">
      <c r="B74" s="52"/>
      <c r="C74" s="326"/>
      <c r="D74" s="326"/>
      <c r="E74" s="326"/>
      <c r="F74" s="326"/>
      <c r="G74" s="326"/>
      <c r="H74" s="320"/>
      <c r="I74" s="288"/>
      <c r="J74" s="295"/>
      <c r="K74" s="288"/>
      <c r="L74" s="821"/>
      <c r="M74" s="822"/>
      <c r="N74" s="296"/>
    </row>
    <row r="75" spans="1:14">
      <c r="B75" s="52"/>
      <c r="C75" s="53"/>
      <c r="D75" s="53"/>
      <c r="E75" s="53"/>
      <c r="F75" s="53"/>
      <c r="G75" s="53"/>
      <c r="H75" s="320"/>
      <c r="I75" s="288"/>
      <c r="J75" s="295"/>
      <c r="K75" s="288"/>
      <c r="L75" s="821"/>
      <c r="M75" s="822"/>
      <c r="N75" s="296"/>
    </row>
    <row r="76" spans="1:14">
      <c r="B76" s="52"/>
      <c r="C76" s="53"/>
      <c r="D76" s="53"/>
      <c r="E76" s="53"/>
      <c r="F76" s="53"/>
      <c r="G76" s="53"/>
      <c r="H76" s="320"/>
      <c r="I76" s="288"/>
      <c r="J76" s="295"/>
      <c r="K76" s="288"/>
      <c r="L76" s="821"/>
      <c r="M76" s="822"/>
      <c r="N76" s="296"/>
    </row>
    <row r="77" spans="1:14">
      <c r="B77" s="52"/>
      <c r="C77" s="53"/>
      <c r="D77" s="53"/>
      <c r="E77" s="53"/>
      <c r="F77" s="53"/>
      <c r="G77" s="53"/>
      <c r="H77" s="320"/>
      <c r="I77" s="288"/>
      <c r="J77" s="295"/>
      <c r="K77" s="288"/>
      <c r="L77" s="821"/>
      <c r="M77" s="822"/>
      <c r="N77" s="296"/>
    </row>
    <row r="78" spans="1:14">
      <c r="B78" s="52"/>
      <c r="C78" s="53"/>
      <c r="D78" s="53"/>
      <c r="E78" s="53"/>
      <c r="F78" s="53"/>
      <c r="G78" s="53"/>
      <c r="H78" s="297"/>
      <c r="I78" s="288"/>
      <c r="J78" s="288"/>
      <c r="K78" s="288"/>
      <c r="L78" s="298"/>
      <c r="M78" s="299"/>
      <c r="N78" s="300"/>
    </row>
    <row r="79" spans="1:14" ht="15.75" thickBot="1">
      <c r="B79" s="456"/>
      <c r="C79" s="457"/>
      <c r="D79" s="457"/>
      <c r="E79" s="457"/>
      <c r="F79" s="457"/>
      <c r="G79" s="457"/>
      <c r="H79" s="54"/>
      <c r="I79" s="132"/>
      <c r="J79" s="132"/>
      <c r="K79" s="132"/>
      <c r="L79" s="806"/>
      <c r="M79" s="807"/>
      <c r="N79" s="133"/>
    </row>
    <row r="80" spans="1:14" ht="15.75" thickBot="1">
      <c r="B80" s="823" t="s">
        <v>1037</v>
      </c>
      <c r="C80" s="824"/>
      <c r="D80" s="824"/>
      <c r="E80" s="824"/>
      <c r="F80" s="824"/>
      <c r="G80" s="824"/>
      <c r="H80" s="824"/>
      <c r="I80" s="824"/>
      <c r="J80" s="824"/>
      <c r="K80" s="824"/>
      <c r="L80" s="824"/>
      <c r="M80" s="825"/>
      <c r="N80" s="110"/>
    </row>
    <row r="81" spans="1:15">
      <c r="B81" s="39"/>
      <c r="C81" s="40"/>
      <c r="D81" s="40"/>
      <c r="E81" s="40"/>
      <c r="F81" s="40"/>
      <c r="G81" s="40"/>
      <c r="H81" s="40"/>
      <c r="I81" s="40"/>
      <c r="J81" s="40"/>
      <c r="K81" s="40"/>
      <c r="L81" s="40"/>
      <c r="M81" s="40"/>
      <c r="N81" s="41"/>
    </row>
    <row r="82" spans="1:15">
      <c r="B82" s="70" t="s">
        <v>1046</v>
      </c>
      <c r="C82" s="71"/>
      <c r="D82" s="71"/>
      <c r="E82" s="71"/>
      <c r="F82" s="71"/>
      <c r="G82" s="71"/>
      <c r="H82" s="71"/>
      <c r="I82" s="71"/>
      <c r="J82" s="71"/>
      <c r="K82" s="71"/>
      <c r="L82" s="71"/>
      <c r="M82" s="71"/>
      <c r="N82" s="72"/>
    </row>
    <row r="83" spans="1:15" ht="15.75" thickBot="1">
      <c r="B83" s="74"/>
      <c r="C83" s="67"/>
      <c r="D83" s="67"/>
      <c r="E83" s="67"/>
      <c r="F83" s="67"/>
      <c r="G83" s="67"/>
      <c r="H83" s="67"/>
      <c r="I83" s="67"/>
      <c r="J83" s="67"/>
      <c r="K83" s="67"/>
      <c r="L83" s="67"/>
      <c r="M83" s="67"/>
      <c r="N83" s="69"/>
    </row>
    <row r="84" spans="1:15" ht="25.5">
      <c r="B84" s="843" t="s">
        <v>1047</v>
      </c>
      <c r="C84" s="844"/>
      <c r="D84" s="844"/>
      <c r="E84" s="844"/>
      <c r="F84" s="844"/>
      <c r="G84" s="844"/>
      <c r="H84" s="844"/>
      <c r="I84" s="79" t="s">
        <v>1048</v>
      </c>
      <c r="J84" s="81" t="s">
        <v>1494</v>
      </c>
      <c r="K84" s="80" t="s">
        <v>1050</v>
      </c>
      <c r="L84" s="845" t="s">
        <v>1034</v>
      </c>
      <c r="M84" s="846"/>
      <c r="N84" s="104" t="s">
        <v>1035</v>
      </c>
    </row>
    <row r="85" spans="1:15">
      <c r="A85" s="168" t="s">
        <v>11</v>
      </c>
      <c r="B85" s="55" t="str">
        <f>VLOOKUP(A85,'MANO DE OBRA'!A8:D68,3,FALSE)</f>
        <v>Obrero (4)</v>
      </c>
      <c r="C85" s="53"/>
      <c r="D85" s="53"/>
      <c r="E85" s="53"/>
      <c r="F85" s="53"/>
      <c r="G85" s="53"/>
      <c r="H85" s="53"/>
      <c r="I85" s="301">
        <f>K85/J85*100</f>
        <v>110415.578824</v>
      </c>
      <c r="J85" s="302">
        <v>185</v>
      </c>
      <c r="K85" s="303">
        <f>VLOOKUP(A85,'MANO DE OBRA'!A8:D99,4,FALSE)</f>
        <v>204268.8208244</v>
      </c>
      <c r="L85" s="56"/>
      <c r="M85" s="443">
        <v>10.4</v>
      </c>
      <c r="N85" s="404">
        <f>K85/M85</f>
        <v>19641.232771576921</v>
      </c>
      <c r="O85" s="112"/>
    </row>
    <row r="86" spans="1:15">
      <c r="A86" s="168" t="s">
        <v>32</v>
      </c>
      <c r="B86" s="55" t="str">
        <f>VLOOKUP(A86,'MANO DE OBRA'!A8:D69,3,FALSE)</f>
        <v>Oficial (2)</v>
      </c>
      <c r="C86" s="53"/>
      <c r="D86" s="53"/>
      <c r="E86" s="53"/>
      <c r="F86" s="53"/>
      <c r="G86" s="53"/>
      <c r="H86" s="53"/>
      <c r="I86" s="301">
        <f>K86/J86*100</f>
        <v>110415.578824</v>
      </c>
      <c r="J86" s="302">
        <v>185</v>
      </c>
      <c r="K86" s="303">
        <f>VLOOKUP(A86,'MANO DE OBRA'!A8:D100,4,FALSE)</f>
        <v>204268.8208244</v>
      </c>
      <c r="L86" s="56"/>
      <c r="M86" s="440">
        <v>10.4</v>
      </c>
      <c r="N86" s="404">
        <f>K86/M86</f>
        <v>19641.232771576921</v>
      </c>
    </row>
    <row r="87" spans="1:15">
      <c r="B87" s="55"/>
      <c r="C87" s="53"/>
      <c r="D87" s="53"/>
      <c r="E87" s="53"/>
      <c r="F87" s="53"/>
      <c r="G87" s="53"/>
      <c r="H87" s="53"/>
      <c r="I87" s="301"/>
      <c r="J87" s="302"/>
      <c r="K87" s="303"/>
      <c r="L87" s="56"/>
      <c r="M87" s="441"/>
      <c r="N87" s="404"/>
    </row>
    <row r="88" spans="1:15">
      <c r="B88" s="55"/>
      <c r="C88" s="53"/>
      <c r="D88" s="53"/>
      <c r="E88" s="53"/>
      <c r="F88" s="53"/>
      <c r="G88" s="53"/>
      <c r="H88" s="53"/>
      <c r="I88" s="288"/>
      <c r="J88" s="306"/>
      <c r="K88" s="307"/>
      <c r="L88" s="327"/>
      <c r="M88" s="309"/>
      <c r="N88" s="305"/>
    </row>
    <row r="89" spans="1:15">
      <c r="B89" s="55"/>
      <c r="C89" s="53"/>
      <c r="D89" s="53"/>
      <c r="E89" s="53"/>
      <c r="F89" s="53"/>
      <c r="G89" s="53"/>
      <c r="H89" s="53"/>
      <c r="I89" s="288"/>
      <c r="J89" s="306"/>
      <c r="K89" s="307"/>
      <c r="L89" s="327"/>
      <c r="M89" s="309"/>
      <c r="N89" s="305"/>
    </row>
    <row r="90" spans="1:15" ht="15.75" thickBot="1">
      <c r="B90" s="804"/>
      <c r="C90" s="805"/>
      <c r="D90" s="805"/>
      <c r="E90" s="805"/>
      <c r="F90" s="805"/>
      <c r="G90" s="805"/>
      <c r="H90" s="805"/>
      <c r="I90" s="132"/>
      <c r="J90" s="132"/>
      <c r="K90" s="132"/>
      <c r="L90" s="905"/>
      <c r="M90" s="905"/>
      <c r="N90" s="51"/>
    </row>
    <row r="91" spans="1:15" ht="15.75" thickBot="1">
      <c r="B91" s="823" t="s">
        <v>1037</v>
      </c>
      <c r="C91" s="824"/>
      <c r="D91" s="824"/>
      <c r="E91" s="824"/>
      <c r="F91" s="824"/>
      <c r="G91" s="824"/>
      <c r="H91" s="824"/>
      <c r="I91" s="824"/>
      <c r="J91" s="824"/>
      <c r="K91" s="824"/>
      <c r="L91" s="824"/>
      <c r="M91" s="825"/>
      <c r="N91" s="310">
        <f>SUM(N85:N90)</f>
        <v>39282.465543153841</v>
      </c>
    </row>
    <row r="92" spans="1:15" ht="15.75" thickBot="1">
      <c r="B92" s="39"/>
      <c r="C92" s="40"/>
      <c r="D92" s="40"/>
      <c r="E92" s="40"/>
      <c r="F92" s="40"/>
      <c r="G92" s="40"/>
      <c r="H92" s="40"/>
      <c r="I92" s="40"/>
      <c r="J92" s="40"/>
      <c r="K92" s="40"/>
      <c r="L92" s="40"/>
      <c r="M92" s="40"/>
      <c r="N92" s="41"/>
    </row>
    <row r="93" spans="1:15" ht="15.75" thickBot="1">
      <c r="B93" s="817" t="s">
        <v>1051</v>
      </c>
      <c r="C93" s="818"/>
      <c r="D93" s="818"/>
      <c r="E93" s="818"/>
      <c r="F93" s="818"/>
      <c r="G93" s="818"/>
      <c r="H93" s="818"/>
      <c r="I93" s="818"/>
      <c r="J93" s="818"/>
      <c r="K93" s="818"/>
      <c r="L93" s="818"/>
      <c r="M93" s="819"/>
      <c r="N93" s="105">
        <f>N49+N69+N80+N91</f>
        <v>265985.53742757463</v>
      </c>
    </row>
    <row r="94" spans="1:15">
      <c r="B94" s="39"/>
      <c r="C94" s="40"/>
      <c r="D94" s="40"/>
      <c r="E94" s="40"/>
      <c r="F94" s="40"/>
      <c r="G94" s="40"/>
      <c r="H94" s="40"/>
      <c r="I94" s="40"/>
      <c r="J94" s="40"/>
      <c r="K94" s="40"/>
      <c r="L94" s="40"/>
      <c r="M94" s="40"/>
      <c r="N94" s="41"/>
    </row>
    <row r="95" spans="1:15">
      <c r="B95" s="70" t="s">
        <v>1052</v>
      </c>
      <c r="C95" s="71"/>
      <c r="D95" s="71"/>
      <c r="E95" s="71"/>
      <c r="F95" s="71"/>
      <c r="G95" s="71"/>
      <c r="H95" s="71"/>
      <c r="I95" s="71"/>
      <c r="J95" s="71"/>
      <c r="K95" s="71"/>
      <c r="L95" s="71"/>
      <c r="M95" s="71"/>
      <c r="N95" s="72"/>
    </row>
    <row r="96" spans="1:15" ht="15.75" thickBot="1">
      <c r="B96" s="74"/>
      <c r="C96" s="67"/>
      <c r="D96" s="67"/>
      <c r="E96" s="67"/>
      <c r="F96" s="67"/>
      <c r="G96" s="67"/>
      <c r="H96" s="67"/>
      <c r="I96" s="67"/>
      <c r="J96" s="67"/>
      <c r="K96" s="67"/>
      <c r="L96" s="67"/>
      <c r="M96" s="67"/>
      <c r="N96" s="69"/>
    </row>
    <row r="97" spans="1:14">
      <c r="B97" s="808" t="s">
        <v>1053</v>
      </c>
      <c r="C97" s="809"/>
      <c r="D97" s="809"/>
      <c r="E97" s="809"/>
      <c r="F97" s="809"/>
      <c r="G97" s="809"/>
      <c r="H97" s="809"/>
      <c r="I97" s="323"/>
      <c r="J97" s="343"/>
      <c r="K97" s="311" t="s">
        <v>1054</v>
      </c>
      <c r="L97" s="847" t="s">
        <v>1055</v>
      </c>
      <c r="M97" s="848"/>
      <c r="N97" s="312"/>
    </row>
    <row r="98" spans="1:14">
      <c r="B98" s="849" t="s">
        <v>1056</v>
      </c>
      <c r="C98" s="850"/>
      <c r="D98" s="850"/>
      <c r="E98" s="850"/>
      <c r="F98" s="850"/>
      <c r="G98" s="850"/>
      <c r="H98" s="850"/>
      <c r="I98" s="93"/>
      <c r="J98" s="94"/>
      <c r="K98" s="313">
        <v>0.2</v>
      </c>
      <c r="L98" s="851">
        <f>N93*K98</f>
        <v>53197.107485514927</v>
      </c>
      <c r="M98" s="852"/>
      <c r="N98" s="57"/>
    </row>
    <row r="99" spans="1:14">
      <c r="B99" s="95" t="s">
        <v>1057</v>
      </c>
      <c r="C99" s="96"/>
      <c r="D99" s="96"/>
      <c r="E99" s="96"/>
      <c r="F99" s="96"/>
      <c r="G99" s="96"/>
      <c r="H99" s="96"/>
      <c r="I99" s="93"/>
      <c r="J99" s="94"/>
      <c r="K99" s="313">
        <v>0.05</v>
      </c>
      <c r="L99" s="851">
        <f>N93*K99</f>
        <v>13299.276871378732</v>
      </c>
      <c r="M99" s="852"/>
      <c r="N99" s="57"/>
    </row>
    <row r="100" spans="1:14" ht="15.75" thickBot="1">
      <c r="B100" s="97" t="s">
        <v>1058</v>
      </c>
      <c r="C100" s="98"/>
      <c r="D100" s="98"/>
      <c r="E100" s="98"/>
      <c r="F100" s="98"/>
      <c r="G100" s="98"/>
      <c r="H100" s="98"/>
      <c r="I100" s="99"/>
      <c r="J100" s="100"/>
      <c r="K100" s="314">
        <v>0.05</v>
      </c>
      <c r="L100" s="853">
        <f>N93*K100</f>
        <v>13299.276871378732</v>
      </c>
      <c r="M100" s="854"/>
      <c r="N100" s="57"/>
    </row>
    <row r="101" spans="1:14" ht="15.75" thickBot="1">
      <c r="B101" s="817" t="s">
        <v>1037</v>
      </c>
      <c r="C101" s="818"/>
      <c r="D101" s="818"/>
      <c r="E101" s="818"/>
      <c r="F101" s="818"/>
      <c r="G101" s="818"/>
      <c r="H101" s="818"/>
      <c r="I101" s="818"/>
      <c r="J101" s="818"/>
      <c r="K101" s="818"/>
      <c r="L101" s="818"/>
      <c r="M101" s="819"/>
      <c r="N101" s="58">
        <f>L98+L99+L100</f>
        <v>79795.661228272395</v>
      </c>
    </row>
    <row r="102" spans="1:14" ht="15.75" thickBot="1">
      <c r="B102" s="39"/>
      <c r="C102" s="40"/>
      <c r="D102" s="40"/>
      <c r="E102" s="40"/>
      <c r="F102" s="40"/>
      <c r="G102" s="40"/>
      <c r="H102" s="40"/>
      <c r="I102" s="40"/>
      <c r="J102" s="40"/>
      <c r="K102" s="40"/>
      <c r="L102" s="40"/>
      <c r="M102" s="40"/>
      <c r="N102" s="41"/>
    </row>
    <row r="103" spans="1:14" ht="15.75" thickBot="1">
      <c r="A103" t="s">
        <v>2122</v>
      </c>
      <c r="B103" s="817" t="s">
        <v>1059</v>
      </c>
      <c r="C103" s="818"/>
      <c r="D103" s="818"/>
      <c r="E103" s="818"/>
      <c r="F103" s="818"/>
      <c r="G103" s="818"/>
      <c r="H103" s="818"/>
      <c r="I103" s="818"/>
      <c r="J103" s="818"/>
      <c r="K103" s="818"/>
      <c r="L103" s="818"/>
      <c r="M103" s="819"/>
      <c r="N103" s="196">
        <f>N93+N101</f>
        <v>345781.19865584699</v>
      </c>
    </row>
    <row r="104" spans="1:14">
      <c r="B104" s="248"/>
      <c r="C104" s="249"/>
      <c r="D104" s="249"/>
      <c r="E104" s="249"/>
      <c r="F104" s="249"/>
      <c r="G104" s="249"/>
      <c r="H104" s="249"/>
      <c r="I104" s="249"/>
      <c r="J104" s="249"/>
      <c r="K104" s="249"/>
      <c r="L104" s="249"/>
      <c r="M104" s="249"/>
      <c r="N104" s="250"/>
    </row>
    <row r="105" spans="1:14">
      <c r="B105" s="251"/>
      <c r="C105" s="252"/>
      <c r="D105" s="252"/>
      <c r="E105" s="252"/>
      <c r="F105" s="252"/>
      <c r="G105" s="252"/>
      <c r="H105" s="252"/>
      <c r="I105" s="252"/>
      <c r="J105" s="252"/>
      <c r="K105" s="252"/>
      <c r="L105" s="252"/>
      <c r="M105" s="252"/>
      <c r="N105" s="253"/>
    </row>
    <row r="106" spans="1:14">
      <c r="B106" s="251"/>
      <c r="C106" s="252"/>
      <c r="D106" s="252"/>
      <c r="E106" s="252"/>
      <c r="F106" s="252"/>
      <c r="G106" s="252"/>
      <c r="H106" s="252"/>
      <c r="I106" s="252"/>
      <c r="J106" s="252"/>
      <c r="K106" s="252"/>
      <c r="L106" s="252"/>
      <c r="M106" s="252"/>
      <c r="N106" s="253"/>
    </row>
    <row r="107" spans="1:14">
      <c r="B107" s="251"/>
      <c r="C107" s="252"/>
      <c r="D107" s="252"/>
      <c r="E107" s="252"/>
      <c r="F107" s="252"/>
      <c r="G107" s="252"/>
      <c r="H107" s="252"/>
      <c r="I107" s="252"/>
      <c r="J107" s="252"/>
      <c r="K107" s="252"/>
      <c r="L107" s="252"/>
      <c r="M107" s="252"/>
      <c r="N107" s="253"/>
    </row>
    <row r="108" spans="1:14">
      <c r="B108" s="251"/>
      <c r="C108" s="252"/>
      <c r="D108" s="252"/>
      <c r="E108" s="426" t="s">
        <v>1060</v>
      </c>
      <c r="F108" s="426"/>
      <c r="G108" s="426"/>
      <c r="H108" s="426"/>
      <c r="I108" s="426"/>
      <c r="J108" s="426"/>
      <c r="K108" s="252"/>
      <c r="L108" s="252"/>
      <c r="M108" s="252"/>
      <c r="N108" s="253"/>
    </row>
    <row r="109" spans="1:14">
      <c r="B109" s="251"/>
      <c r="C109" s="252"/>
      <c r="D109" s="252"/>
      <c r="E109" s="252" t="s">
        <v>1061</v>
      </c>
      <c r="F109" s="252"/>
      <c r="G109" s="252"/>
      <c r="H109" s="252"/>
      <c r="I109" s="252"/>
      <c r="J109" s="252"/>
      <c r="K109" s="252"/>
      <c r="L109" s="252"/>
      <c r="M109" s="252"/>
      <c r="N109" s="253"/>
    </row>
    <row r="110" spans="1:14">
      <c r="B110" s="251"/>
      <c r="C110" s="252"/>
      <c r="D110" s="252"/>
      <c r="E110" s="252" t="s">
        <v>1062</v>
      </c>
      <c r="F110" s="252"/>
      <c r="G110" s="252"/>
      <c r="H110" s="252"/>
      <c r="I110" s="252"/>
      <c r="J110" s="252"/>
      <c r="K110" s="252"/>
      <c r="L110" s="252"/>
      <c r="M110" s="252"/>
      <c r="N110" s="253"/>
    </row>
    <row r="111" spans="1:14">
      <c r="B111" s="251"/>
      <c r="C111" s="252"/>
      <c r="D111" s="252"/>
      <c r="E111" s="252" t="s">
        <v>1063</v>
      </c>
      <c r="F111" s="252"/>
      <c r="G111" s="252"/>
      <c r="H111" s="252"/>
      <c r="I111" s="252"/>
      <c r="J111" s="252"/>
      <c r="K111" s="252"/>
      <c r="L111" s="252"/>
      <c r="M111" s="252"/>
      <c r="N111" s="253"/>
    </row>
    <row r="112" spans="1:14" ht="15.75" thickBot="1">
      <c r="B112" s="251"/>
      <c r="C112" s="252"/>
      <c r="D112" s="252"/>
      <c r="E112" s="252"/>
      <c r="F112" s="252" t="s">
        <v>1064</v>
      </c>
      <c r="G112" s="252"/>
      <c r="H112" s="252"/>
      <c r="I112" s="252"/>
      <c r="J112" s="252"/>
      <c r="K112" s="252"/>
      <c r="L112" s="252"/>
      <c r="M112" s="252"/>
      <c r="N112" s="253"/>
    </row>
    <row r="113" spans="2:14">
      <c r="B113" s="236" t="s">
        <v>2322</v>
      </c>
      <c r="C113" s="237"/>
      <c r="D113" s="237"/>
      <c r="E113" s="237"/>
      <c r="F113" s="237"/>
      <c r="G113" s="237"/>
      <c r="H113" s="237"/>
      <c r="I113" s="237"/>
      <c r="J113" s="237"/>
      <c r="K113" s="237"/>
      <c r="L113" s="237"/>
      <c r="M113" s="237"/>
      <c r="N113" s="238"/>
    </row>
    <row r="114" spans="2:14">
      <c r="B114" s="254"/>
      <c r="C114" s="255"/>
      <c r="D114" s="255"/>
      <c r="E114" s="255"/>
      <c r="F114" s="255"/>
      <c r="G114" s="255"/>
      <c r="H114" s="255"/>
      <c r="I114" s="255"/>
      <c r="J114" s="255"/>
      <c r="K114" s="255"/>
      <c r="L114" s="255"/>
      <c r="M114" s="255"/>
      <c r="N114" s="256"/>
    </row>
    <row r="115" spans="2:14">
      <c r="B115" s="254"/>
      <c r="C115" s="255"/>
      <c r="D115" s="255"/>
      <c r="E115" s="255"/>
      <c r="F115" s="255"/>
      <c r="G115" s="255"/>
      <c r="H115" s="255"/>
      <c r="I115" s="255"/>
      <c r="J115" s="255"/>
      <c r="K115" s="255"/>
      <c r="L115" s="255"/>
      <c r="M115" s="255"/>
      <c r="N115" s="256"/>
    </row>
    <row r="116" spans="2:14">
      <c r="B116" s="254"/>
      <c r="C116" s="255"/>
      <c r="D116" s="255"/>
      <c r="E116" s="255"/>
      <c r="F116" s="255"/>
      <c r="G116" s="255"/>
      <c r="H116" s="255"/>
      <c r="I116" s="255"/>
      <c r="J116" s="255"/>
      <c r="K116" s="255"/>
      <c r="L116" s="255"/>
      <c r="M116" s="255"/>
      <c r="N116" s="256"/>
    </row>
    <row r="117" spans="2:14" ht="15.75" thickBot="1">
      <c r="B117" s="257"/>
      <c r="C117" s="258"/>
      <c r="D117" s="258"/>
      <c r="E117" s="258"/>
      <c r="F117" s="258"/>
      <c r="G117" s="258"/>
      <c r="H117" s="258"/>
      <c r="I117" s="258"/>
      <c r="J117" s="258"/>
      <c r="K117" s="258"/>
      <c r="L117" s="258"/>
      <c r="M117" s="258"/>
      <c r="N117" s="259"/>
    </row>
    <row r="118" spans="2:14">
      <c r="B118" s="260"/>
      <c r="C118" s="261"/>
      <c r="D118" s="261"/>
      <c r="E118" s="261"/>
      <c r="F118" s="261"/>
      <c r="G118" s="261"/>
      <c r="H118" s="261"/>
      <c r="I118" s="261"/>
      <c r="J118" s="261"/>
      <c r="K118" s="261"/>
      <c r="L118" s="261"/>
      <c r="M118" s="261"/>
      <c r="N118" s="262"/>
    </row>
    <row r="119" spans="2:14">
      <c r="B119" s="263" t="s">
        <v>2323</v>
      </c>
      <c r="C119" s="264"/>
      <c r="D119" s="264"/>
      <c r="E119" s="264"/>
      <c r="F119" s="264"/>
      <c r="G119" s="264"/>
      <c r="H119" s="264"/>
      <c r="I119" s="264"/>
      <c r="J119" s="264"/>
      <c r="K119" s="264"/>
      <c r="L119" s="264"/>
      <c r="M119" s="264"/>
      <c r="N119" s="265"/>
    </row>
    <row r="120" spans="2:14" ht="15" customHeight="1">
      <c r="B120" s="959" t="s">
        <v>2324</v>
      </c>
      <c r="C120" s="960"/>
      <c r="D120" s="960"/>
      <c r="E120" s="960"/>
      <c r="F120" s="960"/>
      <c r="G120" s="960"/>
      <c r="H120" s="960"/>
      <c r="I120" s="960"/>
      <c r="J120" s="960"/>
      <c r="K120" s="960"/>
      <c r="L120" s="960"/>
      <c r="M120" s="960"/>
      <c r="N120" s="961"/>
    </row>
    <row r="121" spans="2:14" ht="15" customHeight="1">
      <c r="B121" s="959"/>
      <c r="C121" s="960"/>
      <c r="D121" s="960"/>
      <c r="E121" s="960"/>
      <c r="F121" s="960"/>
      <c r="G121" s="960"/>
      <c r="H121" s="960"/>
      <c r="I121" s="960"/>
      <c r="J121" s="960"/>
      <c r="K121" s="960"/>
      <c r="L121" s="960"/>
      <c r="M121" s="960"/>
      <c r="N121" s="961"/>
    </row>
    <row r="122" spans="2:14" ht="30" customHeight="1">
      <c r="B122" s="962" t="s">
        <v>2325</v>
      </c>
      <c r="C122" s="963"/>
      <c r="D122" s="963"/>
      <c r="E122" s="963"/>
      <c r="F122" s="963"/>
      <c r="G122" s="963"/>
      <c r="H122" s="963"/>
      <c r="I122" s="963"/>
      <c r="J122" s="963"/>
      <c r="K122" s="963"/>
      <c r="L122" s="963"/>
      <c r="M122" s="963"/>
      <c r="N122" s="964"/>
    </row>
    <row r="123" spans="2:14">
      <c r="B123" s="962"/>
      <c r="C123" s="963"/>
      <c r="D123" s="963"/>
      <c r="E123" s="963"/>
      <c r="F123" s="963"/>
      <c r="G123" s="963"/>
      <c r="H123" s="963"/>
      <c r="I123" s="963"/>
      <c r="J123" s="963"/>
      <c r="K123" s="963"/>
      <c r="L123" s="963"/>
      <c r="M123" s="963"/>
      <c r="N123" s="964"/>
    </row>
    <row r="124" spans="2:14">
      <c r="B124" s="348"/>
      <c r="C124" s="349"/>
      <c r="D124" s="349"/>
      <c r="E124" s="349"/>
      <c r="F124" s="349"/>
      <c r="G124" s="349"/>
      <c r="H124" s="349"/>
      <c r="I124" s="349"/>
      <c r="J124" s="349"/>
      <c r="K124" s="349"/>
      <c r="L124" s="349"/>
      <c r="M124" s="349"/>
      <c r="N124" s="350"/>
    </row>
    <row r="125" spans="2:14">
      <c r="B125" s="348"/>
      <c r="C125" s="349"/>
      <c r="D125" s="349"/>
      <c r="E125" s="349"/>
      <c r="F125" s="349"/>
      <c r="G125" s="349"/>
      <c r="H125" s="349"/>
      <c r="I125" s="349"/>
      <c r="J125" s="349"/>
      <c r="K125" s="349"/>
      <c r="L125" s="349"/>
      <c r="M125" s="349"/>
      <c r="N125" s="350"/>
    </row>
    <row r="126" spans="2:14">
      <c r="B126" s="348"/>
      <c r="C126" s="349"/>
      <c r="D126" s="349"/>
      <c r="E126" s="349"/>
      <c r="F126" s="349"/>
      <c r="G126" s="349"/>
      <c r="H126" s="349"/>
      <c r="I126" s="349"/>
      <c r="J126" s="349"/>
      <c r="K126" s="349"/>
      <c r="L126" s="349"/>
      <c r="M126" s="349"/>
      <c r="N126" s="350"/>
    </row>
    <row r="127" spans="2:14">
      <c r="B127" s="263"/>
      <c r="C127" s="264"/>
      <c r="D127" s="264"/>
      <c r="E127" s="264"/>
      <c r="F127" s="264"/>
      <c r="G127" s="264"/>
      <c r="H127" s="264"/>
      <c r="I127" s="264"/>
      <c r="J127" s="264"/>
      <c r="K127" s="264"/>
      <c r="L127" s="264"/>
      <c r="M127" s="264"/>
      <c r="N127" s="265"/>
    </row>
    <row r="128" spans="2:14">
      <c r="B128" s="251"/>
      <c r="C128" s="252"/>
      <c r="D128" s="252"/>
      <c r="E128" s="252" t="s">
        <v>1060</v>
      </c>
      <c r="F128" s="426"/>
      <c r="G128" s="426"/>
      <c r="H128" s="252"/>
      <c r="I128" s="252"/>
      <c r="J128" s="252"/>
      <c r="K128" s="252"/>
      <c r="L128" s="252"/>
      <c r="M128" s="252"/>
      <c r="N128" s="253"/>
    </row>
    <row r="129" spans="2:14">
      <c r="B129" s="251"/>
      <c r="C129" s="252"/>
      <c r="D129" s="252"/>
      <c r="E129" s="427" t="s">
        <v>1061</v>
      </c>
      <c r="F129" s="252"/>
      <c r="G129" s="252"/>
      <c r="H129" s="427"/>
      <c r="I129" s="427"/>
      <c r="J129" s="427"/>
      <c r="K129" s="252"/>
      <c r="L129" s="252"/>
      <c r="M129" s="252"/>
      <c r="N129" s="253"/>
    </row>
    <row r="130" spans="2:14">
      <c r="B130" s="251"/>
      <c r="C130" s="252"/>
      <c r="D130" s="252"/>
      <c r="E130" s="266" t="s">
        <v>1065</v>
      </c>
      <c r="F130" s="252"/>
      <c r="G130" s="252"/>
      <c r="H130" s="266"/>
      <c r="I130" s="266"/>
      <c r="J130" s="266"/>
      <c r="K130" s="252"/>
      <c r="L130" s="252"/>
      <c r="M130" s="252"/>
      <c r="N130" s="253"/>
    </row>
    <row r="131" spans="2:14">
      <c r="B131" s="267"/>
      <c r="C131" s="264"/>
      <c r="D131" s="264"/>
      <c r="E131" s="252" t="s">
        <v>1063</v>
      </c>
      <c r="F131" s="252"/>
      <c r="G131" s="252"/>
      <c r="H131" s="252"/>
      <c r="I131" s="252"/>
      <c r="J131" s="252"/>
      <c r="K131" s="264"/>
      <c r="L131" s="264"/>
      <c r="M131" s="264"/>
      <c r="N131" s="265"/>
    </row>
    <row r="132" spans="2:14">
      <c r="B132" s="267"/>
      <c r="C132" s="264"/>
      <c r="D132" s="264"/>
      <c r="E132" s="264"/>
      <c r="F132" s="252"/>
      <c r="G132" s="252"/>
      <c r="H132" s="252"/>
      <c r="I132" s="252"/>
      <c r="J132" s="252"/>
      <c r="K132" s="264"/>
      <c r="L132" s="264"/>
      <c r="M132" s="264"/>
      <c r="N132" s="265"/>
    </row>
    <row r="133" spans="2:14">
      <c r="B133" s="267" t="s">
        <v>2326</v>
      </c>
      <c r="C133" s="266"/>
      <c r="D133" s="266"/>
      <c r="E133" s="252"/>
      <c r="F133" s="252"/>
      <c r="G133" s="252"/>
      <c r="H133" s="252"/>
      <c r="I133" s="252"/>
      <c r="J133" s="965"/>
      <c r="K133" s="965"/>
      <c r="L133" s="965"/>
      <c r="M133" s="965"/>
      <c r="N133" s="966"/>
    </row>
    <row r="134" spans="2:14" ht="15.75" thickBot="1">
      <c r="B134" s="428" t="s">
        <v>2327</v>
      </c>
      <c r="C134" s="429"/>
      <c r="D134" s="429"/>
      <c r="E134" s="268"/>
      <c r="F134" s="268"/>
      <c r="G134" s="268"/>
      <c r="H134" s="268"/>
      <c r="I134" s="268"/>
      <c r="J134" s="967"/>
      <c r="K134" s="967"/>
      <c r="L134" s="967"/>
      <c r="M134" s="967"/>
      <c r="N134" s="968"/>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43:H43"/>
    <mergeCell ref="F25:H25"/>
    <mergeCell ref="B27:N27"/>
    <mergeCell ref="L29:M29"/>
    <mergeCell ref="C30:I30"/>
    <mergeCell ref="L30:M30"/>
    <mergeCell ref="B35:H35"/>
    <mergeCell ref="I35:J35"/>
    <mergeCell ref="L35:M35"/>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L76:M76"/>
    <mergeCell ref="L77:M77"/>
    <mergeCell ref="L79:M79"/>
    <mergeCell ref="B80:M80"/>
    <mergeCell ref="B84:H84"/>
    <mergeCell ref="L84:M84"/>
    <mergeCell ref="L90:M90"/>
    <mergeCell ref="B91:M91"/>
    <mergeCell ref="B93:M93"/>
    <mergeCell ref="B97:H97"/>
    <mergeCell ref="L97:M97"/>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topLeftCell="A31"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7.25" customHeight="1" thickBot="1">
      <c r="A31" t="s">
        <v>1929</v>
      </c>
      <c r="B31" s="86" t="s">
        <v>1195</v>
      </c>
      <c r="C31" s="87" t="s">
        <v>2212</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224</v>
      </c>
      <c r="B36" s="830" t="str">
        <f>VLOOKUP(A36,EQUIPOS!A6:D154,3,FALSE)</f>
        <v>Equipo de Medición (Deformimetros Eléctricos, Mecánicos, Celdas de Carga,  Etc.)</v>
      </c>
      <c r="C36" s="831"/>
      <c r="D36" s="831"/>
      <c r="E36" s="831"/>
      <c r="F36" s="831"/>
      <c r="G36" s="831"/>
      <c r="H36" s="832"/>
      <c r="I36" s="276"/>
      <c r="J36" s="277"/>
      <c r="K36" s="278">
        <f>VLOOKUP(A36,EQUIPOS!A6:D163,4,FALSE)</f>
        <v>114670.28336231103</v>
      </c>
      <c r="L36" s="279"/>
      <c r="M36" s="345">
        <v>3.3333333330000001</v>
      </c>
      <c r="N36" s="281">
        <f>K36/M36</f>
        <v>34401.085012133415</v>
      </c>
    </row>
    <row r="37" spans="1:14">
      <c r="A37" s="119" t="s">
        <v>125</v>
      </c>
      <c r="B37" s="830" t="str">
        <f>VLOOKUP(A37,EQUIPOS!A7:D154,3,FALSE)</f>
        <v>Bomba para gato de tensionamiento</v>
      </c>
      <c r="C37" s="831"/>
      <c r="D37" s="831"/>
      <c r="E37" s="831"/>
      <c r="F37" s="831"/>
      <c r="G37" s="831"/>
      <c r="H37" s="832"/>
      <c r="I37" s="430"/>
      <c r="J37" s="431"/>
      <c r="K37" s="278">
        <f>VLOOKUP(A37,EQUIPOS!A7:D164,4,FALSE)</f>
        <v>34215.315213102149</v>
      </c>
      <c r="L37" s="344"/>
      <c r="M37" s="345">
        <v>0.1</v>
      </c>
      <c r="N37" s="281">
        <f>K37/M37</f>
        <v>342153.15213102149</v>
      </c>
    </row>
    <row r="38" spans="1:14">
      <c r="A38" s="119" t="s">
        <v>240</v>
      </c>
      <c r="B38" s="830" t="str">
        <f>VLOOKUP(A38,EQUIPOS!A8:D154,3,FALSE)</f>
        <v>Gato para tensionamiento, fuerza Max 200 ton, área de tensión 314 cm2.</v>
      </c>
      <c r="C38" s="831"/>
      <c r="D38" s="831"/>
      <c r="E38" s="831"/>
      <c r="F38" s="831"/>
      <c r="G38" s="831"/>
      <c r="H38" s="832"/>
      <c r="I38" s="337"/>
      <c r="J38" s="339"/>
      <c r="K38" s="278">
        <f>VLOOKUP(A38,EQUIPOS!A8:D165,4,FALSE)</f>
        <v>140600</v>
      </c>
      <c r="L38" s="432"/>
      <c r="M38" s="433">
        <v>0.1</v>
      </c>
      <c r="N38" s="281">
        <f>K38/M38</f>
        <v>1406000</v>
      </c>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1782554.237143155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c r="B48" s="49"/>
      <c r="C48" s="290"/>
      <c r="D48" s="290"/>
      <c r="E48" s="290"/>
      <c r="F48" s="290"/>
      <c r="G48" s="290"/>
      <c r="H48" s="290"/>
      <c r="I48" s="277"/>
      <c r="J48" s="233"/>
      <c r="K48" s="291"/>
      <c r="L48" s="276"/>
      <c r="M48" s="411"/>
      <c r="N48" s="281"/>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1477</v>
      </c>
      <c r="B60" s="52" t="str">
        <f>VLOOKUP(A60,TRANSPORTE!A2:D117,3,FALSE)</f>
        <v>Transporte de equipos</v>
      </c>
      <c r="C60" s="326"/>
      <c r="D60" s="326"/>
      <c r="E60" s="326"/>
      <c r="F60" s="326"/>
      <c r="G60" s="326"/>
      <c r="H60" s="320" t="s">
        <v>339</v>
      </c>
      <c r="I60" s="288">
        <v>15</v>
      </c>
      <c r="J60" s="295">
        <v>1</v>
      </c>
      <c r="K60" s="288">
        <f>I60*J60</f>
        <v>15</v>
      </c>
      <c r="L60" s="821">
        <f>VLOOKUP(A60,TRANSPORTE!A2:D117,4,FALSE)</f>
        <v>3697.8086378912117</v>
      </c>
      <c r="M60" s="822"/>
      <c r="N60" s="296">
        <f>K60*L60</f>
        <v>55467.129568368175</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55467.129568368175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8" t="s">
        <v>4</v>
      </c>
      <c r="B71" s="55" t="str">
        <f>VLOOKUP(A71,'MANO DE OBRA'!A8:D68,3,FALSE)</f>
        <v>Inspector de fabricación y montaje</v>
      </c>
      <c r="C71" s="53"/>
      <c r="D71" s="53"/>
      <c r="E71" s="53"/>
      <c r="F71" s="53"/>
      <c r="G71" s="53"/>
      <c r="H71" s="53"/>
      <c r="I71" s="301">
        <f>K71/J71*100</f>
        <v>84190.500000000015</v>
      </c>
      <c r="J71" s="302">
        <v>185</v>
      </c>
      <c r="K71" s="303">
        <f>VLOOKUP(A71,'MANO DE OBRA'!A8:D99,4,FALSE)</f>
        <v>155752.42500000002</v>
      </c>
      <c r="L71" s="56"/>
      <c r="M71" s="443">
        <v>26.666666664000001</v>
      </c>
      <c r="N71" s="404">
        <f>K71/M71</f>
        <v>5840.7159380840721</v>
      </c>
      <c r="O71" s="112"/>
    </row>
    <row r="72" spans="1:15">
      <c r="A72" s="168"/>
      <c r="B72" s="55"/>
      <c r="C72" s="53"/>
      <c r="D72" s="53"/>
      <c r="E72" s="53"/>
      <c r="F72" s="53"/>
      <c r="G72" s="53"/>
      <c r="H72" s="53"/>
      <c r="I72" s="301"/>
      <c r="J72" s="302"/>
      <c r="K72" s="303"/>
      <c r="L72" s="56"/>
      <c r="M72" s="440"/>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5840.7159380840721</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1843862.0826496072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368772.41652992147</v>
      </c>
      <c r="M84" s="852"/>
      <c r="N84" s="57"/>
    </row>
    <row r="85" spans="1:14">
      <c r="B85" s="95" t="s">
        <v>1057</v>
      </c>
      <c r="C85" s="96"/>
      <c r="D85" s="96"/>
      <c r="E85" s="96"/>
      <c r="F85" s="96"/>
      <c r="G85" s="96"/>
      <c r="H85" s="96"/>
      <c r="I85" s="93"/>
      <c r="J85" s="94"/>
      <c r="K85" s="313">
        <v>0.05</v>
      </c>
      <c r="L85" s="851">
        <f>N79*K85</f>
        <v>92193.104132480366</v>
      </c>
      <c r="M85" s="852"/>
      <c r="N85" s="57"/>
    </row>
    <row r="86" spans="1:14" ht="15.75" thickBot="1">
      <c r="B86" s="97" t="s">
        <v>1058</v>
      </c>
      <c r="C86" s="98"/>
      <c r="D86" s="98"/>
      <c r="E86" s="98"/>
      <c r="F86" s="98"/>
      <c r="G86" s="98"/>
      <c r="H86" s="98"/>
      <c r="I86" s="99"/>
      <c r="J86" s="100"/>
      <c r="K86" s="314">
        <v>0.05</v>
      </c>
      <c r="L86" s="853">
        <f>N79*K86</f>
        <v>92193.104132480366</v>
      </c>
      <c r="M86" s="854"/>
      <c r="N86" s="57"/>
    </row>
    <row r="87" spans="1:14" ht="15.75" thickBot="1">
      <c r="B87" s="817" t="s">
        <v>1037</v>
      </c>
      <c r="C87" s="818"/>
      <c r="D87" s="818"/>
      <c r="E87" s="818"/>
      <c r="F87" s="818"/>
      <c r="G87" s="818"/>
      <c r="H87" s="818"/>
      <c r="I87" s="818"/>
      <c r="J87" s="818"/>
      <c r="K87" s="818"/>
      <c r="L87" s="818"/>
      <c r="M87" s="819"/>
      <c r="N87" s="58">
        <f>L84+L85+L86</f>
        <v>553158.62479488214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2397020.7074444895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8.75" customHeight="1" thickBot="1">
      <c r="A31" t="s">
        <v>1929</v>
      </c>
      <c r="B31" s="86" t="s">
        <v>1196</v>
      </c>
      <c r="C31" s="87" t="s">
        <v>2213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112</v>
      </c>
      <c r="B36" s="830" t="str">
        <f>VLOOKUP(A36,EQUIPOS!A6:D154,3,FALSE)</f>
        <v xml:space="preserve">Aspersor manual
</v>
      </c>
      <c r="C36" s="831"/>
      <c r="D36" s="831"/>
      <c r="E36" s="831"/>
      <c r="F36" s="831"/>
      <c r="G36" s="831"/>
      <c r="H36" s="832"/>
      <c r="I36" s="276"/>
      <c r="J36" s="277"/>
      <c r="K36" s="278">
        <f>VLOOKUP(A36,EQUIPOS!A6:D163,4,FALSE)</f>
        <v>1824.4316450447916</v>
      </c>
      <c r="L36" s="279"/>
      <c r="M36" s="345">
        <v>2</v>
      </c>
      <c r="N36" s="281">
        <f>K36/M36</f>
        <v>912.2158225223958</v>
      </c>
    </row>
    <row r="37" spans="1:14">
      <c r="A37" s="119" t="s">
        <v>363</v>
      </c>
      <c r="B37" s="830" t="str">
        <f>VLOOKUP(A37,EQUIPOS!A7:D154,3,FALSE)</f>
        <v>Vibrador de concreto, Motor de 3 hp a 18.000 rpm Mangueras de 4 mt</v>
      </c>
      <c r="C37" s="831"/>
      <c r="D37" s="831"/>
      <c r="E37" s="831"/>
      <c r="F37" s="831"/>
      <c r="G37" s="831"/>
      <c r="H37" s="832"/>
      <c r="I37" s="430"/>
      <c r="J37" s="431"/>
      <c r="K37" s="278">
        <f>VLOOKUP(A37,EQUIPOS!A7:D164,4,FALSE)</f>
        <v>15583</v>
      </c>
      <c r="L37" s="344"/>
      <c r="M37" s="345">
        <v>2</v>
      </c>
      <c r="N37" s="281">
        <f>K37/M37</f>
        <v>7791.5</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1595.850162690625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10299.565985213021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611</v>
      </c>
      <c r="B48" s="49" t="str">
        <f>VLOOKUP(A48,MATERIALES!A5:D372,3,FALSE)</f>
        <v xml:space="preserve">Obra falsa concreto clase A y B (puntal de 3m metálico)
</v>
      </c>
      <c r="C48" s="290"/>
      <c r="D48" s="290"/>
      <c r="E48" s="290"/>
      <c r="F48" s="290"/>
      <c r="G48" s="290"/>
      <c r="H48" s="290"/>
      <c r="I48" s="290"/>
      <c r="J48" s="320" t="str">
        <f ca="1">VLOOKUP(A48,MATERIALES!A4:D638,2,FALSE)</f>
        <v>m2</v>
      </c>
      <c r="K48" s="291">
        <v>4.5999999999999996</v>
      </c>
      <c r="L48" s="276"/>
      <c r="M48" s="411">
        <f>VLOOKUP(A48,MATERIALES!A5:D394,4,FALSE)</f>
        <v>35961.612067877948</v>
      </c>
      <c r="N48" s="281">
        <f>K48*M48</f>
        <v>165423.41551223854</v>
      </c>
    </row>
    <row r="49" spans="1:14">
      <c r="A49" s="167" t="s">
        <v>849</v>
      </c>
      <c r="B49" s="49" t="str">
        <f>VLOOKUP(A49,MATERIALES!A6:D372,3,FALSE)</f>
        <v>Antisol blanco (presentación 20 kg)</v>
      </c>
      <c r="C49" s="434"/>
      <c r="D49" s="434"/>
      <c r="E49" s="434"/>
      <c r="F49" s="434"/>
      <c r="G49" s="434"/>
      <c r="H49" s="434"/>
      <c r="I49" s="434"/>
      <c r="J49" s="321" t="str">
        <f>VLOOKUP(A49,MATERIALES!A5:D639,2,FALSE)</f>
        <v>kg</v>
      </c>
      <c r="K49" s="406">
        <v>1</v>
      </c>
      <c r="L49" s="430"/>
      <c r="M49" s="411">
        <f>VLOOKUP(A49,MATERIALES!A6:D395,4,FALSE)</f>
        <v>5580</v>
      </c>
      <c r="N49" s="281">
        <f>K49*M49</f>
        <v>5580</v>
      </c>
    </row>
    <row r="50" spans="1:14">
      <c r="A50" s="167" t="s">
        <v>902</v>
      </c>
      <c r="B50" s="49" t="str">
        <f>VLOOKUP(A50,MATERIALES!A6:D372,3,FALSE)</f>
        <v>Concreto Resistencia  35 (Mpa)</v>
      </c>
      <c r="C50" s="434"/>
      <c r="D50" s="434"/>
      <c r="E50" s="434"/>
      <c r="F50" s="434"/>
      <c r="G50" s="434"/>
      <c r="H50" s="434"/>
      <c r="I50" s="434"/>
      <c r="J50" s="321" t="str">
        <f>VLOOKUP(A50,MATERIALES!A6:D640,2,FALSE)</f>
        <v>m3</v>
      </c>
      <c r="K50" s="406">
        <v>1</v>
      </c>
      <c r="L50" s="430"/>
      <c r="M50" s="411">
        <f>VLOOKUP(A50,MATERIALES!A6:D396,4,FALSE)</f>
        <v>399706.66666666669</v>
      </c>
      <c r="N50" s="281">
        <f>K50*M50</f>
        <v>399706.66666666669</v>
      </c>
    </row>
    <row r="51" spans="1:14">
      <c r="A51" s="167" t="s">
        <v>951</v>
      </c>
      <c r="B51" s="49" t="str">
        <f>VLOOKUP(A51,MATERIALES!A6:D372,3,FALSE)</f>
        <v>FORMALETA (Depende para que sea el Concreto)</v>
      </c>
      <c r="C51" s="434"/>
      <c r="D51" s="434"/>
      <c r="E51" s="434"/>
      <c r="F51" s="434"/>
      <c r="G51" s="434"/>
      <c r="H51" s="434"/>
      <c r="I51" s="434"/>
      <c r="J51" s="321" t="str">
        <f>VLOOKUP(A51,MATERIALES!A6:D641,2,FALSE)</f>
        <v>m2</v>
      </c>
      <c r="K51" s="406">
        <v>4.5999999999999996</v>
      </c>
      <c r="L51" s="430"/>
      <c r="M51" s="411">
        <f>VLOOKUP(A51,MATERIALES!A6:D397,4,FALSE)</f>
        <v>11700</v>
      </c>
      <c r="N51" s="281">
        <f>K51*M51</f>
        <v>53819.999999999993</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624530.08217890526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821">
        <f>VLOOKUP(A60,TRANSPORTE!A2:D117,4,FALSE)</f>
        <v>1200</v>
      </c>
      <c r="M60" s="822"/>
      <c r="N60" s="296">
        <f>K60*L60</f>
        <v>1200</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1200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32</v>
      </c>
      <c r="B72" s="55" t="str">
        <f>VLOOKUP(A72,'MANO DE OBRA'!A8:D69,3,FALSE)</f>
        <v>Oficial (2)</v>
      </c>
      <c r="C72" s="53"/>
      <c r="D72" s="53"/>
      <c r="E72" s="53"/>
      <c r="F72" s="53"/>
      <c r="G72" s="53"/>
      <c r="H72" s="53"/>
      <c r="I72" s="301">
        <f>K72/J72*100</f>
        <v>110415.578824</v>
      </c>
      <c r="J72" s="302">
        <v>185</v>
      </c>
      <c r="K72" s="303">
        <f>VLOOKUP(A72,'MANO DE OBRA'!A8:D100,4,FALSE)</f>
        <v>204268.8208244</v>
      </c>
      <c r="L72" s="56"/>
      <c r="M72" s="443">
        <v>16</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9">
        <f>SUM(N71:N76)</f>
        <v>31917.003253812498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667946.65141793084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133589.33028358617</v>
      </c>
      <c r="M84" s="852"/>
      <c r="N84" s="57"/>
    </row>
    <row r="85" spans="1:14">
      <c r="B85" s="95" t="s">
        <v>1057</v>
      </c>
      <c r="C85" s="96"/>
      <c r="D85" s="96"/>
      <c r="E85" s="96"/>
      <c r="F85" s="96"/>
      <c r="G85" s="96"/>
      <c r="H85" s="96"/>
      <c r="I85" s="93"/>
      <c r="J85" s="94"/>
      <c r="K85" s="313">
        <v>0.05</v>
      </c>
      <c r="L85" s="851">
        <f>N79*K85</f>
        <v>33397.332570896542</v>
      </c>
      <c r="M85" s="852"/>
      <c r="N85" s="57"/>
    </row>
    <row r="86" spans="1:14" ht="15.75" thickBot="1">
      <c r="B86" s="97" t="s">
        <v>1058</v>
      </c>
      <c r="C86" s="98"/>
      <c r="D86" s="98"/>
      <c r="E86" s="98"/>
      <c r="F86" s="98"/>
      <c r="G86" s="98"/>
      <c r="H86" s="98"/>
      <c r="I86" s="99"/>
      <c r="J86" s="100"/>
      <c r="K86" s="314">
        <v>0.05</v>
      </c>
      <c r="L86" s="853">
        <f>N79*K86</f>
        <v>33397.332570896542</v>
      </c>
      <c r="M86" s="854"/>
      <c r="N86" s="57"/>
    </row>
    <row r="87" spans="1:14" ht="15.75" thickBot="1">
      <c r="B87" s="817" t="s">
        <v>1037</v>
      </c>
      <c r="C87" s="818"/>
      <c r="D87" s="818"/>
      <c r="E87" s="818"/>
      <c r="F87" s="818"/>
      <c r="G87" s="818"/>
      <c r="H87" s="818"/>
      <c r="I87" s="818"/>
      <c r="J87" s="818"/>
      <c r="K87" s="818"/>
      <c r="L87" s="818"/>
      <c r="M87" s="819"/>
      <c r="N87" s="58">
        <f>L84+L85+L86</f>
        <v>200383.99542537925</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868330.6468433101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22.5" customHeight="1" thickBot="1">
      <c r="A31" t="s">
        <v>1929</v>
      </c>
      <c r="B31" s="86" t="s">
        <v>1197</v>
      </c>
      <c r="C31" s="87" t="s">
        <v>2214</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112</v>
      </c>
      <c r="B36" s="830" t="str">
        <f>VLOOKUP(A36,EQUIPOS!A6:D154,3,FALSE)</f>
        <v xml:space="preserve">Aspersor manual
</v>
      </c>
      <c r="C36" s="831"/>
      <c r="D36" s="831"/>
      <c r="E36" s="831"/>
      <c r="F36" s="831"/>
      <c r="G36" s="831"/>
      <c r="H36" s="832"/>
      <c r="I36" s="276"/>
      <c r="J36" s="277"/>
      <c r="K36" s="278">
        <f>VLOOKUP(A36,EQUIPOS!A6:D163,4,FALSE)</f>
        <v>1824.4316450447916</v>
      </c>
      <c r="L36" s="279"/>
      <c r="M36" s="345">
        <v>2</v>
      </c>
      <c r="N36" s="281">
        <f>K36/M36</f>
        <v>912.2158225223958</v>
      </c>
    </row>
    <row r="37" spans="1:14">
      <c r="A37" s="119" t="s">
        <v>363</v>
      </c>
      <c r="B37" s="830" t="str">
        <f>VLOOKUP(A37,EQUIPOS!A7:D154,3,FALSE)</f>
        <v>Vibrador de concreto, Motor de 3 hp a 18.000 rpm Mangueras de 4 mt</v>
      </c>
      <c r="C37" s="831"/>
      <c r="D37" s="831"/>
      <c r="E37" s="831"/>
      <c r="F37" s="831"/>
      <c r="G37" s="831"/>
      <c r="H37" s="832"/>
      <c r="I37" s="430"/>
      <c r="J37" s="431"/>
      <c r="K37" s="278">
        <f>VLOOKUP(A37,EQUIPOS!A7:D164,4,FALSE)</f>
        <v>15583</v>
      </c>
      <c r="L37" s="344"/>
      <c r="M37" s="345">
        <v>2</v>
      </c>
      <c r="N37" s="281">
        <f>K37/M37</f>
        <v>7791.5</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1276.6801301525002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9980.3959526748949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611</v>
      </c>
      <c r="B48" s="49" t="str">
        <f>VLOOKUP(A48,MATERIALES!A5:D372,3,FALSE)</f>
        <v xml:space="preserve">Obra falsa concreto clase A y B (puntal de 3m metálico)
</v>
      </c>
      <c r="C48" s="290"/>
      <c r="D48" s="290"/>
      <c r="E48" s="290"/>
      <c r="F48" s="290"/>
      <c r="G48" s="290"/>
      <c r="H48" s="290"/>
      <c r="I48" s="290"/>
      <c r="J48" s="320" t="str">
        <f ca="1">VLOOKUP(A48,MATERIALES!A4:D638,2,FALSE)</f>
        <v>m2</v>
      </c>
      <c r="K48" s="291">
        <v>4.5999999999999996</v>
      </c>
      <c r="L48" s="276"/>
      <c r="M48" s="411">
        <f>VLOOKUP(A48,MATERIALES!A5:D394,4,FALSE)</f>
        <v>35961.612067877948</v>
      </c>
      <c r="N48" s="281">
        <f>K48*M48</f>
        <v>165423.41551223854</v>
      </c>
    </row>
    <row r="49" spans="1:14">
      <c r="A49" s="167" t="s">
        <v>849</v>
      </c>
      <c r="B49" s="49" t="str">
        <f>VLOOKUP(A49,MATERIALES!A6:D372,3,FALSE)</f>
        <v>Antisol blanco (presentación 20 kg)</v>
      </c>
      <c r="C49" s="434"/>
      <c r="D49" s="434"/>
      <c r="E49" s="434"/>
      <c r="F49" s="434"/>
      <c r="G49" s="434"/>
      <c r="H49" s="434"/>
      <c r="I49" s="434"/>
      <c r="J49" s="321" t="str">
        <f>VLOOKUP(A49,MATERIALES!A5:D639,2,FALSE)</f>
        <v>kg</v>
      </c>
      <c r="K49" s="406">
        <v>1</v>
      </c>
      <c r="L49" s="430"/>
      <c r="M49" s="411">
        <f>VLOOKUP(A49,MATERIALES!A6:D395,4,FALSE)</f>
        <v>5580</v>
      </c>
      <c r="N49" s="281">
        <f>K49*M49</f>
        <v>5580</v>
      </c>
    </row>
    <row r="50" spans="1:14">
      <c r="A50" s="167" t="s">
        <v>903</v>
      </c>
      <c r="B50" s="49" t="str">
        <f>VLOOKUP(A50,MATERIALES!A6:D372,3,FALSE)</f>
        <v>Concreto Resistencia  32 (Mpa)</v>
      </c>
      <c r="C50" s="434"/>
      <c r="D50" s="434"/>
      <c r="E50" s="434"/>
      <c r="F50" s="434"/>
      <c r="G50" s="434"/>
      <c r="H50" s="434"/>
      <c r="I50" s="434"/>
      <c r="J50" s="321" t="str">
        <f>VLOOKUP(A50,MATERIALES!A6:D640,2,FALSE)</f>
        <v>m3</v>
      </c>
      <c r="K50" s="406">
        <v>1</v>
      </c>
      <c r="L50" s="430"/>
      <c r="M50" s="411">
        <f>VLOOKUP(A50,MATERIALES!A6:D396,4,FALSE)</f>
        <v>366730</v>
      </c>
      <c r="N50" s="281">
        <f>K50*M50</f>
        <v>366730</v>
      </c>
    </row>
    <row r="51" spans="1:14">
      <c r="A51" s="167" t="s">
        <v>951</v>
      </c>
      <c r="B51" s="49" t="str">
        <f>VLOOKUP(A51,MATERIALES!A6:D372,3,FALSE)</f>
        <v>FORMALETA (Depende para que sea el Concreto)</v>
      </c>
      <c r="C51" s="434"/>
      <c r="D51" s="434"/>
      <c r="E51" s="434"/>
      <c r="F51" s="434"/>
      <c r="G51" s="434"/>
      <c r="H51" s="434"/>
      <c r="I51" s="434"/>
      <c r="J51" s="321" t="str">
        <f>VLOOKUP(A51,MATERIALES!A6:D641,2,FALSE)</f>
        <v>m2</v>
      </c>
      <c r="K51" s="406">
        <v>4.5999999999999996</v>
      </c>
      <c r="L51" s="430"/>
      <c r="M51" s="411">
        <f>VLOOKUP(A51,MATERIALES!A6:D397,4,FALSE)</f>
        <v>11700</v>
      </c>
      <c r="N51" s="281">
        <f>K51*M51</f>
        <v>53819.999999999993</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591553.41551223851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821">
        <f>VLOOKUP(A60,TRANSPORTE!A2:D117,4,FALSE)</f>
        <v>1200</v>
      </c>
      <c r="M60" s="822"/>
      <c r="N60" s="296">
        <f>K60*L60</f>
        <v>1200</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1200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25533.60260305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628267.41406796337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125653.48281359268</v>
      </c>
      <c r="M84" s="852"/>
      <c r="N84" s="57"/>
    </row>
    <row r="85" spans="1:14">
      <c r="B85" s="95" t="s">
        <v>1057</v>
      </c>
      <c r="C85" s="96"/>
      <c r="D85" s="96"/>
      <c r="E85" s="96"/>
      <c r="F85" s="96"/>
      <c r="G85" s="96"/>
      <c r="H85" s="96"/>
      <c r="I85" s="93"/>
      <c r="J85" s="94"/>
      <c r="K85" s="313">
        <v>0.05</v>
      </c>
      <c r="L85" s="851">
        <f>N79*K85</f>
        <v>31413.37070339817</v>
      </c>
      <c r="M85" s="852"/>
      <c r="N85" s="57"/>
    </row>
    <row r="86" spans="1:14" ht="15.75" thickBot="1">
      <c r="B86" s="97" t="s">
        <v>1058</v>
      </c>
      <c r="C86" s="98"/>
      <c r="D86" s="98"/>
      <c r="E86" s="98"/>
      <c r="F86" s="98"/>
      <c r="G86" s="98"/>
      <c r="H86" s="98"/>
      <c r="I86" s="99"/>
      <c r="J86" s="100"/>
      <c r="K86" s="314">
        <v>0.05</v>
      </c>
      <c r="L86" s="853">
        <f>N79*K86</f>
        <v>31413.37070339817</v>
      </c>
      <c r="M86" s="854"/>
      <c r="N86" s="57"/>
    </row>
    <row r="87" spans="1:14" ht="15.75" thickBot="1">
      <c r="B87" s="817" t="s">
        <v>1037</v>
      </c>
      <c r="C87" s="818"/>
      <c r="D87" s="818"/>
      <c r="E87" s="818"/>
      <c r="F87" s="818"/>
      <c r="G87" s="818"/>
      <c r="H87" s="818"/>
      <c r="I87" s="818"/>
      <c r="J87" s="818"/>
      <c r="K87" s="818"/>
      <c r="L87" s="818"/>
      <c r="M87" s="819"/>
      <c r="N87" s="58">
        <f>L84+L85+L86</f>
        <v>188480.22422038901</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816747.63828835241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topLeftCell="A28"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20.25" customHeight="1" thickBot="1">
      <c r="A31" t="s">
        <v>1929</v>
      </c>
      <c r="B31" s="86" t="s">
        <v>1198</v>
      </c>
      <c r="C31" s="87" t="s">
        <v>2215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112</v>
      </c>
      <c r="B36" s="830" t="str">
        <f>VLOOKUP(A36,EQUIPOS!A6:D154,3,FALSE)</f>
        <v xml:space="preserve">Aspersor manual
</v>
      </c>
      <c r="C36" s="831"/>
      <c r="D36" s="831"/>
      <c r="E36" s="831"/>
      <c r="F36" s="831"/>
      <c r="G36" s="831"/>
      <c r="H36" s="832"/>
      <c r="I36" s="276"/>
      <c r="J36" s="277"/>
      <c r="K36" s="278">
        <f>VLOOKUP(A36,EQUIPOS!A6:D163,4,FALSE)</f>
        <v>1824.4316450447916</v>
      </c>
      <c r="L36" s="279"/>
      <c r="M36" s="345">
        <v>2</v>
      </c>
      <c r="N36" s="281">
        <f>K36/M36</f>
        <v>912.2158225223958</v>
      </c>
    </row>
    <row r="37" spans="1:14">
      <c r="A37" s="119" t="s">
        <v>363</v>
      </c>
      <c r="B37" s="830" t="str">
        <f>VLOOKUP(A37,EQUIPOS!A7:D154,3,FALSE)</f>
        <v>Vibrador de concreto, Motor de 3 hp a 18.000 rpm Mangueras de 4 mt</v>
      </c>
      <c r="C37" s="831"/>
      <c r="D37" s="831"/>
      <c r="E37" s="831"/>
      <c r="F37" s="831"/>
      <c r="G37" s="831"/>
      <c r="H37" s="832"/>
      <c r="I37" s="430"/>
      <c r="J37" s="431"/>
      <c r="K37" s="278">
        <f>VLOOKUP(A37,EQUIPOS!A7:D164,4,FALSE)</f>
        <v>15583</v>
      </c>
      <c r="L37" s="344"/>
      <c r="M37" s="345">
        <v>2</v>
      </c>
      <c r="N37" s="281">
        <f>K37/M37</f>
        <v>7791.5</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1276.6801301525002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9980.3959526748949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901</v>
      </c>
      <c r="B48" s="49" t="str">
        <f>VLOOKUP(A48,MATERIALES!A5:D372,3,FALSE)</f>
        <v>Concreto Resistencia  28 (Mpa)</v>
      </c>
      <c r="C48" s="290"/>
      <c r="D48" s="290"/>
      <c r="E48" s="290"/>
      <c r="F48" s="290"/>
      <c r="G48" s="290"/>
      <c r="H48" s="290"/>
      <c r="I48" s="290"/>
      <c r="J48" s="320" t="str">
        <f ca="1">VLOOKUP(A48,MATERIALES!A4:D638,2,FALSE)</f>
        <v>m3</v>
      </c>
      <c r="K48" s="291">
        <v>1</v>
      </c>
      <c r="L48" s="276"/>
      <c r="M48" s="411">
        <f>VLOOKUP(A48,MATERIALES!A5:D394,4,FALSE)</f>
        <v>359276.66666666669</v>
      </c>
      <c r="N48" s="281">
        <f>K48*M48</f>
        <v>359276.66666666669</v>
      </c>
    </row>
    <row r="49" spans="1:14">
      <c r="A49" s="167" t="s">
        <v>849</v>
      </c>
      <c r="B49" s="49" t="str">
        <f>VLOOKUP(A49,MATERIALES!A6:D372,3,FALSE)</f>
        <v>Antisol blanco (presentación 20 kg)</v>
      </c>
      <c r="C49" s="434"/>
      <c r="D49" s="434"/>
      <c r="E49" s="434"/>
      <c r="F49" s="434"/>
      <c r="G49" s="434"/>
      <c r="H49" s="434"/>
      <c r="I49" s="434"/>
      <c r="J49" s="321" t="str">
        <f>VLOOKUP(A49,MATERIALES!A5:D639,2,FALSE)</f>
        <v>kg</v>
      </c>
      <c r="K49" s="406">
        <v>1</v>
      </c>
      <c r="L49" s="430"/>
      <c r="M49" s="411">
        <f>VLOOKUP(A49,MATERIALES!A6:D395,4,FALSE)</f>
        <v>5580</v>
      </c>
      <c r="N49" s="281">
        <f>K49*M49</f>
        <v>5580</v>
      </c>
    </row>
    <row r="50" spans="1:14">
      <c r="A50" s="167" t="s">
        <v>951</v>
      </c>
      <c r="B50" s="49" t="str">
        <f>VLOOKUP(A50,MATERIALES!A6:D372,3,FALSE)</f>
        <v>FORMALETA (Depende para que sea el Concreto)</v>
      </c>
      <c r="C50" s="434"/>
      <c r="D50" s="434"/>
      <c r="E50" s="434"/>
      <c r="F50" s="434"/>
      <c r="G50" s="434"/>
      <c r="H50" s="434"/>
      <c r="I50" s="434"/>
      <c r="J50" s="321" t="str">
        <f>VLOOKUP(A50,MATERIALES!A6:D640,2,FALSE)</f>
        <v>m2</v>
      </c>
      <c r="K50" s="406">
        <v>4.5999999999999996</v>
      </c>
      <c r="L50" s="430"/>
      <c r="M50" s="411">
        <f>VLOOKUP(A50,MATERIALES!A6:D396,4,FALSE)</f>
        <v>11700</v>
      </c>
      <c r="N50" s="281">
        <f>K50*M50</f>
        <v>53819.999999999993</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418676.66666666669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821">
        <f>VLOOKUP(A60,TRANSPORTE!A2:D117,4,FALSE)</f>
        <v>1200</v>
      </c>
      <c r="M60" s="822"/>
      <c r="N60" s="296">
        <f>K60*L60</f>
        <v>1200</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1200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9">
        <f>SUM(N71:N76)</f>
        <v>25533.60260305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455390.6652223916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91078.133044478323</v>
      </c>
      <c r="M84" s="852"/>
      <c r="N84" s="57"/>
    </row>
    <row r="85" spans="1:14">
      <c r="B85" s="95" t="s">
        <v>1057</v>
      </c>
      <c r="C85" s="96"/>
      <c r="D85" s="96"/>
      <c r="E85" s="96"/>
      <c r="F85" s="96"/>
      <c r="G85" s="96"/>
      <c r="H85" s="96"/>
      <c r="I85" s="93"/>
      <c r="J85" s="94"/>
      <c r="K85" s="313">
        <v>0.05</v>
      </c>
      <c r="L85" s="851">
        <f>N79*K85</f>
        <v>22769.533261119581</v>
      </c>
      <c r="M85" s="852"/>
      <c r="N85" s="57"/>
    </row>
    <row r="86" spans="1:14" ht="15.75" thickBot="1">
      <c r="B86" s="97" t="s">
        <v>1058</v>
      </c>
      <c r="C86" s="98"/>
      <c r="D86" s="98"/>
      <c r="E86" s="98"/>
      <c r="F86" s="98"/>
      <c r="G86" s="98"/>
      <c r="H86" s="98"/>
      <c r="I86" s="99"/>
      <c r="J86" s="100"/>
      <c r="K86" s="314">
        <v>0.05</v>
      </c>
      <c r="L86" s="853">
        <f>N79*K86</f>
        <v>22769.533261119581</v>
      </c>
      <c r="M86" s="854"/>
      <c r="N86" s="57"/>
    </row>
    <row r="87" spans="1:14" ht="15.75" thickBot="1">
      <c r="B87" s="817" t="s">
        <v>1037</v>
      </c>
      <c r="C87" s="818"/>
      <c r="D87" s="818"/>
      <c r="E87" s="818"/>
      <c r="F87" s="818"/>
      <c r="G87" s="818"/>
      <c r="H87" s="818"/>
      <c r="I87" s="818"/>
      <c r="J87" s="818"/>
      <c r="K87" s="818"/>
      <c r="L87" s="818"/>
      <c r="M87" s="819"/>
      <c r="N87" s="58">
        <f>L84+L85+L86</f>
        <v>136617.19956671749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592007.86478910909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1199</v>
      </c>
      <c r="C31" s="87" t="s">
        <v>2216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112</v>
      </c>
      <c r="B36" s="830" t="str">
        <f>VLOOKUP(A36,EQUIPOS!A6:D154,3,FALSE)</f>
        <v xml:space="preserve">Aspersor manual
</v>
      </c>
      <c r="C36" s="831"/>
      <c r="D36" s="831"/>
      <c r="E36" s="831"/>
      <c r="F36" s="831"/>
      <c r="G36" s="831"/>
      <c r="H36" s="832"/>
      <c r="I36" s="276"/>
      <c r="J36" s="277"/>
      <c r="K36" s="278">
        <f>VLOOKUP(A36,EQUIPOS!A6:D163,4,FALSE)</f>
        <v>1824.4316450447916</v>
      </c>
      <c r="L36" s="279"/>
      <c r="M36" s="345">
        <v>2</v>
      </c>
      <c r="N36" s="281">
        <f>K36/M36</f>
        <v>912.2158225223958</v>
      </c>
    </row>
    <row r="37" spans="1:14">
      <c r="A37" s="119" t="s">
        <v>363</v>
      </c>
      <c r="B37" s="830" t="str">
        <f>VLOOKUP(A37,EQUIPOS!A7:D154,3,FALSE)</f>
        <v>Vibrador de concreto, Motor de 3 hp a 18.000 rpm Mangueras de 4 mt</v>
      </c>
      <c r="C37" s="831"/>
      <c r="D37" s="831"/>
      <c r="E37" s="831"/>
      <c r="F37" s="831"/>
      <c r="G37" s="831"/>
      <c r="H37" s="832"/>
      <c r="I37" s="430"/>
      <c r="J37" s="431"/>
      <c r="K37" s="278">
        <f>VLOOKUP(A37,EQUIPOS!A7:D164,4,FALSE)</f>
        <v>15583</v>
      </c>
      <c r="L37" s="344"/>
      <c r="M37" s="345">
        <v>2</v>
      </c>
      <c r="N37" s="281">
        <f>K37/M37</f>
        <v>7791.5</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1276.6801301525002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9980.3959526748949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904</v>
      </c>
      <c r="B48" s="49" t="str">
        <f>VLOOKUP(A48,MATERIALES!A5:D372,3,FALSE)</f>
        <v>Concreto Resistencia  21 (Mpa)</v>
      </c>
      <c r="C48" s="290"/>
      <c r="D48" s="290"/>
      <c r="E48" s="290"/>
      <c r="F48" s="290"/>
      <c r="G48" s="290"/>
      <c r="H48" s="290"/>
      <c r="I48" s="290"/>
      <c r="J48" s="320" t="str">
        <f ca="1">VLOOKUP(A48,MATERIALES!A4:D638,2,FALSE)</f>
        <v>m3</v>
      </c>
      <c r="K48" s="291">
        <v>1</v>
      </c>
      <c r="L48" s="276"/>
      <c r="M48" s="411">
        <f>VLOOKUP(A48,MATERIALES!A5:D394,4,FALSE)</f>
        <v>331496.66666666669</v>
      </c>
      <c r="N48" s="281">
        <f>K48*M48</f>
        <v>331496.66666666669</v>
      </c>
    </row>
    <row r="49" spans="1:14">
      <c r="A49" s="167" t="s">
        <v>849</v>
      </c>
      <c r="B49" s="49" t="str">
        <f>VLOOKUP(A49,MATERIALES!A6:D372,3,FALSE)</f>
        <v>Antisol blanco (presentación 20 kg)</v>
      </c>
      <c r="C49" s="434"/>
      <c r="D49" s="434"/>
      <c r="E49" s="434"/>
      <c r="F49" s="434"/>
      <c r="G49" s="434"/>
      <c r="H49" s="434"/>
      <c r="I49" s="434"/>
      <c r="J49" s="321" t="str">
        <f>VLOOKUP(A49,MATERIALES!A5:D639,2,FALSE)</f>
        <v>kg</v>
      </c>
      <c r="K49" s="406">
        <v>1</v>
      </c>
      <c r="L49" s="430"/>
      <c r="M49" s="411">
        <f>VLOOKUP(A49,MATERIALES!A6:D395,4,FALSE)</f>
        <v>5580</v>
      </c>
      <c r="N49" s="281">
        <f>K49*M49</f>
        <v>5580</v>
      </c>
    </row>
    <row r="50" spans="1:14">
      <c r="A50" s="167" t="s">
        <v>941</v>
      </c>
      <c r="B50" s="49" t="str">
        <f>VLOOKUP(A50,MATERIALES!A6:D372,3,FALSE)</f>
        <v xml:space="preserve">Formaleta (gaviones, juntas de bordillos, juntas de cunetas, muros, concretos clase D,E, F y G)
</v>
      </c>
      <c r="C50" s="434"/>
      <c r="D50" s="434"/>
      <c r="E50" s="434"/>
      <c r="F50" s="434"/>
      <c r="G50" s="434"/>
      <c r="H50" s="434"/>
      <c r="I50" s="434"/>
      <c r="J50" s="321" t="str">
        <f>VLOOKUP(A50,MATERIALES!A6:D640,2,FALSE)</f>
        <v>m2</v>
      </c>
      <c r="K50" s="406">
        <v>4.5999999999999996</v>
      </c>
      <c r="L50" s="430"/>
      <c r="M50" s="411">
        <f>VLOOKUP(A50,MATERIALES!A6:D396,4,FALSE)</f>
        <v>5072.7667932112681</v>
      </c>
      <c r="N50" s="281">
        <f>K50*M50</f>
        <v>23334.727248771833</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360411.3939154385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821">
        <f>VLOOKUP(A60,TRANSPORTE!A2:D117,4,FALSE)</f>
        <v>1200</v>
      </c>
      <c r="M60" s="822"/>
      <c r="N60" s="296">
        <f>K60*L60</f>
        <v>1200</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1200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9">
        <f>SUM(N71:N76)</f>
        <v>25533.60260305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397125.39247116342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79425.078494232686</v>
      </c>
      <c r="M84" s="852"/>
      <c r="N84" s="57"/>
    </row>
    <row r="85" spans="1:14">
      <c r="B85" s="95" t="s">
        <v>1057</v>
      </c>
      <c r="C85" s="96"/>
      <c r="D85" s="96"/>
      <c r="E85" s="96"/>
      <c r="F85" s="96"/>
      <c r="G85" s="96"/>
      <c r="H85" s="96"/>
      <c r="I85" s="93"/>
      <c r="J85" s="94"/>
      <c r="K85" s="313">
        <v>0.05</v>
      </c>
      <c r="L85" s="851">
        <f>N79*K85</f>
        <v>19856.269623558172</v>
      </c>
      <c r="M85" s="852"/>
      <c r="N85" s="57"/>
    </row>
    <row r="86" spans="1:14" ht="15.75" thickBot="1">
      <c r="B86" s="97" t="s">
        <v>1058</v>
      </c>
      <c r="C86" s="98"/>
      <c r="D86" s="98"/>
      <c r="E86" s="98"/>
      <c r="F86" s="98"/>
      <c r="G86" s="98"/>
      <c r="H86" s="98"/>
      <c r="I86" s="99"/>
      <c r="J86" s="100"/>
      <c r="K86" s="314">
        <v>0.05</v>
      </c>
      <c r="L86" s="853">
        <f>N79*K86</f>
        <v>19856.269623558172</v>
      </c>
      <c r="M86" s="854"/>
      <c r="N86" s="57"/>
    </row>
    <row r="87" spans="1:14" ht="15.75" thickBot="1">
      <c r="B87" s="817" t="s">
        <v>1037</v>
      </c>
      <c r="C87" s="818"/>
      <c r="D87" s="818"/>
      <c r="E87" s="818"/>
      <c r="F87" s="818"/>
      <c r="G87" s="818"/>
      <c r="H87" s="818"/>
      <c r="I87" s="818"/>
      <c r="J87" s="818"/>
      <c r="K87" s="818"/>
      <c r="L87" s="818"/>
      <c r="M87" s="819"/>
      <c r="N87" s="58">
        <f>L84+L85+L86</f>
        <v>119137.61774134902</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516263.01021251245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topLeftCell="A19"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ht="25.5" customHeight="1">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1200</v>
      </c>
      <c r="C31" s="87" t="s">
        <v>2217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257</v>
      </c>
      <c r="B36" s="830" t="str">
        <f>VLOOKUP(A36,EQUIPOS!A6:D154,3,FALSE)</f>
        <v>Mezcladora de concreto 1 bulto</v>
      </c>
      <c r="C36" s="831"/>
      <c r="D36" s="831"/>
      <c r="E36" s="831"/>
      <c r="F36" s="831"/>
      <c r="G36" s="831"/>
      <c r="H36" s="832"/>
      <c r="I36" s="276"/>
      <c r="J36" s="277"/>
      <c r="K36" s="278">
        <f>VLOOKUP(A36,EQUIPOS!A6:D163,4,FALSE)</f>
        <v>8925</v>
      </c>
      <c r="L36" s="279"/>
      <c r="M36" s="345">
        <v>1</v>
      </c>
      <c r="N36" s="281">
        <f>K36/M36</f>
        <v>8925</v>
      </c>
    </row>
    <row r="37" spans="1:14">
      <c r="A37" s="119" t="s">
        <v>363</v>
      </c>
      <c r="B37" s="830" t="str">
        <f>VLOOKUP(A37,EQUIPOS!A7:D154,3,FALSE)</f>
        <v>Vibrador de concreto, Motor de 3 hp a 18.000 rpm Mangueras de 4 mt</v>
      </c>
      <c r="C37" s="831"/>
      <c r="D37" s="831"/>
      <c r="E37" s="831"/>
      <c r="F37" s="831"/>
      <c r="G37" s="831"/>
      <c r="H37" s="832"/>
      <c r="I37" s="430"/>
      <c r="J37" s="431"/>
      <c r="K37" s="278">
        <f>VLOOKUP(A37,EQUIPOS!A7:D164,4,FALSE)</f>
        <v>15583</v>
      </c>
      <c r="L37" s="344"/>
      <c r="M37" s="345">
        <v>1</v>
      </c>
      <c r="N37" s="281">
        <f>K37/M37</f>
        <v>15583</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N81*M41</f>
        <v>3191.7003253812504</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27699.700325381251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824</v>
      </c>
      <c r="B48" s="49" t="str">
        <f>VLOOKUP(A48,MATERIALES!A5:D372,3,FALSE)</f>
        <v>Agregado para concreto hidráulico</v>
      </c>
      <c r="C48" s="290"/>
      <c r="D48" s="290"/>
      <c r="E48" s="290"/>
      <c r="F48" s="290"/>
      <c r="G48" s="290"/>
      <c r="H48" s="290"/>
      <c r="I48" s="290"/>
      <c r="J48" s="320" t="str">
        <f ca="1">VLOOKUP(A48,MATERIALES!A4:D638,2,FALSE)</f>
        <v>m3</v>
      </c>
      <c r="K48" s="291">
        <v>0.95</v>
      </c>
      <c r="L48" s="276"/>
      <c r="M48" s="411">
        <f>VLOOKUP(A48,MATERIALES!A5:D394,4,FALSE)</f>
        <v>57680</v>
      </c>
      <c r="N48" s="281">
        <f>K48*M48</f>
        <v>54796</v>
      </c>
    </row>
    <row r="49" spans="1:14">
      <c r="A49" s="167" t="s">
        <v>845</v>
      </c>
      <c r="B49" s="49" t="str">
        <f>VLOOKUP(A49,MATERIALES!A6:D372,3,FALSE)</f>
        <v>Agua</v>
      </c>
      <c r="C49" s="434"/>
      <c r="D49" s="434"/>
      <c r="E49" s="434"/>
      <c r="F49" s="434"/>
      <c r="G49" s="434"/>
      <c r="H49" s="434"/>
      <c r="I49" s="434"/>
      <c r="J49" s="321" t="str">
        <f>VLOOKUP(A49,MATERIALES!A5:D639,2,FALSE)</f>
        <v>lt</v>
      </c>
      <c r="K49" s="406">
        <v>170</v>
      </c>
      <c r="L49" s="430"/>
      <c r="M49" s="411">
        <f>VLOOKUP(A49,MATERIALES!A6:D395,4,FALSE)</f>
        <v>40</v>
      </c>
      <c r="N49" s="281">
        <f>K49*M49</f>
        <v>6800</v>
      </c>
    </row>
    <row r="50" spans="1:14">
      <c r="A50" s="167" t="s">
        <v>873</v>
      </c>
      <c r="B50" s="49" t="str">
        <f>VLOOKUP(A50,MATERIALES!A6:D372,3,FALSE)</f>
        <v>Arena lavada</v>
      </c>
      <c r="C50" s="434"/>
      <c r="D50" s="434"/>
      <c r="E50" s="434"/>
      <c r="F50" s="434"/>
      <c r="G50" s="434"/>
      <c r="H50" s="434"/>
      <c r="I50" s="434"/>
      <c r="J50" s="321" t="str">
        <f>VLOOKUP(A50,MATERIALES!A6:D640,2,FALSE)</f>
        <v>m3</v>
      </c>
      <c r="K50" s="406">
        <v>0.55000000000000004</v>
      </c>
      <c r="L50" s="430"/>
      <c r="M50" s="411">
        <f>VLOOKUP(A50,MATERIALES!A6:D396,4,FALSE)</f>
        <v>21420</v>
      </c>
      <c r="N50" s="281">
        <f>K50*M50</f>
        <v>11781.000000000002</v>
      </c>
    </row>
    <row r="51" spans="1:14">
      <c r="A51" s="167" t="s">
        <v>875</v>
      </c>
      <c r="B51" s="49" t="str">
        <f>VLOOKUP(A51,MATERIALES!A6:D372,3,FALSE)</f>
        <v xml:space="preserve">Cemento gris
</v>
      </c>
      <c r="C51" s="434"/>
      <c r="D51" s="434"/>
      <c r="E51" s="434"/>
      <c r="F51" s="434"/>
      <c r="G51" s="434"/>
      <c r="H51" s="434"/>
      <c r="I51" s="434"/>
      <c r="J51" s="321" t="str">
        <f>VLOOKUP(A51,MATERIALES!A6:D641,2,FALSE)</f>
        <v>kg</v>
      </c>
      <c r="K51" s="406">
        <v>300</v>
      </c>
      <c r="L51" s="430"/>
      <c r="M51" s="411">
        <f>VLOOKUP(A51,MATERIALES!A6:D397,4,FALSE)</f>
        <v>467.59999999999997</v>
      </c>
      <c r="N51" s="281">
        <f>K51*M51</f>
        <v>140280</v>
      </c>
    </row>
    <row r="52" spans="1:14">
      <c r="A52" s="167" t="s">
        <v>941</v>
      </c>
      <c r="B52" s="49" t="str">
        <f>VLOOKUP(A52,MATERIALES!A7:D372,3,FALSE)</f>
        <v xml:space="preserve">Formaleta (gaviones, juntas de bordillos, juntas de cunetas, muros, concretos clase D,E, F y G)
</v>
      </c>
      <c r="C52" s="434"/>
      <c r="D52" s="434"/>
      <c r="E52" s="434"/>
      <c r="F52" s="434"/>
      <c r="G52" s="434"/>
      <c r="H52" s="434"/>
      <c r="I52" s="434"/>
      <c r="J52" s="321" t="str">
        <f>VLOOKUP(A52,MATERIALES!A6:D642,2,FALSE)</f>
        <v>m2</v>
      </c>
      <c r="K52" s="406">
        <v>3.1</v>
      </c>
      <c r="L52" s="430"/>
      <c r="M52" s="411">
        <f>VLOOKUP(A52,MATERIALES!A7:D398,4,FALSE)</f>
        <v>5072.7667932112681</v>
      </c>
      <c r="N52" s="281">
        <f>K52*M52</f>
        <v>15725.577058954932</v>
      </c>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17" t="s">
        <v>1037</v>
      </c>
      <c r="C59" s="818"/>
      <c r="D59" s="818"/>
      <c r="E59" s="818"/>
      <c r="F59" s="818"/>
      <c r="G59" s="818"/>
      <c r="H59" s="818"/>
      <c r="I59" s="818"/>
      <c r="J59" s="818"/>
      <c r="K59" s="818"/>
      <c r="L59" s="818"/>
      <c r="M59" s="819"/>
      <c r="N59" s="403">
        <f>SUM(N48:N58)</f>
        <v>229382.57705895492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1313</v>
      </c>
      <c r="B64" s="52" t="str">
        <f>VLOOKUP(A64,TRANSPORTE!A2:D117,3,FALSE)</f>
        <v>Transporte de arena</v>
      </c>
      <c r="C64" s="326"/>
      <c r="D64" s="326"/>
      <c r="E64" s="326"/>
      <c r="F64" s="326"/>
      <c r="G64" s="326"/>
      <c r="H64" s="320" t="s">
        <v>339</v>
      </c>
      <c r="I64" s="288">
        <v>0.55000000000000004</v>
      </c>
      <c r="J64" s="295">
        <v>1</v>
      </c>
      <c r="K64" s="288">
        <f>I64*J64</f>
        <v>0.55000000000000004</v>
      </c>
      <c r="L64" s="821">
        <f>VLOOKUP(A64,TRANSPORTE!A2:D117,4,FALSE)</f>
        <v>1200</v>
      </c>
      <c r="M64" s="822"/>
      <c r="N64" s="296">
        <f>K64*L64</f>
        <v>660</v>
      </c>
    </row>
    <row r="65" spans="1:15">
      <c r="A65" t="s">
        <v>1365</v>
      </c>
      <c r="B65" s="52" t="str">
        <f>VLOOKUP(A65,TRANSPORTE!A3:D117,3,FALSE)</f>
        <v>Transporte de material triturado</v>
      </c>
      <c r="C65" s="53"/>
      <c r="D65" s="53"/>
      <c r="E65" s="53"/>
      <c r="F65" s="53"/>
      <c r="G65" s="53"/>
      <c r="H65" s="320" t="s">
        <v>339</v>
      </c>
      <c r="I65" s="288">
        <v>0.95</v>
      </c>
      <c r="J65" s="295">
        <v>1</v>
      </c>
      <c r="K65" s="288">
        <f>I65*J65</f>
        <v>0.95</v>
      </c>
      <c r="L65" s="821">
        <f>VLOOKUP(A65,TRANSPORTE!A3:D117,4,FALSE)</f>
        <v>1200</v>
      </c>
      <c r="M65" s="822"/>
      <c r="N65" s="296">
        <f>K65*L65</f>
        <v>1140</v>
      </c>
    </row>
    <row r="66" spans="1:15">
      <c r="B66" s="52"/>
      <c r="C66" s="53"/>
      <c r="D66" s="53"/>
      <c r="E66" s="53"/>
      <c r="F66" s="53"/>
      <c r="G66" s="53"/>
      <c r="H66" s="320"/>
      <c r="I66" s="288"/>
      <c r="J66" s="295"/>
      <c r="K66" s="288"/>
      <c r="L66" s="821"/>
      <c r="M66" s="822"/>
      <c r="N66" s="296"/>
    </row>
    <row r="67" spans="1:15">
      <c r="B67" s="52"/>
      <c r="C67" s="53"/>
      <c r="D67" s="53"/>
      <c r="E67" s="53"/>
      <c r="F67" s="53"/>
      <c r="G67" s="53"/>
      <c r="H67" s="320"/>
      <c r="I67" s="288"/>
      <c r="J67" s="295"/>
      <c r="K67" s="288"/>
      <c r="L67" s="821"/>
      <c r="M67" s="822"/>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1800</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8</v>
      </c>
      <c r="N75" s="404">
        <f>K75/M75</f>
        <v>51067.205206099999</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8</v>
      </c>
      <c r="N76" s="404">
        <f>K76/M76</f>
        <v>12766.801301525</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63834.006507625003</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N43+N59+N70+N81</f>
        <v>322716.28389196115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64543.256778392235</v>
      </c>
      <c r="M88" s="852"/>
      <c r="N88" s="57"/>
    </row>
    <row r="89" spans="1:14">
      <c r="B89" s="95" t="s">
        <v>1057</v>
      </c>
      <c r="C89" s="96"/>
      <c r="D89" s="96"/>
      <c r="E89" s="96"/>
      <c r="F89" s="96"/>
      <c r="G89" s="96"/>
      <c r="H89" s="96"/>
      <c r="I89" s="93"/>
      <c r="J89" s="94"/>
      <c r="K89" s="313">
        <v>0.05</v>
      </c>
      <c r="L89" s="851">
        <f>N83*K89</f>
        <v>16135.814194598059</v>
      </c>
      <c r="M89" s="852"/>
      <c r="N89" s="57"/>
    </row>
    <row r="90" spans="1:14" ht="15.75" thickBot="1">
      <c r="B90" s="97" t="s">
        <v>1058</v>
      </c>
      <c r="C90" s="98"/>
      <c r="D90" s="98"/>
      <c r="E90" s="98"/>
      <c r="F90" s="98"/>
      <c r="G90" s="98"/>
      <c r="H90" s="98"/>
      <c r="I90" s="99"/>
      <c r="J90" s="100"/>
      <c r="K90" s="314">
        <v>0.05</v>
      </c>
      <c r="L90" s="853">
        <f>N83*K90</f>
        <v>16135.814194598059</v>
      </c>
      <c r="M90" s="854"/>
      <c r="N90" s="57"/>
    </row>
    <row r="91" spans="1:14" ht="15.75" thickBot="1">
      <c r="B91" s="817" t="s">
        <v>1037</v>
      </c>
      <c r="C91" s="818"/>
      <c r="D91" s="818"/>
      <c r="E91" s="818"/>
      <c r="F91" s="818"/>
      <c r="G91" s="818"/>
      <c r="H91" s="818"/>
      <c r="I91" s="818"/>
      <c r="J91" s="818"/>
      <c r="K91" s="818"/>
      <c r="L91" s="818"/>
      <c r="M91" s="819"/>
      <c r="N91" s="58">
        <f>L88+L89+L90</f>
        <v>96814.885167588349</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419531.16905954952</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9" t="s">
        <v>2324</v>
      </c>
      <c r="C110" s="960"/>
      <c r="D110" s="960"/>
      <c r="E110" s="960"/>
      <c r="F110" s="960"/>
      <c r="G110" s="960"/>
      <c r="H110" s="960"/>
      <c r="I110" s="960"/>
      <c r="J110" s="960"/>
      <c r="K110" s="960"/>
      <c r="L110" s="960"/>
      <c r="M110" s="960"/>
      <c r="N110" s="961"/>
    </row>
    <row r="111" spans="2:14" ht="15" customHeight="1">
      <c r="B111" s="959"/>
      <c r="C111" s="960"/>
      <c r="D111" s="960"/>
      <c r="E111" s="960"/>
      <c r="F111" s="960"/>
      <c r="G111" s="960"/>
      <c r="H111" s="960"/>
      <c r="I111" s="960"/>
      <c r="J111" s="960"/>
      <c r="K111" s="960"/>
      <c r="L111" s="960"/>
      <c r="M111" s="960"/>
      <c r="N111" s="961"/>
    </row>
    <row r="112" spans="2:14" ht="30" customHeight="1">
      <c r="B112" s="962" t="s">
        <v>2325</v>
      </c>
      <c r="C112" s="963"/>
      <c r="D112" s="963"/>
      <c r="E112" s="963"/>
      <c r="F112" s="963"/>
      <c r="G112" s="963"/>
      <c r="H112" s="963"/>
      <c r="I112" s="963"/>
      <c r="J112" s="963"/>
      <c r="K112" s="963"/>
      <c r="L112" s="963"/>
      <c r="M112" s="963"/>
      <c r="N112" s="964"/>
    </row>
    <row r="113" spans="2:14">
      <c r="B113" s="962"/>
      <c r="C113" s="963"/>
      <c r="D113" s="963"/>
      <c r="E113" s="963"/>
      <c r="F113" s="963"/>
      <c r="G113" s="963"/>
      <c r="H113" s="963"/>
      <c r="I113" s="963"/>
      <c r="J113" s="963"/>
      <c r="K113" s="963"/>
      <c r="L113" s="963"/>
      <c r="M113" s="963"/>
      <c r="N113" s="964"/>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5"/>
      <c r="K123" s="965"/>
      <c r="L123" s="965"/>
      <c r="M123" s="965"/>
      <c r="N123" s="966"/>
    </row>
    <row r="124" spans="2:14" ht="15.75" thickBot="1">
      <c r="B124" s="428" t="s">
        <v>2327</v>
      </c>
      <c r="C124" s="429"/>
      <c r="D124" s="429"/>
      <c r="E124" s="268"/>
      <c r="F124" s="268"/>
      <c r="G124" s="268"/>
      <c r="H124" s="268"/>
      <c r="I124" s="268"/>
      <c r="J124" s="967"/>
      <c r="K124" s="967"/>
      <c r="L124" s="967"/>
      <c r="M124" s="967"/>
      <c r="N124"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1201</v>
      </c>
      <c r="C31" s="87" t="s">
        <v>2218</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257</v>
      </c>
      <c r="B36" s="830" t="str">
        <f>VLOOKUP(A36,EQUIPOS!A6:D154,3,FALSE)</f>
        <v>Mezcladora de concreto 1 bulto</v>
      </c>
      <c r="C36" s="831"/>
      <c r="D36" s="831"/>
      <c r="E36" s="831"/>
      <c r="F36" s="831"/>
      <c r="G36" s="831"/>
      <c r="H36" s="832"/>
      <c r="I36" s="276"/>
      <c r="J36" s="277"/>
      <c r="K36" s="278">
        <f>VLOOKUP(A36,EQUIPOS!A6:D163,4,FALSE)</f>
        <v>8925</v>
      </c>
      <c r="L36" s="279"/>
      <c r="M36" s="345">
        <v>1</v>
      </c>
      <c r="N36" s="281">
        <f>K36/M36</f>
        <v>8925</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N81*M41</f>
        <v>3191.7003253812504</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12116.700325381251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824</v>
      </c>
      <c r="B48" s="49" t="str">
        <f>VLOOKUP(A48,MATERIALES!A5:D372,3,FALSE)</f>
        <v>Agregado para concreto hidráulico</v>
      </c>
      <c r="C48" s="290"/>
      <c r="D48" s="290"/>
      <c r="E48" s="290"/>
      <c r="F48" s="290"/>
      <c r="G48" s="290"/>
      <c r="H48" s="290"/>
      <c r="I48" s="290"/>
      <c r="J48" s="320" t="str">
        <f ca="1">VLOOKUP(A48,MATERIALES!A4:D638,2,FALSE)</f>
        <v>m3</v>
      </c>
      <c r="K48" s="291">
        <v>0.84</v>
      </c>
      <c r="L48" s="276"/>
      <c r="M48" s="411">
        <f>VLOOKUP(A48,MATERIALES!A5:D394,4,FALSE)</f>
        <v>57680</v>
      </c>
      <c r="N48" s="281">
        <f>K48*M48</f>
        <v>48451.199999999997</v>
      </c>
    </row>
    <row r="49" spans="1:14">
      <c r="A49" s="167" t="s">
        <v>845</v>
      </c>
      <c r="B49" s="49" t="str">
        <f>VLOOKUP(A49,MATERIALES!A6:D372,3,FALSE)</f>
        <v>Agua</v>
      </c>
      <c r="C49" s="434"/>
      <c r="D49" s="434"/>
      <c r="E49" s="434"/>
      <c r="F49" s="434"/>
      <c r="G49" s="434"/>
      <c r="H49" s="434"/>
      <c r="I49" s="434"/>
      <c r="J49" s="321" t="str">
        <f>VLOOKUP(A49,MATERIALES!A5:D639,2,FALSE)</f>
        <v>lt</v>
      </c>
      <c r="K49" s="406">
        <v>185</v>
      </c>
      <c r="L49" s="430"/>
      <c r="M49" s="411">
        <f>VLOOKUP(A49,MATERIALES!A6:D395,4,FALSE)</f>
        <v>40</v>
      </c>
      <c r="N49" s="281">
        <f>K49*M49</f>
        <v>7400</v>
      </c>
    </row>
    <row r="50" spans="1:14">
      <c r="A50" s="167" t="s">
        <v>873</v>
      </c>
      <c r="B50" s="49" t="str">
        <f>VLOOKUP(A50,MATERIALES!A6:D372,3,FALSE)</f>
        <v>Arena lavada</v>
      </c>
      <c r="C50" s="434"/>
      <c r="D50" s="434"/>
      <c r="E50" s="434"/>
      <c r="F50" s="434"/>
      <c r="G50" s="434"/>
      <c r="H50" s="434"/>
      <c r="I50" s="434"/>
      <c r="J50" s="321" t="str">
        <f>VLOOKUP(A50,MATERIALES!A6:D640,2,FALSE)</f>
        <v>m3</v>
      </c>
      <c r="K50" s="406">
        <v>0.63</v>
      </c>
      <c r="L50" s="430"/>
      <c r="M50" s="411">
        <f>VLOOKUP(A50,MATERIALES!A6:D396,4,FALSE)</f>
        <v>21420</v>
      </c>
      <c r="N50" s="281">
        <f>K50*M50</f>
        <v>13494.6</v>
      </c>
    </row>
    <row r="51" spans="1:14">
      <c r="A51" s="167" t="s">
        <v>875</v>
      </c>
      <c r="B51" s="49" t="str">
        <f>VLOOKUP(A51,MATERIALES!A6:D372,3,FALSE)</f>
        <v xml:space="preserve">Cemento gris
</v>
      </c>
      <c r="C51" s="434"/>
      <c r="D51" s="434"/>
      <c r="E51" s="434"/>
      <c r="F51" s="434"/>
      <c r="G51" s="434"/>
      <c r="H51" s="434"/>
      <c r="I51" s="434"/>
      <c r="J51" s="321" t="str">
        <f>VLOOKUP(A51,MATERIALES!A6:D641,2,FALSE)</f>
        <v>kg</v>
      </c>
      <c r="K51" s="406">
        <v>260</v>
      </c>
      <c r="L51" s="430"/>
      <c r="M51" s="411">
        <f>VLOOKUP(A51,MATERIALES!A6:D397,4,FALSE)</f>
        <v>467.59999999999997</v>
      </c>
      <c r="N51" s="281">
        <f>K51*M51</f>
        <v>121575.99999999999</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17" t="s">
        <v>1037</v>
      </c>
      <c r="C59" s="818"/>
      <c r="D59" s="818"/>
      <c r="E59" s="818"/>
      <c r="F59" s="818"/>
      <c r="G59" s="818"/>
      <c r="H59" s="818"/>
      <c r="I59" s="818"/>
      <c r="J59" s="818"/>
      <c r="K59" s="818"/>
      <c r="L59" s="818"/>
      <c r="M59" s="819"/>
      <c r="N59" s="403">
        <f>SUM(N48:N58)</f>
        <v>190921.8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1313</v>
      </c>
      <c r="B64" s="52" t="str">
        <f>VLOOKUP(A64,TRANSPORTE!A2:D117,3,FALSE)</f>
        <v>Transporte de arena</v>
      </c>
      <c r="C64" s="326"/>
      <c r="D64" s="326"/>
      <c r="E64" s="326"/>
      <c r="F64" s="326"/>
      <c r="G64" s="326"/>
      <c r="H64" s="320" t="s">
        <v>339</v>
      </c>
      <c r="I64" s="288">
        <v>0.63</v>
      </c>
      <c r="J64" s="295">
        <v>1</v>
      </c>
      <c r="K64" s="288">
        <f>I64*J64</f>
        <v>0.63</v>
      </c>
      <c r="L64" s="821">
        <f>VLOOKUP(A64,TRANSPORTE!A2:D117,4,FALSE)</f>
        <v>1200</v>
      </c>
      <c r="M64" s="822"/>
      <c r="N64" s="296">
        <f>K64*L64</f>
        <v>756</v>
      </c>
    </row>
    <row r="65" spans="1:15">
      <c r="A65" t="s">
        <v>1365</v>
      </c>
      <c r="B65" s="52" t="str">
        <f>VLOOKUP(A65,TRANSPORTE!A3:D117,3,FALSE)</f>
        <v>Transporte de material triturado</v>
      </c>
      <c r="C65" s="53"/>
      <c r="D65" s="53"/>
      <c r="E65" s="53"/>
      <c r="F65" s="53"/>
      <c r="G65" s="53"/>
      <c r="H65" s="320" t="s">
        <v>339</v>
      </c>
      <c r="I65" s="288">
        <v>0.84</v>
      </c>
      <c r="J65" s="295">
        <v>1</v>
      </c>
      <c r="K65" s="288">
        <f>I65*J65</f>
        <v>0.84</v>
      </c>
      <c r="L65" s="821">
        <f>VLOOKUP(A65,TRANSPORTE!A3:D117,4,FALSE)</f>
        <v>1200</v>
      </c>
      <c r="M65" s="822"/>
      <c r="N65" s="296">
        <f>K65*L65</f>
        <v>1008</v>
      </c>
    </row>
    <row r="66" spans="1:15">
      <c r="B66" s="52"/>
      <c r="C66" s="53"/>
      <c r="D66" s="53"/>
      <c r="E66" s="53"/>
      <c r="F66" s="53"/>
      <c r="G66" s="53"/>
      <c r="H66" s="320"/>
      <c r="I66" s="288"/>
      <c r="J66" s="295"/>
      <c r="K66" s="288"/>
      <c r="L66" s="821"/>
      <c r="M66" s="822"/>
      <c r="N66" s="296"/>
    </row>
    <row r="67" spans="1:15">
      <c r="B67" s="52"/>
      <c r="C67" s="53"/>
      <c r="D67" s="53"/>
      <c r="E67" s="53"/>
      <c r="F67" s="53"/>
      <c r="G67" s="53"/>
      <c r="H67" s="320"/>
      <c r="I67" s="288"/>
      <c r="J67" s="295"/>
      <c r="K67" s="288"/>
      <c r="L67" s="821"/>
      <c r="M67" s="822"/>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1764</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8</v>
      </c>
      <c r="N75" s="404">
        <f>K75/M75</f>
        <v>51067.205206099999</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8</v>
      </c>
      <c r="N76" s="404">
        <f>K76/M76</f>
        <v>12766.801301525</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63834.006507625003</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N43+N59+N70+N81</f>
        <v>268636.50683300622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53727.301366601248</v>
      </c>
      <c r="M88" s="852"/>
      <c r="N88" s="57"/>
    </row>
    <row r="89" spans="1:14">
      <c r="B89" s="95" t="s">
        <v>1057</v>
      </c>
      <c r="C89" s="96"/>
      <c r="D89" s="96"/>
      <c r="E89" s="96"/>
      <c r="F89" s="96"/>
      <c r="G89" s="96"/>
      <c r="H89" s="96"/>
      <c r="I89" s="93"/>
      <c r="J89" s="94"/>
      <c r="K89" s="313">
        <v>0.05</v>
      </c>
      <c r="L89" s="851">
        <f>N83*K89</f>
        <v>13431.825341650312</v>
      </c>
      <c r="M89" s="852"/>
      <c r="N89" s="57"/>
    </row>
    <row r="90" spans="1:14" ht="15.75" thickBot="1">
      <c r="B90" s="97" t="s">
        <v>1058</v>
      </c>
      <c r="C90" s="98"/>
      <c r="D90" s="98"/>
      <c r="E90" s="98"/>
      <c r="F90" s="98"/>
      <c r="G90" s="98"/>
      <c r="H90" s="98"/>
      <c r="I90" s="99"/>
      <c r="J90" s="100"/>
      <c r="K90" s="314">
        <v>0.05</v>
      </c>
      <c r="L90" s="853">
        <f>N83*K90</f>
        <v>13431.825341650312</v>
      </c>
      <c r="M90" s="854"/>
      <c r="N90" s="57"/>
    </row>
    <row r="91" spans="1:14" ht="15.75" thickBot="1">
      <c r="B91" s="817" t="s">
        <v>1037</v>
      </c>
      <c r="C91" s="818"/>
      <c r="D91" s="818"/>
      <c r="E91" s="818"/>
      <c r="F91" s="818"/>
      <c r="G91" s="818"/>
      <c r="H91" s="818"/>
      <c r="I91" s="818"/>
      <c r="J91" s="818"/>
      <c r="K91" s="818"/>
      <c r="L91" s="818"/>
      <c r="M91" s="819"/>
      <c r="N91" s="58">
        <f>L88+L89+L90</f>
        <v>80590.952049901869</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349227.4588829081</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9" t="s">
        <v>2324</v>
      </c>
      <c r="C110" s="960"/>
      <c r="D110" s="960"/>
      <c r="E110" s="960"/>
      <c r="F110" s="960"/>
      <c r="G110" s="960"/>
      <c r="H110" s="960"/>
      <c r="I110" s="960"/>
      <c r="J110" s="960"/>
      <c r="K110" s="960"/>
      <c r="L110" s="960"/>
      <c r="M110" s="960"/>
      <c r="N110" s="961"/>
    </row>
    <row r="111" spans="2:14" ht="15" customHeight="1">
      <c r="B111" s="959"/>
      <c r="C111" s="960"/>
      <c r="D111" s="960"/>
      <c r="E111" s="960"/>
      <c r="F111" s="960"/>
      <c r="G111" s="960"/>
      <c r="H111" s="960"/>
      <c r="I111" s="960"/>
      <c r="J111" s="960"/>
      <c r="K111" s="960"/>
      <c r="L111" s="960"/>
      <c r="M111" s="960"/>
      <c r="N111" s="961"/>
    </row>
    <row r="112" spans="2:14" ht="30" customHeight="1">
      <c r="B112" s="962" t="s">
        <v>2325</v>
      </c>
      <c r="C112" s="963"/>
      <c r="D112" s="963"/>
      <c r="E112" s="963"/>
      <c r="F112" s="963"/>
      <c r="G112" s="963"/>
      <c r="H112" s="963"/>
      <c r="I112" s="963"/>
      <c r="J112" s="963"/>
      <c r="K112" s="963"/>
      <c r="L112" s="963"/>
      <c r="M112" s="963"/>
      <c r="N112" s="964"/>
    </row>
    <row r="113" spans="2:14">
      <c r="B113" s="962"/>
      <c r="C113" s="963"/>
      <c r="D113" s="963"/>
      <c r="E113" s="963"/>
      <c r="F113" s="963"/>
      <c r="G113" s="963"/>
      <c r="H113" s="963"/>
      <c r="I113" s="963"/>
      <c r="J113" s="963"/>
      <c r="K113" s="963"/>
      <c r="L113" s="963"/>
      <c r="M113" s="963"/>
      <c r="N113" s="964"/>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5"/>
      <c r="K123" s="965"/>
      <c r="L123" s="965"/>
      <c r="M123" s="965"/>
      <c r="N123" s="966"/>
    </row>
    <row r="124" spans="2:14" ht="15.75" thickBot="1">
      <c r="B124" s="428" t="s">
        <v>2327</v>
      </c>
      <c r="C124" s="429"/>
      <c r="D124" s="429"/>
      <c r="E124" s="268"/>
      <c r="F124" s="268"/>
      <c r="G124" s="268"/>
      <c r="H124" s="268"/>
      <c r="I124" s="268"/>
      <c r="J124" s="967"/>
      <c r="K124" s="967"/>
      <c r="L124" s="967"/>
      <c r="M124" s="967"/>
      <c r="N124"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1202</v>
      </c>
      <c r="C31" s="87" t="s">
        <v>2219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257</v>
      </c>
      <c r="B36" s="830" t="str">
        <f>VLOOKUP(A36,EQUIPOS!A6:D154,3,FALSE)</f>
        <v>Mezcladora de concreto 1 bulto</v>
      </c>
      <c r="C36" s="831"/>
      <c r="D36" s="831"/>
      <c r="E36" s="831"/>
      <c r="F36" s="831"/>
      <c r="G36" s="831"/>
      <c r="H36" s="832"/>
      <c r="I36" s="276"/>
      <c r="J36" s="277"/>
      <c r="K36" s="278">
        <f>VLOOKUP(A36,EQUIPOS!A6:D163,4,FALSE)</f>
        <v>8925</v>
      </c>
      <c r="L36" s="279"/>
      <c r="M36" s="345">
        <v>1</v>
      </c>
      <c r="N36" s="281">
        <f>K36/M36</f>
        <v>8925</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N81*M41</f>
        <v>2553.3602603050003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11478.360260305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824</v>
      </c>
      <c r="B48" s="49" t="str">
        <f>VLOOKUP(A48,MATERIALES!A5:D372,3,FALSE)</f>
        <v>Agregado para concreto hidráulico</v>
      </c>
      <c r="C48" s="290"/>
      <c r="D48" s="290"/>
      <c r="E48" s="290"/>
      <c r="F48" s="290"/>
      <c r="G48" s="290"/>
      <c r="H48" s="290"/>
      <c r="I48" s="290"/>
      <c r="J48" s="320" t="str">
        <f ca="1">VLOOKUP(A48,MATERIALES!A4:D638,2,FALSE)</f>
        <v>m3</v>
      </c>
      <c r="K48" s="291">
        <v>0.504</v>
      </c>
      <c r="L48" s="276"/>
      <c r="M48" s="411">
        <f>VLOOKUP(A48,MATERIALES!A5:D394,4,FALSE)</f>
        <v>57680</v>
      </c>
      <c r="N48" s="281">
        <f>K48*M48</f>
        <v>29070.720000000001</v>
      </c>
    </row>
    <row r="49" spans="1:14">
      <c r="A49" s="167" t="s">
        <v>845</v>
      </c>
      <c r="B49" s="49" t="str">
        <f>VLOOKUP(A49,MATERIALES!A6:D372,3,FALSE)</f>
        <v>Agua</v>
      </c>
      <c r="C49" s="434"/>
      <c r="D49" s="434"/>
      <c r="E49" s="434"/>
      <c r="F49" s="434"/>
      <c r="G49" s="434"/>
      <c r="H49" s="434"/>
      <c r="I49" s="434"/>
      <c r="J49" s="321" t="str">
        <f>VLOOKUP(A49,MATERIALES!A5:D639,2,FALSE)</f>
        <v>lt</v>
      </c>
      <c r="K49" s="406">
        <v>111</v>
      </c>
      <c r="L49" s="430"/>
      <c r="M49" s="411">
        <f>VLOOKUP(A49,MATERIALES!A6:D395,4,FALSE)</f>
        <v>40</v>
      </c>
      <c r="N49" s="281">
        <f>K49*M49</f>
        <v>4440</v>
      </c>
    </row>
    <row r="50" spans="1:14">
      <c r="A50" s="167" t="s">
        <v>625</v>
      </c>
      <c r="B50" s="49" t="str">
        <f>VLOOKUP(A50,MATERIALES!A6:D372,3,FALSE)</f>
        <v xml:space="preserve">Piedra para concreto ciclópeo (rajón o canto rodado)
</v>
      </c>
      <c r="C50" s="434"/>
      <c r="D50" s="434"/>
      <c r="E50" s="434"/>
      <c r="F50" s="434"/>
      <c r="G50" s="434"/>
      <c r="H50" s="434"/>
      <c r="I50" s="434"/>
      <c r="J50" s="321" t="str">
        <f>VLOOKUP(A50,MATERIALES!A6:D640,2,FALSE)</f>
        <v>m3</v>
      </c>
      <c r="K50" s="406">
        <v>0.4</v>
      </c>
      <c r="L50" s="430"/>
      <c r="M50" s="411">
        <f>VLOOKUP(A50,MATERIALES!A6:D396,4,FALSE)</f>
        <v>25000</v>
      </c>
      <c r="N50" s="281">
        <f>K50*M50</f>
        <v>10000</v>
      </c>
    </row>
    <row r="51" spans="1:14">
      <c r="A51" s="167" t="s">
        <v>873</v>
      </c>
      <c r="B51" s="49" t="str">
        <f>VLOOKUP(A51,MATERIALES!A6:D372,3,FALSE)</f>
        <v>Arena lavada</v>
      </c>
      <c r="C51" s="434"/>
      <c r="D51" s="434"/>
      <c r="E51" s="434"/>
      <c r="F51" s="434"/>
      <c r="G51" s="434"/>
      <c r="H51" s="434"/>
      <c r="I51" s="434"/>
      <c r="J51" s="321" t="str">
        <f>VLOOKUP(A51,MATERIALES!A6:D641,2,FALSE)</f>
        <v>m3</v>
      </c>
      <c r="K51" s="406">
        <v>0.378</v>
      </c>
      <c r="L51" s="430"/>
      <c r="M51" s="411">
        <f>VLOOKUP(A51,MATERIALES!A6:D397,4,FALSE)</f>
        <v>21420</v>
      </c>
      <c r="N51" s="281">
        <f>K51*M51</f>
        <v>8096.76</v>
      </c>
    </row>
    <row r="52" spans="1:14">
      <c r="A52" s="167" t="s">
        <v>875</v>
      </c>
      <c r="B52" s="49" t="str">
        <f>VLOOKUP(A52,MATERIALES!A7:D372,3,FALSE)</f>
        <v xml:space="preserve">Cemento gris
</v>
      </c>
      <c r="C52" s="434"/>
      <c r="D52" s="434"/>
      <c r="E52" s="434"/>
      <c r="F52" s="434"/>
      <c r="G52" s="434"/>
      <c r="H52" s="434"/>
      <c r="I52" s="434"/>
      <c r="J52" s="321" t="str">
        <f>VLOOKUP(A52,MATERIALES!A6:D642,2,FALSE)</f>
        <v>kg</v>
      </c>
      <c r="K52" s="406">
        <v>156</v>
      </c>
      <c r="L52" s="430"/>
      <c r="M52" s="411">
        <f>VLOOKUP(A52,MATERIALES!A7:D398,4,FALSE)</f>
        <v>467.59999999999997</v>
      </c>
      <c r="N52" s="281">
        <f>K52*M52</f>
        <v>72945.599999999991</v>
      </c>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17" t="s">
        <v>1037</v>
      </c>
      <c r="C59" s="818"/>
      <c r="D59" s="818"/>
      <c r="E59" s="818"/>
      <c r="F59" s="818"/>
      <c r="G59" s="818"/>
      <c r="H59" s="818"/>
      <c r="I59" s="818"/>
      <c r="J59" s="818"/>
      <c r="K59" s="818"/>
      <c r="L59" s="818"/>
      <c r="M59" s="819"/>
      <c r="N59" s="403">
        <f>SUM(N48:N58)</f>
        <v>124553.07999999999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1313</v>
      </c>
      <c r="B64" s="52" t="str">
        <f>VLOOKUP(A64,TRANSPORTE!A2:D117,3,FALSE)</f>
        <v>Transporte de arena</v>
      </c>
      <c r="C64" s="326"/>
      <c r="D64" s="326"/>
      <c r="E64" s="326"/>
      <c r="F64" s="326"/>
      <c r="G64" s="326"/>
      <c r="H64" s="320" t="s">
        <v>339</v>
      </c>
      <c r="I64" s="288">
        <v>0.378</v>
      </c>
      <c r="J64" s="295">
        <v>1</v>
      </c>
      <c r="K64" s="288">
        <f>I64*J64</f>
        <v>0.378</v>
      </c>
      <c r="L64" s="821">
        <f>VLOOKUP(A64,TRANSPORTE!A2:D117,4,FALSE)</f>
        <v>1200</v>
      </c>
      <c r="M64" s="822"/>
      <c r="N64" s="296">
        <f>K64*L64</f>
        <v>453.6</v>
      </c>
    </row>
    <row r="65" spans="1:15">
      <c r="A65" t="s">
        <v>1365</v>
      </c>
      <c r="B65" s="52" t="str">
        <f>VLOOKUP(A65,TRANSPORTE!A3:D117,3,FALSE)</f>
        <v>Transporte de material triturado</v>
      </c>
      <c r="C65" s="53"/>
      <c r="D65" s="53"/>
      <c r="E65" s="53"/>
      <c r="F65" s="53"/>
      <c r="G65" s="53"/>
      <c r="H65" s="320" t="s">
        <v>339</v>
      </c>
      <c r="I65" s="288">
        <v>0.504</v>
      </c>
      <c r="J65" s="295">
        <v>1</v>
      </c>
      <c r="K65" s="288">
        <f>I65*J65</f>
        <v>0.504</v>
      </c>
      <c r="L65" s="821">
        <f>VLOOKUP(A65,TRANSPORTE!A3:D117,4,FALSE)</f>
        <v>1200</v>
      </c>
      <c r="M65" s="822"/>
      <c r="N65" s="296">
        <f>K65*L65</f>
        <v>604.79999999999995</v>
      </c>
    </row>
    <row r="66" spans="1:15">
      <c r="A66" t="s">
        <v>1392</v>
      </c>
      <c r="B66" s="52" t="str">
        <f>VLOOKUP(A66,TRANSPORTE!A3:D117,3,FALSE)</f>
        <v>Transporte de piedra para Ciclópeo</v>
      </c>
      <c r="C66" s="53"/>
      <c r="D66" s="53"/>
      <c r="E66" s="53"/>
      <c r="F66" s="53"/>
      <c r="G66" s="53"/>
      <c r="H66" s="320" t="s">
        <v>339</v>
      </c>
      <c r="I66" s="288">
        <v>0.4</v>
      </c>
      <c r="J66" s="295">
        <v>1</v>
      </c>
      <c r="K66" s="288">
        <f>I66*J66</f>
        <v>0.4</v>
      </c>
      <c r="L66" s="821">
        <f>VLOOKUP(A66,TRANSPORTE!A3:D117,4,FALSE)</f>
        <v>1200</v>
      </c>
      <c r="M66" s="822"/>
      <c r="N66" s="296">
        <f>K66*L66</f>
        <v>480</v>
      </c>
    </row>
    <row r="67" spans="1:15">
      <c r="B67" s="52"/>
      <c r="C67" s="53"/>
      <c r="D67" s="53"/>
      <c r="E67" s="53"/>
      <c r="F67" s="53"/>
      <c r="G67" s="53"/>
      <c r="H67" s="320"/>
      <c r="I67" s="288"/>
      <c r="J67" s="295"/>
      <c r="K67" s="288"/>
      <c r="L67" s="821"/>
      <c r="M67" s="822"/>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1538.4</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10</v>
      </c>
      <c r="N75" s="404">
        <f>K75/M75</f>
        <v>40853.764164879998</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10</v>
      </c>
      <c r="N76" s="404">
        <f>K76/M76</f>
        <v>10213.44104122</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51067.205206099999</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N43+N59+N70+N81</f>
        <v>188637.04546640499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37727.409093281</v>
      </c>
      <c r="M88" s="852"/>
      <c r="N88" s="57"/>
    </row>
    <row r="89" spans="1:14">
      <c r="B89" s="95" t="s">
        <v>1057</v>
      </c>
      <c r="C89" s="96"/>
      <c r="D89" s="96"/>
      <c r="E89" s="96"/>
      <c r="F89" s="96"/>
      <c r="G89" s="96"/>
      <c r="H89" s="96"/>
      <c r="I89" s="93"/>
      <c r="J89" s="94"/>
      <c r="K89" s="313">
        <v>0.05</v>
      </c>
      <c r="L89" s="851">
        <f>N83*K89</f>
        <v>9431.8522733202499</v>
      </c>
      <c r="M89" s="852"/>
      <c r="N89" s="57"/>
    </row>
    <row r="90" spans="1:14" ht="15.75" thickBot="1">
      <c r="B90" s="97" t="s">
        <v>1058</v>
      </c>
      <c r="C90" s="98"/>
      <c r="D90" s="98"/>
      <c r="E90" s="98"/>
      <c r="F90" s="98"/>
      <c r="G90" s="98"/>
      <c r="H90" s="98"/>
      <c r="I90" s="99"/>
      <c r="J90" s="100"/>
      <c r="K90" s="314">
        <v>0.05</v>
      </c>
      <c r="L90" s="853">
        <f>N83*K90</f>
        <v>9431.8522733202499</v>
      </c>
      <c r="M90" s="854"/>
      <c r="N90" s="57"/>
    </row>
    <row r="91" spans="1:14" ht="15.75" thickBot="1">
      <c r="B91" s="817" t="s">
        <v>1037</v>
      </c>
      <c r="C91" s="818"/>
      <c r="D91" s="818"/>
      <c r="E91" s="818"/>
      <c r="F91" s="818"/>
      <c r="G91" s="818"/>
      <c r="H91" s="818"/>
      <c r="I91" s="818"/>
      <c r="J91" s="818"/>
      <c r="K91" s="818"/>
      <c r="L91" s="818"/>
      <c r="M91" s="819"/>
      <c r="N91" s="58">
        <f>L88+L89+L90</f>
        <v>56591.113639921496</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245228.15910632649</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9" t="s">
        <v>2324</v>
      </c>
      <c r="C110" s="960"/>
      <c r="D110" s="960"/>
      <c r="E110" s="960"/>
      <c r="F110" s="960"/>
      <c r="G110" s="960"/>
      <c r="H110" s="960"/>
      <c r="I110" s="960"/>
      <c r="J110" s="960"/>
      <c r="K110" s="960"/>
      <c r="L110" s="960"/>
      <c r="M110" s="960"/>
      <c r="N110" s="961"/>
    </row>
    <row r="111" spans="2:14" ht="15" customHeight="1">
      <c r="B111" s="959"/>
      <c r="C111" s="960"/>
      <c r="D111" s="960"/>
      <c r="E111" s="960"/>
      <c r="F111" s="960"/>
      <c r="G111" s="960"/>
      <c r="H111" s="960"/>
      <c r="I111" s="960"/>
      <c r="J111" s="960"/>
      <c r="K111" s="960"/>
      <c r="L111" s="960"/>
      <c r="M111" s="960"/>
      <c r="N111" s="961"/>
    </row>
    <row r="112" spans="2:14" ht="30" customHeight="1">
      <c r="B112" s="962" t="s">
        <v>2325</v>
      </c>
      <c r="C112" s="963"/>
      <c r="D112" s="963"/>
      <c r="E112" s="963"/>
      <c r="F112" s="963"/>
      <c r="G112" s="963"/>
      <c r="H112" s="963"/>
      <c r="I112" s="963"/>
      <c r="J112" s="963"/>
      <c r="K112" s="963"/>
      <c r="L112" s="963"/>
      <c r="M112" s="963"/>
      <c r="N112" s="964"/>
    </row>
    <row r="113" spans="2:14">
      <c r="B113" s="962"/>
      <c r="C113" s="963"/>
      <c r="D113" s="963"/>
      <c r="E113" s="963"/>
      <c r="F113" s="963"/>
      <c r="G113" s="963"/>
      <c r="H113" s="963"/>
      <c r="I113" s="963"/>
      <c r="J113" s="963"/>
      <c r="K113" s="963"/>
      <c r="L113" s="963"/>
      <c r="M113" s="963"/>
      <c r="N113" s="964"/>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5"/>
      <c r="K123" s="965"/>
      <c r="L123" s="965"/>
      <c r="M123" s="965"/>
      <c r="N123" s="966"/>
    </row>
    <row r="124" spans="2:14" ht="15.75" thickBot="1">
      <c r="B124" s="428" t="s">
        <v>2327</v>
      </c>
      <c r="C124" s="429"/>
      <c r="D124" s="429"/>
      <c r="E124" s="268"/>
      <c r="F124" s="268"/>
      <c r="G124" s="268"/>
      <c r="H124" s="268"/>
      <c r="I124" s="268"/>
      <c r="J124" s="967"/>
      <c r="K124" s="967"/>
      <c r="L124" s="967"/>
      <c r="M124" s="967"/>
      <c r="N124"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1203</v>
      </c>
      <c r="C31" s="87" t="s">
        <v>2338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363</v>
      </c>
      <c r="B36" s="830" t="str">
        <f>VLOOKUP(A36,EQUIPOS!A6:D154,3,FALSE)</f>
        <v>Vibrador de concreto, Motor de 3 hp a 18.000 rpm Mangueras de 4 mt</v>
      </c>
      <c r="C36" s="831"/>
      <c r="D36" s="831"/>
      <c r="E36" s="831"/>
      <c r="F36" s="831"/>
      <c r="G36" s="831"/>
      <c r="H36" s="832"/>
      <c r="I36" s="276"/>
      <c r="J36" s="277"/>
      <c r="K36" s="278">
        <f>VLOOKUP(A36,EQUIPOS!A6:D163,4,FALSE)</f>
        <v>15583</v>
      </c>
      <c r="L36" s="279"/>
      <c r="M36" s="345">
        <v>1</v>
      </c>
      <c r="N36" s="281">
        <f>K36/M36</f>
        <v>15583</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0.02</v>
      </c>
      <c r="N41" s="353">
        <f>N78*M41</f>
        <v>1501.9766237088236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17084.976623708822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812</v>
      </c>
      <c r="B48" s="49" t="str">
        <f>VLOOKUP(A48,MATERIALES!A5:D372,3,FALSE)</f>
        <v>Acero PDR-60</v>
      </c>
      <c r="C48" s="290"/>
      <c r="D48" s="290"/>
      <c r="E48" s="290"/>
      <c r="F48" s="290"/>
      <c r="G48" s="290"/>
      <c r="H48" s="290"/>
      <c r="I48" s="290"/>
      <c r="J48" s="320" t="str">
        <f ca="1">VLOOKUP(A48,MATERIALES!A4:D638,2,FALSE)</f>
        <v>kg</v>
      </c>
      <c r="K48" s="291">
        <v>34.112000000000002</v>
      </c>
      <c r="L48" s="276"/>
      <c r="M48" s="411">
        <f>VLOOKUP(A48,MATERIALES!A5:D394,4,FALSE)</f>
        <v>2804.3333333333335</v>
      </c>
      <c r="N48" s="281">
        <f>K48*M48</f>
        <v>95661.418666666679</v>
      </c>
    </row>
    <row r="49" spans="1:14">
      <c r="A49" s="167" t="s">
        <v>639</v>
      </c>
      <c r="B49" s="49" t="str">
        <f>VLOOKUP(A49,MATERIALES!A6:D372,3,FALSE)</f>
        <v>Pintura anticorrosiva</v>
      </c>
      <c r="C49" s="434"/>
      <c r="D49" s="434"/>
      <c r="E49" s="434"/>
      <c r="F49" s="434"/>
      <c r="G49" s="434"/>
      <c r="H49" s="434"/>
      <c r="I49" s="434"/>
      <c r="J49" s="321" t="str">
        <f>VLOOKUP(A49,MATERIALES!A5:D639,2,FALSE)</f>
        <v>gal</v>
      </c>
      <c r="K49" s="406">
        <v>0.15</v>
      </c>
      <c r="L49" s="430"/>
      <c r="M49" s="411">
        <f>VLOOKUP(A49,MATERIALES!A6:D395,4,FALSE)</f>
        <v>39225</v>
      </c>
      <c r="N49" s="281">
        <f>K49*M49</f>
        <v>5883.75</v>
      </c>
    </row>
    <row r="50" spans="1:14">
      <c r="A50" s="167" t="s">
        <v>904</v>
      </c>
      <c r="B50" s="49" t="str">
        <f>VLOOKUP(A50,MATERIALES!A6:D372,3,FALSE)</f>
        <v>Concreto Resistencia  21 (Mpa)</v>
      </c>
      <c r="C50" s="434"/>
      <c r="D50" s="434"/>
      <c r="E50" s="434"/>
      <c r="F50" s="434"/>
      <c r="G50" s="434"/>
      <c r="H50" s="434"/>
      <c r="I50" s="434"/>
      <c r="J50" s="321" t="str">
        <f>VLOOKUP(A50,MATERIALES!A6:D640,2,FALSE)</f>
        <v>m3</v>
      </c>
      <c r="K50" s="406">
        <v>0.126</v>
      </c>
      <c r="L50" s="430"/>
      <c r="M50" s="411">
        <f>VLOOKUP(A50,MATERIALES!A6:D396,4,FALSE)</f>
        <v>331496.66666666669</v>
      </c>
      <c r="N50" s="281">
        <f>K50*M50</f>
        <v>41768.58</v>
      </c>
    </row>
    <row r="51" spans="1:14">
      <c r="A51" s="167" t="s">
        <v>945</v>
      </c>
      <c r="B51" s="49" t="str">
        <f>VLOOKUP(A51,MATERIALES!A6:D372,3,FALSE)</f>
        <v xml:space="preserve">Formaleta para baranda de concreto
</v>
      </c>
      <c r="C51" s="434"/>
      <c r="D51" s="434"/>
      <c r="E51" s="434"/>
      <c r="F51" s="434"/>
      <c r="G51" s="434"/>
      <c r="H51" s="434"/>
      <c r="I51" s="434"/>
      <c r="J51" s="321" t="str">
        <f>VLOOKUP(A51,MATERIALES!A6:D641,2,FALSE)</f>
        <v>m</v>
      </c>
      <c r="K51" s="406">
        <v>1</v>
      </c>
      <c r="L51" s="430"/>
      <c r="M51" s="411">
        <f>VLOOKUP(A51,MATERIALES!A6:D397,4,FALSE)</f>
        <v>8500</v>
      </c>
      <c r="N51" s="281">
        <f>K51*M51</f>
        <v>8500</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7" t="s">
        <v>1037</v>
      </c>
      <c r="C56" s="818"/>
      <c r="D56" s="818"/>
      <c r="E56" s="818"/>
      <c r="F56" s="818"/>
      <c r="G56" s="818"/>
      <c r="H56" s="818"/>
      <c r="I56" s="818"/>
      <c r="J56" s="818"/>
      <c r="K56" s="818"/>
      <c r="L56" s="818"/>
      <c r="M56" s="819"/>
      <c r="N56" s="403">
        <f>SUM(N48:N55)</f>
        <v>151813.74866666668</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0" t="s">
        <v>1045</v>
      </c>
      <c r="M60" s="793"/>
      <c r="N60" s="82" t="s">
        <v>1035</v>
      </c>
    </row>
    <row r="61" spans="1:14">
      <c r="A61" t="s">
        <v>1323</v>
      </c>
      <c r="B61" s="52" t="str">
        <f>VLOOKUP(A61,TRANSPORTE!A3:D117,3,FALSE)</f>
        <v>Transporte de concreto</v>
      </c>
      <c r="C61" s="326"/>
      <c r="D61" s="326"/>
      <c r="E61" s="326"/>
      <c r="F61" s="326"/>
      <c r="G61" s="326"/>
      <c r="H61" s="320" t="s">
        <v>339</v>
      </c>
      <c r="I61" s="288">
        <v>0.126</v>
      </c>
      <c r="J61" s="295">
        <v>1</v>
      </c>
      <c r="K61" s="288">
        <f>I61*J61</f>
        <v>0.126</v>
      </c>
      <c r="L61" s="821">
        <f>VLOOKUP(A61,TRANSPORTE!A3:D117,4,FALSE)</f>
        <v>1200</v>
      </c>
      <c r="M61" s="822"/>
      <c r="N61" s="296">
        <f>K61*L61</f>
        <v>151.19999999999999</v>
      </c>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320"/>
      <c r="I64" s="288"/>
      <c r="J64" s="295"/>
      <c r="K64" s="288"/>
      <c r="L64" s="821"/>
      <c r="M64" s="822"/>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f>N61+N62+N63+N64+N65</f>
        <v>151.19999999999999</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844"/>
      <c r="I71" s="79" t="s">
        <v>1048</v>
      </c>
      <c r="J71" s="81" t="s">
        <v>1494</v>
      </c>
      <c r="K71" s="80" t="s">
        <v>1050</v>
      </c>
      <c r="L71" s="845" t="s">
        <v>1034</v>
      </c>
      <c r="M71" s="969"/>
      <c r="N71" s="104" t="s">
        <v>1035</v>
      </c>
    </row>
    <row r="72" spans="1:15">
      <c r="A72" s="168" t="s">
        <v>9</v>
      </c>
      <c r="B72" s="55" t="str">
        <f>VLOOKUP(A72,'MANO DE OBRA'!A8:D68,3,FALSE)</f>
        <v>Obrero (3)</v>
      </c>
      <c r="C72" s="53"/>
      <c r="D72" s="53"/>
      <c r="E72" s="53"/>
      <c r="F72" s="53"/>
      <c r="G72" s="53"/>
      <c r="H72" s="53"/>
      <c r="I72" s="301">
        <f>K72/J72*100</f>
        <v>82811.68411799999</v>
      </c>
      <c r="J72" s="302">
        <v>185</v>
      </c>
      <c r="K72" s="303">
        <f>VLOOKUP(A72,'MANO DE OBRA'!A8:D99,4,FALSE)</f>
        <v>153201.61561829998</v>
      </c>
      <c r="L72" s="56"/>
      <c r="M72" s="440">
        <v>3.4</v>
      </c>
      <c r="N72" s="404">
        <f>K72/M72</f>
        <v>45059.298711264702</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3.4</v>
      </c>
      <c r="N73" s="404">
        <f>K73/M73</f>
        <v>30039.532474176471</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4"/>
      <c r="C77" s="805"/>
      <c r="D77" s="805"/>
      <c r="E77" s="805"/>
      <c r="F77" s="805"/>
      <c r="G77" s="805"/>
      <c r="H77" s="805"/>
      <c r="I77" s="132"/>
      <c r="J77" s="132"/>
      <c r="K77" s="132"/>
      <c r="L77" s="905"/>
      <c r="M77" s="905"/>
      <c r="N77" s="51"/>
    </row>
    <row r="78" spans="1:15" ht="15.75" thickBot="1">
      <c r="B78" s="823" t="s">
        <v>1037</v>
      </c>
      <c r="C78" s="824"/>
      <c r="D78" s="824"/>
      <c r="E78" s="824"/>
      <c r="F78" s="824"/>
      <c r="G78" s="824"/>
      <c r="H78" s="824"/>
      <c r="I78" s="824"/>
      <c r="J78" s="824"/>
      <c r="K78" s="824"/>
      <c r="L78" s="824"/>
      <c r="M78" s="825"/>
      <c r="N78" s="310">
        <f>SUM(N72:N77)</f>
        <v>75098.831185441173</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244148.75647581668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8" t="s">
        <v>1053</v>
      </c>
      <c r="C84" s="809"/>
      <c r="D84" s="809"/>
      <c r="E84" s="809"/>
      <c r="F84" s="809"/>
      <c r="G84" s="809"/>
      <c r="H84" s="809"/>
      <c r="I84" s="323"/>
      <c r="J84" s="343"/>
      <c r="K84" s="311" t="s">
        <v>1054</v>
      </c>
      <c r="L84" s="847" t="s">
        <v>1055</v>
      </c>
      <c r="M84" s="848"/>
      <c r="N84" s="312"/>
    </row>
    <row r="85" spans="1:14">
      <c r="B85" s="849" t="s">
        <v>1056</v>
      </c>
      <c r="C85" s="850"/>
      <c r="D85" s="850"/>
      <c r="E85" s="850"/>
      <c r="F85" s="850"/>
      <c r="G85" s="850"/>
      <c r="H85" s="850"/>
      <c r="I85" s="93"/>
      <c r="J85" s="94"/>
      <c r="K85" s="313">
        <v>0.2</v>
      </c>
      <c r="L85" s="851">
        <f>N80*K85</f>
        <v>48829.75129516334</v>
      </c>
      <c r="M85" s="852"/>
      <c r="N85" s="57"/>
    </row>
    <row r="86" spans="1:14">
      <c r="B86" s="95" t="s">
        <v>1057</v>
      </c>
      <c r="C86" s="96"/>
      <c r="D86" s="96"/>
      <c r="E86" s="96"/>
      <c r="F86" s="96"/>
      <c r="G86" s="96"/>
      <c r="H86" s="96"/>
      <c r="I86" s="93"/>
      <c r="J86" s="94"/>
      <c r="K86" s="313">
        <v>0.05</v>
      </c>
      <c r="L86" s="851">
        <f>N80*K86</f>
        <v>12207.437823790835</v>
      </c>
      <c r="M86" s="852"/>
      <c r="N86" s="57"/>
    </row>
    <row r="87" spans="1:14" ht="15.75" thickBot="1">
      <c r="B87" s="97" t="s">
        <v>1058</v>
      </c>
      <c r="C87" s="98"/>
      <c r="D87" s="98"/>
      <c r="E87" s="98"/>
      <c r="F87" s="98"/>
      <c r="G87" s="98"/>
      <c r="H87" s="98"/>
      <c r="I87" s="99"/>
      <c r="J87" s="100"/>
      <c r="K87" s="314">
        <v>0.05</v>
      </c>
      <c r="L87" s="853">
        <f>N80*K87</f>
        <v>12207.437823790835</v>
      </c>
      <c r="M87" s="854"/>
      <c r="N87" s="57"/>
    </row>
    <row r="88" spans="1:14" ht="15.75" thickBot="1">
      <c r="B88" s="817" t="s">
        <v>1037</v>
      </c>
      <c r="C88" s="818"/>
      <c r="D88" s="818"/>
      <c r="E88" s="818"/>
      <c r="F88" s="818"/>
      <c r="G88" s="818"/>
      <c r="H88" s="818"/>
      <c r="I88" s="818"/>
      <c r="J88" s="818"/>
      <c r="K88" s="818"/>
      <c r="L88" s="818"/>
      <c r="M88" s="819"/>
      <c r="N88" s="58">
        <f>L85+L86+L87</f>
        <v>73244.626942745017</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317393.38341856172</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5"/>
      <c r="K120" s="965"/>
      <c r="L120" s="965"/>
      <c r="M120" s="965"/>
      <c r="N120" s="966"/>
    </row>
    <row r="121" spans="2:14" ht="15.75" thickBot="1">
      <c r="B121" s="428" t="s">
        <v>2327</v>
      </c>
      <c r="C121" s="429"/>
      <c r="D121" s="429"/>
      <c r="E121" s="268"/>
      <c r="F121" s="268"/>
      <c r="G121" s="268"/>
      <c r="H121" s="268"/>
      <c r="I121" s="268"/>
      <c r="J121" s="967"/>
      <c r="K121" s="967"/>
      <c r="L121" s="967"/>
      <c r="M121" s="967"/>
      <c r="N121"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1743</v>
      </c>
      <c r="C31" s="87" t="s">
        <v>1744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363</v>
      </c>
      <c r="B36" s="830" t="str">
        <f>VLOOKUP(A36,EQUIPOS!A6:D154,3,FALSE)</f>
        <v>Vibrador de concreto, Motor de 3 hp a 18.000 rpm Mangueras de 4 mt</v>
      </c>
      <c r="C36" s="831"/>
      <c r="D36" s="831"/>
      <c r="E36" s="831"/>
      <c r="F36" s="831"/>
      <c r="G36" s="831"/>
      <c r="H36" s="832"/>
      <c r="I36" s="276"/>
      <c r="J36" s="277"/>
      <c r="K36" s="278">
        <f>VLOOKUP(A36,EQUIPOS!A6:D163,4,FALSE)</f>
        <v>15583</v>
      </c>
      <c r="L36" s="279"/>
      <c r="M36" s="345">
        <v>1</v>
      </c>
      <c r="N36" s="281">
        <f>K36/M36</f>
        <v>15583</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0.02</v>
      </c>
      <c r="N41" s="353">
        <f>N78*M41</f>
        <v>1501.9766237088236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17084.976623708822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812</v>
      </c>
      <c r="B48" s="49" t="str">
        <f>VLOOKUP(A48,MATERIALES!A5:D372,3,FALSE)</f>
        <v>Acero PDR-60</v>
      </c>
      <c r="C48" s="290"/>
      <c r="D48" s="290"/>
      <c r="E48" s="290"/>
      <c r="F48" s="290"/>
      <c r="G48" s="290"/>
      <c r="H48" s="290"/>
      <c r="I48" s="290"/>
      <c r="J48" s="320" t="str">
        <f ca="1">VLOOKUP(A48,MATERIALES!A4:D638,2,FALSE)</f>
        <v>kg</v>
      </c>
      <c r="K48" s="291">
        <v>34.112000000000002</v>
      </c>
      <c r="L48" s="276"/>
      <c r="M48" s="411">
        <f>VLOOKUP(A48,MATERIALES!A5:D394,4,FALSE)</f>
        <v>2804.3333333333335</v>
      </c>
      <c r="N48" s="281">
        <f>K48*M48</f>
        <v>95661.418666666679</v>
      </c>
    </row>
    <row r="49" spans="1:14">
      <c r="A49" s="167" t="s">
        <v>639</v>
      </c>
      <c r="B49" s="49" t="str">
        <f>VLOOKUP(A49,MATERIALES!A6:D372,3,FALSE)</f>
        <v>Pintura anticorrosiva</v>
      </c>
      <c r="C49" s="434"/>
      <c r="D49" s="434"/>
      <c r="E49" s="434"/>
      <c r="F49" s="434"/>
      <c r="G49" s="434"/>
      <c r="H49" s="434"/>
      <c r="I49" s="434"/>
      <c r="J49" s="321" t="str">
        <f>VLOOKUP(A49,MATERIALES!A5:D639,2,FALSE)</f>
        <v>gal</v>
      </c>
      <c r="K49" s="406">
        <v>0.15</v>
      </c>
      <c r="L49" s="430"/>
      <c r="M49" s="411">
        <f>VLOOKUP(A49,MATERIALES!A6:D395,4,FALSE)</f>
        <v>39225</v>
      </c>
      <c r="N49" s="281">
        <f>K49*M49</f>
        <v>5883.75</v>
      </c>
    </row>
    <row r="50" spans="1:14">
      <c r="A50" s="167" t="s">
        <v>1745</v>
      </c>
      <c r="B50" s="49" t="str">
        <f>VLOOKUP(A50,MATERIALES!A6:D372,3,FALSE)</f>
        <v>Concreto Resistencia  28 (Mpa)</v>
      </c>
      <c r="C50" s="434"/>
      <c r="D50" s="434"/>
      <c r="E50" s="434"/>
      <c r="F50" s="434"/>
      <c r="G50" s="434"/>
      <c r="H50" s="434"/>
      <c r="I50" s="434"/>
      <c r="J50" s="321" t="str">
        <f>VLOOKUP(A50,MATERIALES!A6:D640,2,FALSE)</f>
        <v>m3</v>
      </c>
      <c r="K50" s="406">
        <v>0.126</v>
      </c>
      <c r="L50" s="430"/>
      <c r="M50" s="411">
        <f>VLOOKUP(A50,MATERIALES!A6:D396,4,FALSE)</f>
        <v>359276.66666666669</v>
      </c>
      <c r="N50" s="281">
        <f>K50*M50</f>
        <v>45268.86</v>
      </c>
    </row>
    <row r="51" spans="1:14">
      <c r="A51" s="167" t="s">
        <v>945</v>
      </c>
      <c r="B51" s="49" t="str">
        <f>VLOOKUP(A51,MATERIALES!A6:D372,3,FALSE)</f>
        <v xml:space="preserve">Formaleta para baranda de concreto
</v>
      </c>
      <c r="C51" s="434"/>
      <c r="D51" s="434"/>
      <c r="E51" s="434"/>
      <c r="F51" s="434"/>
      <c r="G51" s="434"/>
      <c r="H51" s="434"/>
      <c r="I51" s="434"/>
      <c r="J51" s="321" t="str">
        <f>VLOOKUP(A51,MATERIALES!A6:D641,2,FALSE)</f>
        <v>m</v>
      </c>
      <c r="K51" s="406">
        <v>1</v>
      </c>
      <c r="L51" s="430"/>
      <c r="M51" s="411">
        <f>VLOOKUP(A51,MATERIALES!A6:D397,4,FALSE)</f>
        <v>8500</v>
      </c>
      <c r="N51" s="281">
        <f>K51*M51</f>
        <v>8500</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7" t="s">
        <v>1037</v>
      </c>
      <c r="C56" s="818"/>
      <c r="D56" s="818"/>
      <c r="E56" s="818"/>
      <c r="F56" s="818"/>
      <c r="G56" s="818"/>
      <c r="H56" s="818"/>
      <c r="I56" s="818"/>
      <c r="J56" s="818"/>
      <c r="K56" s="818"/>
      <c r="L56" s="818"/>
      <c r="M56" s="819"/>
      <c r="N56" s="403">
        <f>SUM(N48:N55)</f>
        <v>155314.02866666668</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0" t="s">
        <v>1045</v>
      </c>
      <c r="M60" s="793"/>
      <c r="N60" s="82" t="s">
        <v>1035</v>
      </c>
    </row>
    <row r="61" spans="1:14">
      <c r="A61" t="s">
        <v>1323</v>
      </c>
      <c r="B61" s="52" t="str">
        <f>VLOOKUP(A61,TRANSPORTE!A3:D117,3,FALSE)</f>
        <v>Transporte de concreto</v>
      </c>
      <c r="C61" s="326"/>
      <c r="D61" s="326"/>
      <c r="E61" s="326"/>
      <c r="F61" s="326"/>
      <c r="G61" s="326"/>
      <c r="H61" s="320" t="s">
        <v>339</v>
      </c>
      <c r="I61" s="422">
        <v>0.126</v>
      </c>
      <c r="J61" s="295">
        <v>1</v>
      </c>
      <c r="K61" s="422">
        <f>I61*J61</f>
        <v>0.126</v>
      </c>
      <c r="L61" s="821">
        <f>VLOOKUP(A61,TRANSPORTE!A3:D117,4,FALSE)</f>
        <v>1200</v>
      </c>
      <c r="M61" s="822"/>
      <c r="N61" s="296">
        <f>K61*L61</f>
        <v>151.19999999999999</v>
      </c>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320"/>
      <c r="I64" s="288"/>
      <c r="J64" s="295"/>
      <c r="K64" s="288"/>
      <c r="L64" s="821"/>
      <c r="M64" s="822"/>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f>N61+N62+N63+N64+N65</f>
        <v>151.19999999999999</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844"/>
      <c r="I71" s="79" t="s">
        <v>1048</v>
      </c>
      <c r="J71" s="81" t="s">
        <v>1494</v>
      </c>
      <c r="K71" s="80" t="s">
        <v>1050</v>
      </c>
      <c r="L71" s="845" t="s">
        <v>1034</v>
      </c>
      <c r="M71" s="969"/>
      <c r="N71" s="104" t="s">
        <v>1035</v>
      </c>
    </row>
    <row r="72" spans="1:15">
      <c r="A72" s="168" t="s">
        <v>9</v>
      </c>
      <c r="B72" s="55" t="str">
        <f>VLOOKUP(A72,'MANO DE OBRA'!A8:D68,3,FALSE)</f>
        <v>Obrero (3)</v>
      </c>
      <c r="C72" s="53"/>
      <c r="D72" s="53"/>
      <c r="E72" s="53"/>
      <c r="F72" s="53"/>
      <c r="G72" s="53"/>
      <c r="H72" s="53"/>
      <c r="I72" s="301">
        <f>K72/J72*100</f>
        <v>82811.68411799999</v>
      </c>
      <c r="J72" s="302">
        <v>185</v>
      </c>
      <c r="K72" s="303">
        <f>VLOOKUP(A72,'MANO DE OBRA'!A8:D99,4,FALSE)</f>
        <v>153201.61561829998</v>
      </c>
      <c r="L72" s="56"/>
      <c r="M72" s="440">
        <v>3.4</v>
      </c>
      <c r="N72" s="404">
        <f>K72/M72</f>
        <v>45059.298711264702</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3.4</v>
      </c>
      <c r="N73" s="404">
        <f>K73/M73</f>
        <v>30039.532474176471</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4"/>
      <c r="C77" s="805"/>
      <c r="D77" s="805"/>
      <c r="E77" s="805"/>
      <c r="F77" s="805"/>
      <c r="G77" s="805"/>
      <c r="H77" s="805"/>
      <c r="I77" s="132"/>
      <c r="J77" s="132"/>
      <c r="K77" s="132"/>
      <c r="L77" s="905"/>
      <c r="M77" s="905"/>
      <c r="N77" s="133"/>
    </row>
    <row r="78" spans="1:15" ht="15.75" thickBot="1">
      <c r="B78" s="823" t="s">
        <v>1037</v>
      </c>
      <c r="C78" s="824"/>
      <c r="D78" s="824"/>
      <c r="E78" s="824"/>
      <c r="F78" s="824"/>
      <c r="G78" s="824"/>
      <c r="H78" s="824"/>
      <c r="I78" s="824"/>
      <c r="J78" s="824"/>
      <c r="K78" s="824"/>
      <c r="L78" s="824"/>
      <c r="M78" s="825"/>
      <c r="N78" s="469">
        <f>SUM(N72:N77)</f>
        <v>75098.831185441173</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247649.03647581668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8" t="s">
        <v>1053</v>
      </c>
      <c r="C84" s="809"/>
      <c r="D84" s="809"/>
      <c r="E84" s="809"/>
      <c r="F84" s="809"/>
      <c r="G84" s="809"/>
      <c r="H84" s="809"/>
      <c r="I84" s="323"/>
      <c r="J84" s="343"/>
      <c r="K84" s="311" t="s">
        <v>1054</v>
      </c>
      <c r="L84" s="847" t="s">
        <v>1055</v>
      </c>
      <c r="M84" s="848"/>
      <c r="N84" s="312"/>
    </row>
    <row r="85" spans="1:14">
      <c r="B85" s="849" t="s">
        <v>1056</v>
      </c>
      <c r="C85" s="850"/>
      <c r="D85" s="850"/>
      <c r="E85" s="850"/>
      <c r="F85" s="850"/>
      <c r="G85" s="850"/>
      <c r="H85" s="850"/>
      <c r="I85" s="93"/>
      <c r="J85" s="94"/>
      <c r="K85" s="313">
        <v>0.2</v>
      </c>
      <c r="L85" s="851">
        <f>N80*K85</f>
        <v>49529.807295163337</v>
      </c>
      <c r="M85" s="852"/>
      <c r="N85" s="57"/>
    </row>
    <row r="86" spans="1:14">
      <c r="B86" s="95" t="s">
        <v>1057</v>
      </c>
      <c r="C86" s="96"/>
      <c r="D86" s="96"/>
      <c r="E86" s="96"/>
      <c r="F86" s="96"/>
      <c r="G86" s="96"/>
      <c r="H86" s="96"/>
      <c r="I86" s="93"/>
      <c r="J86" s="94"/>
      <c r="K86" s="313">
        <v>0.05</v>
      </c>
      <c r="L86" s="851">
        <f>N80*K86</f>
        <v>12382.451823790834</v>
      </c>
      <c r="M86" s="852"/>
      <c r="N86" s="57"/>
    </row>
    <row r="87" spans="1:14" ht="15.75" thickBot="1">
      <c r="B87" s="97" t="s">
        <v>1058</v>
      </c>
      <c r="C87" s="98"/>
      <c r="D87" s="98"/>
      <c r="E87" s="98"/>
      <c r="F87" s="98"/>
      <c r="G87" s="98"/>
      <c r="H87" s="98"/>
      <c r="I87" s="99"/>
      <c r="J87" s="100"/>
      <c r="K87" s="314">
        <v>0.05</v>
      </c>
      <c r="L87" s="853">
        <f>N80*K87</f>
        <v>12382.451823790834</v>
      </c>
      <c r="M87" s="854"/>
      <c r="N87" s="57"/>
    </row>
    <row r="88" spans="1:14" ht="15.75" thickBot="1">
      <c r="B88" s="817" t="s">
        <v>1037</v>
      </c>
      <c r="C88" s="818"/>
      <c r="D88" s="818"/>
      <c r="E88" s="818"/>
      <c r="F88" s="818"/>
      <c r="G88" s="818"/>
      <c r="H88" s="818"/>
      <c r="I88" s="818"/>
      <c r="J88" s="818"/>
      <c r="K88" s="818"/>
      <c r="L88" s="818"/>
      <c r="M88" s="819"/>
      <c r="N88" s="58">
        <f>L85+L86+L87</f>
        <v>74294.710942745005</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321943.74741856172</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5"/>
      <c r="K120" s="965"/>
      <c r="L120" s="965"/>
      <c r="M120" s="965"/>
      <c r="N120" s="966"/>
    </row>
    <row r="121" spans="2:14" ht="15.75" thickBot="1">
      <c r="B121" s="428" t="s">
        <v>2327</v>
      </c>
      <c r="C121" s="429"/>
      <c r="D121" s="429"/>
      <c r="E121" s="268"/>
      <c r="F121" s="268"/>
      <c r="G121" s="268"/>
      <c r="H121" s="268"/>
      <c r="I121" s="268"/>
      <c r="J121" s="967"/>
      <c r="K121" s="967"/>
      <c r="L121" s="967"/>
      <c r="M121" s="967"/>
      <c r="N121"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topLeftCell="A43"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06"/>
      <c r="C1" s="918"/>
      <c r="D1" s="919"/>
      <c r="E1" s="919"/>
      <c r="F1" s="919"/>
      <c r="G1" s="919"/>
      <c r="H1" s="919"/>
      <c r="I1" s="919"/>
      <c r="J1" s="920"/>
      <c r="K1" s="921" t="s">
        <v>1017</v>
      </c>
      <c r="L1" s="923" t="s">
        <v>2304</v>
      </c>
      <c r="M1" s="924"/>
      <c r="N1" s="925"/>
    </row>
    <row r="2" spans="2:14" ht="22.5" customHeight="1">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1746</v>
      </c>
      <c r="C31" s="87" t="s">
        <v>2227</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156</v>
      </c>
      <c r="B36" s="830" t="str">
        <f>VLOOKUP(A36,EQUIPOS!A6:D154,3,FALSE)</f>
        <v>Cizalla manual de 90 cm.</v>
      </c>
      <c r="C36" s="831"/>
      <c r="D36" s="831"/>
      <c r="E36" s="831"/>
      <c r="F36" s="831"/>
      <c r="G36" s="831"/>
      <c r="H36" s="832"/>
      <c r="I36" s="276"/>
      <c r="J36" s="277"/>
      <c r="K36" s="278">
        <f>VLOOKUP(A36,EQUIPOS!A6:D163,4,FALSE)</f>
        <v>793.80528846153845</v>
      </c>
      <c r="L36" s="279"/>
      <c r="M36" s="345">
        <v>37.5</v>
      </c>
      <c r="N36" s="281">
        <f>K36/M36</f>
        <v>21.168141025641024</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0.02</v>
      </c>
      <c r="N41" s="353">
        <f>N78*M41</f>
        <v>15.32016156183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36.488302587471026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812</v>
      </c>
      <c r="B48" s="49" t="str">
        <f>VLOOKUP(A48,MATERIALES!A5:D372,3,FALSE)</f>
        <v>Acero PDR-60</v>
      </c>
      <c r="C48" s="290"/>
      <c r="D48" s="290"/>
      <c r="E48" s="290"/>
      <c r="F48" s="290"/>
      <c r="G48" s="290"/>
      <c r="H48" s="290"/>
      <c r="I48" s="277"/>
      <c r="J48" s="233" t="str">
        <f ca="1">VLOOKUP(A48,MATERIALES!A4:D638,2,FALSE)</f>
        <v>kg</v>
      </c>
      <c r="K48" s="291">
        <v>1.05</v>
      </c>
      <c r="L48" s="276"/>
      <c r="M48" s="411">
        <f>VLOOKUP(A48,MATERIALES!A5:D394,4,FALSE)</f>
        <v>2804.3333333333335</v>
      </c>
      <c r="N48" s="281">
        <f>K48*M48</f>
        <v>2944.55</v>
      </c>
    </row>
    <row r="49" spans="1:14">
      <c r="A49" s="167" t="s">
        <v>976</v>
      </c>
      <c r="B49" s="49" t="str">
        <f>VLOOKUP(A49,MATERIALES!A6:D372,3,FALSE)</f>
        <v>Alambre Negro Para Amarre</v>
      </c>
      <c r="C49" s="434"/>
      <c r="D49" s="434"/>
      <c r="E49" s="434"/>
      <c r="F49" s="434"/>
      <c r="G49" s="434"/>
      <c r="H49" s="434"/>
      <c r="I49" s="434"/>
      <c r="J49" s="320" t="str">
        <f>VLOOKUP(A49,MATERIALES!A5:D639,2,FALSE)</f>
        <v>kg</v>
      </c>
      <c r="K49" s="406">
        <v>0.03</v>
      </c>
      <c r="L49" s="430"/>
      <c r="M49" s="411">
        <f>VLOOKUP(A49,MATERIALES!A6:D395,4,FALSE)</f>
        <v>3892.5</v>
      </c>
      <c r="N49" s="281">
        <f>K49*M49</f>
        <v>116.77499999999999</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7" t="s">
        <v>1037</v>
      </c>
      <c r="C56" s="818"/>
      <c r="D56" s="818"/>
      <c r="E56" s="818"/>
      <c r="F56" s="818"/>
      <c r="G56" s="818"/>
      <c r="H56" s="818"/>
      <c r="I56" s="818"/>
      <c r="J56" s="818"/>
      <c r="K56" s="818"/>
      <c r="L56" s="818"/>
      <c r="M56" s="819"/>
      <c r="N56" s="403">
        <f>SUM(N48:N55)</f>
        <v>3061.3250000000003</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0" t="s">
        <v>1045</v>
      </c>
      <c r="M60" s="793"/>
      <c r="N60" s="82" t="s">
        <v>1035</v>
      </c>
    </row>
    <row r="61" spans="1:14">
      <c r="A61" t="s">
        <v>1306</v>
      </c>
      <c r="B61" s="52" t="str">
        <f>VLOOKUP(A61,TRANSPORTE!A3:D117,3,FALSE)</f>
        <v>Transporte de acero</v>
      </c>
      <c r="C61" s="326"/>
      <c r="D61" s="326"/>
      <c r="E61" s="326"/>
      <c r="F61" s="326"/>
      <c r="G61" s="326"/>
      <c r="H61" s="320" t="s">
        <v>2150</v>
      </c>
      <c r="I61" s="288">
        <v>1.05</v>
      </c>
      <c r="J61" s="295">
        <v>1</v>
      </c>
      <c r="K61" s="288">
        <f>I61*J61</f>
        <v>1.05</v>
      </c>
      <c r="L61" s="821">
        <f>VLOOKUP(A61,TRANSPORTE!A3:D117,4,FALSE)</f>
        <v>6100</v>
      </c>
      <c r="M61" s="822"/>
      <c r="N61" s="296">
        <f>K61*L61</f>
        <v>6405</v>
      </c>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320"/>
      <c r="I64" s="288"/>
      <c r="J64" s="295"/>
      <c r="K64" s="288"/>
      <c r="L64" s="821"/>
      <c r="M64" s="822"/>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f>N61+N62+N63+N64+N65</f>
        <v>6405</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844"/>
      <c r="I71" s="79" t="s">
        <v>1048</v>
      </c>
      <c r="J71" s="81" t="s">
        <v>1494</v>
      </c>
      <c r="K71" s="80" t="s">
        <v>1050</v>
      </c>
      <c r="L71" s="845" t="s">
        <v>1034</v>
      </c>
      <c r="M71" s="846"/>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200</v>
      </c>
      <c r="N72" s="404">
        <f>K72/M72</f>
        <v>255.33602603049999</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200</v>
      </c>
      <c r="N73" s="404">
        <f>K73/M73</f>
        <v>510.67205206099999</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4"/>
      <c r="C77" s="805"/>
      <c r="D77" s="805"/>
      <c r="E77" s="805"/>
      <c r="F77" s="805"/>
      <c r="G77" s="805"/>
      <c r="H77" s="805"/>
      <c r="I77" s="132"/>
      <c r="J77" s="132"/>
      <c r="K77" s="132"/>
      <c r="L77" s="905"/>
      <c r="M77" s="905"/>
      <c r="N77" s="51"/>
    </row>
    <row r="78" spans="1:15" ht="15.75" thickBot="1">
      <c r="B78" s="823" t="s">
        <v>1037</v>
      </c>
      <c r="C78" s="824"/>
      <c r="D78" s="824"/>
      <c r="E78" s="824"/>
      <c r="F78" s="824"/>
      <c r="G78" s="824"/>
      <c r="H78" s="824"/>
      <c r="I78" s="824"/>
      <c r="J78" s="824"/>
      <c r="K78" s="824"/>
      <c r="L78" s="824"/>
      <c r="M78" s="825"/>
      <c r="N78" s="310">
        <f>SUM(N72:N77)</f>
        <v>766.00807809150001</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10268.82138067897</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8" t="s">
        <v>1053</v>
      </c>
      <c r="C84" s="809"/>
      <c r="D84" s="809"/>
      <c r="E84" s="809"/>
      <c r="F84" s="809"/>
      <c r="G84" s="809"/>
      <c r="H84" s="809"/>
      <c r="I84" s="323"/>
      <c r="J84" s="343"/>
      <c r="K84" s="311" t="s">
        <v>1054</v>
      </c>
      <c r="L84" s="847" t="s">
        <v>1055</v>
      </c>
      <c r="M84" s="848"/>
      <c r="N84" s="312"/>
    </row>
    <row r="85" spans="1:14">
      <c r="B85" s="849" t="s">
        <v>1056</v>
      </c>
      <c r="C85" s="850"/>
      <c r="D85" s="850"/>
      <c r="E85" s="850"/>
      <c r="F85" s="850"/>
      <c r="G85" s="850"/>
      <c r="H85" s="850"/>
      <c r="I85" s="93"/>
      <c r="J85" s="94"/>
      <c r="K85" s="313">
        <v>0.2</v>
      </c>
      <c r="L85" s="851">
        <f>N80*K85</f>
        <v>2053.7642761357943</v>
      </c>
      <c r="M85" s="852"/>
      <c r="N85" s="57"/>
    </row>
    <row r="86" spans="1:14">
      <c r="B86" s="95" t="s">
        <v>1057</v>
      </c>
      <c r="C86" s="96"/>
      <c r="D86" s="96"/>
      <c r="E86" s="96"/>
      <c r="F86" s="96"/>
      <c r="G86" s="96"/>
      <c r="H86" s="96"/>
      <c r="I86" s="93"/>
      <c r="J86" s="94"/>
      <c r="K86" s="313">
        <v>0.05</v>
      </c>
      <c r="L86" s="851">
        <f>N80*K86</f>
        <v>513.44106903394857</v>
      </c>
      <c r="M86" s="852"/>
      <c r="N86" s="57"/>
    </row>
    <row r="87" spans="1:14" ht="15.75" thickBot="1">
      <c r="B87" s="97" t="s">
        <v>1058</v>
      </c>
      <c r="C87" s="98"/>
      <c r="D87" s="98"/>
      <c r="E87" s="98"/>
      <c r="F87" s="98"/>
      <c r="G87" s="98"/>
      <c r="H87" s="98"/>
      <c r="I87" s="99"/>
      <c r="J87" s="100"/>
      <c r="K87" s="314">
        <v>0.05</v>
      </c>
      <c r="L87" s="853">
        <f>N80*K87</f>
        <v>513.44106903394857</v>
      </c>
      <c r="M87" s="854"/>
      <c r="N87" s="57"/>
    </row>
    <row r="88" spans="1:14" ht="15.75" thickBot="1">
      <c r="B88" s="817" t="s">
        <v>1037</v>
      </c>
      <c r="C88" s="818"/>
      <c r="D88" s="818"/>
      <c r="E88" s="818"/>
      <c r="F88" s="818"/>
      <c r="G88" s="818"/>
      <c r="H88" s="818"/>
      <c r="I88" s="818"/>
      <c r="J88" s="818"/>
      <c r="K88" s="818"/>
      <c r="L88" s="818"/>
      <c r="M88" s="819"/>
      <c r="N88" s="58">
        <f>L85+L86+L87</f>
        <v>3080.6464142036916</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13349.467794882661</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5"/>
      <c r="K120" s="965"/>
      <c r="L120" s="965"/>
      <c r="M120" s="965"/>
      <c r="N120" s="966"/>
    </row>
    <row r="121" spans="2:14" ht="15.75" thickBot="1">
      <c r="B121" s="428" t="s">
        <v>2327</v>
      </c>
      <c r="C121" s="429"/>
      <c r="D121" s="429"/>
      <c r="E121" s="268"/>
      <c r="F121" s="268"/>
      <c r="G121" s="268"/>
      <c r="H121" s="268"/>
      <c r="I121" s="268"/>
      <c r="J121" s="967"/>
      <c r="K121" s="967"/>
      <c r="L121" s="967"/>
      <c r="M121" s="967"/>
      <c r="N121"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1747</v>
      </c>
      <c r="C31" s="87" t="s">
        <v>2228</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156</v>
      </c>
      <c r="B36" s="830" t="str">
        <f>VLOOKUP(A36,EQUIPOS!A6:D154,3,FALSE)</f>
        <v>Cizalla manual de 90 cm.</v>
      </c>
      <c r="C36" s="831"/>
      <c r="D36" s="831"/>
      <c r="E36" s="831"/>
      <c r="F36" s="831"/>
      <c r="G36" s="831"/>
      <c r="H36" s="832"/>
      <c r="I36" s="276"/>
      <c r="J36" s="277"/>
      <c r="K36" s="278">
        <f>VLOOKUP(A36,EQUIPOS!A6:D163,4,FALSE)</f>
        <v>793.80528846153845</v>
      </c>
      <c r="L36" s="279"/>
      <c r="M36" s="345">
        <v>37.5</v>
      </c>
      <c r="N36" s="281">
        <f>K36/M36</f>
        <v>21.168141025641024</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0.02</v>
      </c>
      <c r="N41" s="353">
        <f>N78*M41</f>
        <v>15.32016156183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36.488302587471026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810</v>
      </c>
      <c r="B48" s="49" t="str">
        <f>VLOOKUP(A48,MATERIALES!A5:D372,3,FALSE)</f>
        <v>Acero A-40</v>
      </c>
      <c r="C48" s="290"/>
      <c r="D48" s="290"/>
      <c r="E48" s="290"/>
      <c r="F48" s="290"/>
      <c r="G48" s="290"/>
      <c r="H48" s="290"/>
      <c r="I48" s="290"/>
      <c r="J48" s="320" t="str">
        <f ca="1">VLOOKUP(A48,MATERIALES!A4:D638,2,FALSE)</f>
        <v>kg</v>
      </c>
      <c r="K48" s="291">
        <v>1.05</v>
      </c>
      <c r="L48" s="276"/>
      <c r="M48" s="411">
        <f>VLOOKUP(A48,MATERIALES!A5:D394,4,FALSE)</f>
        <v>2241.2160152415618</v>
      </c>
      <c r="N48" s="281">
        <f>K48*M48</f>
        <v>2353.2768160036399</v>
      </c>
    </row>
    <row r="49" spans="1:14">
      <c r="A49" s="167" t="s">
        <v>976</v>
      </c>
      <c r="B49" s="49" t="str">
        <f>VLOOKUP(A49,MATERIALES!A6:D372,3,FALSE)</f>
        <v>Alambre Negro Para Amarre</v>
      </c>
      <c r="C49" s="434"/>
      <c r="D49" s="434"/>
      <c r="E49" s="434"/>
      <c r="F49" s="434"/>
      <c r="G49" s="434"/>
      <c r="H49" s="434"/>
      <c r="I49" s="434"/>
      <c r="J49" s="321" t="str">
        <f>VLOOKUP(A49,MATERIALES!A5:D639,2,FALSE)</f>
        <v>kg</v>
      </c>
      <c r="K49" s="406">
        <v>0.03</v>
      </c>
      <c r="L49" s="430"/>
      <c r="M49" s="411">
        <f>VLOOKUP(A49,MATERIALES!A6:D395,4,FALSE)</f>
        <v>3892.5</v>
      </c>
      <c r="N49" s="281">
        <f>K49*M49</f>
        <v>116.77499999999999</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7" t="s">
        <v>1037</v>
      </c>
      <c r="C56" s="818"/>
      <c r="D56" s="818"/>
      <c r="E56" s="818"/>
      <c r="F56" s="818"/>
      <c r="G56" s="818"/>
      <c r="H56" s="818"/>
      <c r="I56" s="818"/>
      <c r="J56" s="818"/>
      <c r="K56" s="818"/>
      <c r="L56" s="818"/>
      <c r="M56" s="819"/>
      <c r="N56" s="403">
        <f>SUM(N48:N55)</f>
        <v>2470.0518160036399</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0" t="s">
        <v>1045</v>
      </c>
      <c r="M60" s="793"/>
      <c r="N60" s="82" t="s">
        <v>1035</v>
      </c>
    </row>
    <row r="61" spans="1:14">
      <c r="A61" t="s">
        <v>1306</v>
      </c>
      <c r="B61" s="52" t="str">
        <f>VLOOKUP(A61,TRANSPORTE!A3:D117,3,FALSE)</f>
        <v>Transporte de acero</v>
      </c>
      <c r="C61" s="326"/>
      <c r="D61" s="326"/>
      <c r="E61" s="326"/>
      <c r="F61" s="326"/>
      <c r="G61" s="326"/>
      <c r="H61" s="320" t="s">
        <v>2150</v>
      </c>
      <c r="I61" s="288">
        <v>1.05</v>
      </c>
      <c r="J61" s="295">
        <v>1</v>
      </c>
      <c r="K61" s="288">
        <f>I61*J61</f>
        <v>1.05</v>
      </c>
      <c r="L61" s="821">
        <f>VLOOKUP(A61,TRANSPORTE!A3:D117,4,FALSE)</f>
        <v>6100</v>
      </c>
      <c r="M61" s="822"/>
      <c r="N61" s="296">
        <f>K61*L61</f>
        <v>6405</v>
      </c>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320"/>
      <c r="I64" s="288"/>
      <c r="J64" s="295"/>
      <c r="K64" s="288"/>
      <c r="L64" s="821"/>
      <c r="M64" s="822"/>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f>N61+N62+N63+N64+N65</f>
        <v>6405</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844"/>
      <c r="I71" s="79" t="s">
        <v>1048</v>
      </c>
      <c r="J71" s="81" t="s">
        <v>1494</v>
      </c>
      <c r="K71" s="80" t="s">
        <v>1050</v>
      </c>
      <c r="L71" s="845" t="s">
        <v>1034</v>
      </c>
      <c r="M71" s="846"/>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200</v>
      </c>
      <c r="N72" s="404">
        <f>K72/M72</f>
        <v>255.33602603049999</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200</v>
      </c>
      <c r="N73" s="404">
        <f>K73/M73</f>
        <v>510.67205206099999</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4"/>
      <c r="C77" s="805"/>
      <c r="D77" s="805"/>
      <c r="E77" s="805"/>
      <c r="F77" s="805"/>
      <c r="G77" s="805"/>
      <c r="H77" s="805"/>
      <c r="I77" s="132"/>
      <c r="J77" s="132"/>
      <c r="K77" s="132"/>
      <c r="L77" s="905"/>
      <c r="M77" s="905"/>
      <c r="N77" s="51"/>
    </row>
    <row r="78" spans="1:15" ht="15.75" thickBot="1">
      <c r="B78" s="823" t="s">
        <v>1037</v>
      </c>
      <c r="C78" s="824"/>
      <c r="D78" s="824"/>
      <c r="E78" s="824"/>
      <c r="F78" s="824"/>
      <c r="G78" s="824"/>
      <c r="H78" s="824"/>
      <c r="I78" s="824"/>
      <c r="J78" s="824"/>
      <c r="K78" s="824"/>
      <c r="L78" s="824"/>
      <c r="M78" s="825"/>
      <c r="N78" s="310">
        <f>SUM(N72:N77)</f>
        <v>766.00807809150001</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9677.5481966826101</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8" t="s">
        <v>1053</v>
      </c>
      <c r="C84" s="809"/>
      <c r="D84" s="809"/>
      <c r="E84" s="809"/>
      <c r="F84" s="809"/>
      <c r="G84" s="809"/>
      <c r="H84" s="809"/>
      <c r="I84" s="323"/>
      <c r="J84" s="343"/>
      <c r="K84" s="311" t="s">
        <v>1054</v>
      </c>
      <c r="L84" s="847" t="s">
        <v>1055</v>
      </c>
      <c r="M84" s="848"/>
      <c r="N84" s="312"/>
    </row>
    <row r="85" spans="1:14">
      <c r="B85" s="849" t="s">
        <v>1056</v>
      </c>
      <c r="C85" s="850"/>
      <c r="D85" s="850"/>
      <c r="E85" s="850"/>
      <c r="F85" s="850"/>
      <c r="G85" s="850"/>
      <c r="H85" s="850"/>
      <c r="I85" s="93"/>
      <c r="J85" s="94"/>
      <c r="K85" s="313">
        <v>0.2</v>
      </c>
      <c r="L85" s="851">
        <f>N80*K85</f>
        <v>1935.509639336522</v>
      </c>
      <c r="M85" s="852"/>
      <c r="N85" s="57"/>
    </row>
    <row r="86" spans="1:14">
      <c r="B86" s="95" t="s">
        <v>1057</v>
      </c>
      <c r="C86" s="96"/>
      <c r="D86" s="96"/>
      <c r="E86" s="96"/>
      <c r="F86" s="96"/>
      <c r="G86" s="96"/>
      <c r="H86" s="96"/>
      <c r="I86" s="93"/>
      <c r="J86" s="94"/>
      <c r="K86" s="313">
        <v>0.05</v>
      </c>
      <c r="L86" s="851">
        <f>N80*K86</f>
        <v>483.8774098341305</v>
      </c>
      <c r="M86" s="852"/>
      <c r="N86" s="57"/>
    </row>
    <row r="87" spans="1:14" ht="15.75" thickBot="1">
      <c r="B87" s="97" t="s">
        <v>1058</v>
      </c>
      <c r="C87" s="98"/>
      <c r="D87" s="98"/>
      <c r="E87" s="98"/>
      <c r="F87" s="98"/>
      <c r="G87" s="98"/>
      <c r="H87" s="98"/>
      <c r="I87" s="99"/>
      <c r="J87" s="100"/>
      <c r="K87" s="314">
        <v>0.05</v>
      </c>
      <c r="L87" s="853">
        <f>N80*K87</f>
        <v>483.8774098341305</v>
      </c>
      <c r="M87" s="854"/>
      <c r="N87" s="57"/>
    </row>
    <row r="88" spans="1:14" ht="15.75" thickBot="1">
      <c r="B88" s="817" t="s">
        <v>1037</v>
      </c>
      <c r="C88" s="818"/>
      <c r="D88" s="818"/>
      <c r="E88" s="818"/>
      <c r="F88" s="818"/>
      <c r="G88" s="818"/>
      <c r="H88" s="818"/>
      <c r="I88" s="818"/>
      <c r="J88" s="818"/>
      <c r="K88" s="818"/>
      <c r="L88" s="818"/>
      <c r="M88" s="819"/>
      <c r="N88" s="58">
        <f>L85+L86+L87</f>
        <v>2903.264459004783</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12580.812655687394</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5"/>
      <c r="K120" s="965"/>
      <c r="L120" s="965"/>
      <c r="M120" s="965"/>
      <c r="N120" s="966"/>
    </row>
    <row r="121" spans="2:14" ht="15.75" thickBot="1">
      <c r="B121" s="428" t="s">
        <v>2327</v>
      </c>
      <c r="C121" s="429"/>
      <c r="D121" s="429"/>
      <c r="E121" s="268"/>
      <c r="F121" s="268"/>
      <c r="G121" s="268"/>
      <c r="H121" s="268"/>
      <c r="I121" s="268"/>
      <c r="J121" s="967"/>
      <c r="K121" s="967"/>
      <c r="L121" s="967"/>
      <c r="M121" s="967"/>
      <c r="N121"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1204</v>
      </c>
      <c r="C31" s="87" t="s">
        <v>2229</v>
      </c>
      <c r="D31" s="88"/>
      <c r="E31" s="88"/>
      <c r="F31" s="88"/>
      <c r="G31" s="88"/>
      <c r="H31" s="88"/>
      <c r="I31" s="88"/>
      <c r="J31" s="88"/>
      <c r="K31" s="462"/>
      <c r="L31" s="315" t="s">
        <v>1748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123</v>
      </c>
      <c r="B36" s="830" t="str">
        <f>VLOOKUP(A36,EQUIPOS!A6:D154,3,FALSE)</f>
        <v>Bomba de inyección de lechada</v>
      </c>
      <c r="C36" s="831"/>
      <c r="D36" s="831"/>
      <c r="E36" s="831"/>
      <c r="F36" s="831"/>
      <c r="G36" s="831"/>
      <c r="H36" s="832"/>
      <c r="I36" s="276"/>
      <c r="J36" s="277"/>
      <c r="K36" s="278">
        <f>VLOOKUP(A36,EQUIPOS!A6:D163,4,FALSE)</f>
        <v>14822.481972295711</v>
      </c>
      <c r="L36" s="279"/>
      <c r="M36" s="345">
        <v>670</v>
      </c>
      <c r="N36" s="281">
        <f>K36/M36</f>
        <v>22.123107421336883</v>
      </c>
    </row>
    <row r="37" spans="1:14">
      <c r="A37" s="119" t="s">
        <v>125</v>
      </c>
      <c r="B37" s="830" t="str">
        <f>VLOOKUP(A37,EQUIPOS!A7:D154,3,FALSE)</f>
        <v>Bomba para gato de tensionamiento</v>
      </c>
      <c r="C37" s="831"/>
      <c r="D37" s="831"/>
      <c r="E37" s="831"/>
      <c r="F37" s="831"/>
      <c r="G37" s="831"/>
      <c r="H37" s="832"/>
      <c r="I37" s="430"/>
      <c r="J37" s="431"/>
      <c r="K37" s="278">
        <f>VLOOKUP(A37,EQUIPOS!A7:D164,4,FALSE)</f>
        <v>34215.315213102149</v>
      </c>
      <c r="L37" s="344"/>
      <c r="M37" s="345">
        <v>670</v>
      </c>
      <c r="N37" s="281">
        <f>K37/M37</f>
        <v>51.067634646421119</v>
      </c>
    </row>
    <row r="38" spans="1:14">
      <c r="A38" s="119" t="s">
        <v>240</v>
      </c>
      <c r="B38" s="830" t="str">
        <f>VLOOKUP(A38,EQUIPOS!A8:D154,3,FALSE)</f>
        <v>Gato para tensionamiento, fuerza Max 200 ton, área de tensión 314 cm2.</v>
      </c>
      <c r="C38" s="831"/>
      <c r="D38" s="831"/>
      <c r="E38" s="831"/>
      <c r="F38" s="831"/>
      <c r="G38" s="831"/>
      <c r="H38" s="832"/>
      <c r="I38" s="337"/>
      <c r="J38" s="339"/>
      <c r="K38" s="278">
        <f>VLOOKUP(A38,EQUIPOS!A8:D165,4,FALSE)</f>
        <v>140600</v>
      </c>
      <c r="L38" s="432"/>
      <c r="M38" s="433">
        <v>670</v>
      </c>
      <c r="N38" s="281">
        <f>K38/M38</f>
        <v>209.85074626865671</v>
      </c>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0.02</v>
      </c>
      <c r="N41" s="353">
        <f>N78*M41</f>
        <v>6.0975767410268658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289.13906507744156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437</v>
      </c>
      <c r="B48" s="49" t="str">
        <f>VLOOKUP(A48,MATERIALES!A5:D372,3,FALSE)</f>
        <v>Anclajes o Cuñas para el tensionamiento</v>
      </c>
      <c r="C48" s="290"/>
      <c r="D48" s="290"/>
      <c r="E48" s="290"/>
      <c r="F48" s="290"/>
      <c r="G48" s="290"/>
      <c r="H48" s="290"/>
      <c r="I48" s="290"/>
      <c r="J48" s="320" t="str">
        <f ca="1">VLOOKUP(A48,MATERIALES!A4:D638,2,FALSE)</f>
        <v>u</v>
      </c>
      <c r="K48" s="291">
        <v>4.0000000000000001E-3</v>
      </c>
      <c r="L48" s="276"/>
      <c r="M48" s="411">
        <f>VLOOKUP(A48,MATERIALES!A5:D394,4,FALSE)</f>
        <v>10684.347535712242</v>
      </c>
      <c r="N48" s="281">
        <f t="shared" ref="N48:N53" si="0">K48*M48</f>
        <v>42.737390142848973</v>
      </c>
    </row>
    <row r="49" spans="1:14">
      <c r="A49" s="167" t="s">
        <v>452</v>
      </c>
      <c r="B49" s="49" t="str">
        <f>VLOOKUP(A49,MATERIALES!A6:D372,3,FALSE)</f>
        <v>Ductos para tensionimiento</v>
      </c>
      <c r="C49" s="434"/>
      <c r="D49" s="434"/>
      <c r="E49" s="434"/>
      <c r="F49" s="434"/>
      <c r="G49" s="434"/>
      <c r="H49" s="434"/>
      <c r="I49" s="434"/>
      <c r="J49" s="321" t="str">
        <f>VLOOKUP(A49,MATERIALES!A5:D639,2,FALSE)</f>
        <v>m</v>
      </c>
      <c r="K49" s="406">
        <v>4.0000000000000001E-3</v>
      </c>
      <c r="L49" s="430"/>
      <c r="M49" s="411">
        <f>VLOOKUP(A49,MATERIALES!A6:D395,4,FALSE)</f>
        <v>26990</v>
      </c>
      <c r="N49" s="281">
        <f t="shared" si="0"/>
        <v>107.96000000000001</v>
      </c>
    </row>
    <row r="50" spans="1:14">
      <c r="A50" s="167" t="s">
        <v>492</v>
      </c>
      <c r="B50" s="49" t="str">
        <f>VLOOKUP(A50,MATERIALES!A6:D372,3,FALSE)</f>
        <v xml:space="preserve">Lechada para ductos (tensionamiento)
</v>
      </c>
      <c r="C50" s="434"/>
      <c r="D50" s="434"/>
      <c r="E50" s="434"/>
      <c r="F50" s="434"/>
      <c r="G50" s="434"/>
      <c r="H50" s="434"/>
      <c r="I50" s="434"/>
      <c r="J50" s="321" t="str">
        <f>VLOOKUP(A50,MATERIALES!A6:D640,2,FALSE)</f>
        <v>lt</v>
      </c>
      <c r="K50" s="406">
        <v>0.02</v>
      </c>
      <c r="L50" s="430"/>
      <c r="M50" s="411">
        <f>VLOOKUP(A50,MATERIALES!A6:D396,4,FALSE)</f>
        <v>745</v>
      </c>
      <c r="N50" s="281">
        <f t="shared" si="0"/>
        <v>14.9</v>
      </c>
    </row>
    <row r="51" spans="1:14">
      <c r="A51" s="167" t="s">
        <v>748</v>
      </c>
      <c r="B51" s="49" t="str">
        <f>VLOOKUP(A51,MATERIALES!A6:D372,3,FALSE)</f>
        <v>Torón de tensionmiento 1/2´´ o 5/8´´</v>
      </c>
      <c r="C51" s="434"/>
      <c r="D51" s="434"/>
      <c r="E51" s="434"/>
      <c r="F51" s="434"/>
      <c r="G51" s="434"/>
      <c r="H51" s="434"/>
      <c r="I51" s="434"/>
      <c r="J51" s="321" t="str">
        <f>VLOOKUP(A51,MATERIALES!A6:D641,2,FALSE)</f>
        <v>kg</v>
      </c>
      <c r="K51" s="406">
        <v>8.5000000000000006E-2</v>
      </c>
      <c r="L51" s="430"/>
      <c r="M51" s="411">
        <f>VLOOKUP(A51,MATERIALES!A6:D397,4,FALSE)</f>
        <v>5272</v>
      </c>
      <c r="N51" s="281">
        <f t="shared" si="0"/>
        <v>448.12</v>
      </c>
    </row>
    <row r="52" spans="1:14">
      <c r="A52" s="167" t="s">
        <v>759</v>
      </c>
      <c r="B52" s="49" t="str">
        <f>VLOOKUP(A52,MATERIALES!A7:D372,3,FALSE)</f>
        <v xml:space="preserve">Trompetas de 12 torones (tensionamiento)
</v>
      </c>
      <c r="C52" s="434"/>
      <c r="D52" s="434"/>
      <c r="E52" s="434"/>
      <c r="F52" s="434"/>
      <c r="G52" s="434"/>
      <c r="H52" s="434"/>
      <c r="I52" s="434"/>
      <c r="J52" s="321" t="str">
        <f>VLOOKUP(A52,MATERIALES!A6:D642,2,FALSE)</f>
        <v>kg</v>
      </c>
      <c r="K52" s="406">
        <v>1E-3</v>
      </c>
      <c r="L52" s="430"/>
      <c r="M52" s="411">
        <f>VLOOKUP(A52,MATERIALES!A7:D398,4,FALSE)</f>
        <v>47830.601868402329</v>
      </c>
      <c r="N52" s="281">
        <f t="shared" si="0"/>
        <v>47.830601868402333</v>
      </c>
    </row>
    <row r="53" spans="1:14">
      <c r="A53" s="167" t="s">
        <v>976</v>
      </c>
      <c r="B53" s="49" t="str">
        <f>VLOOKUP(A53,MATERIALES!A8:D372,3,FALSE)</f>
        <v>Alambre Negro Para Amarre</v>
      </c>
      <c r="C53" s="434"/>
      <c r="D53" s="434"/>
      <c r="E53" s="434"/>
      <c r="F53" s="434"/>
      <c r="G53" s="434"/>
      <c r="H53" s="434"/>
      <c r="I53" s="434"/>
      <c r="J53" s="321" t="str">
        <f>VLOOKUP(A53,MATERIALES!A7:D643,2,FALSE)</f>
        <v>kg</v>
      </c>
      <c r="K53" s="406">
        <v>0.02</v>
      </c>
      <c r="L53" s="430"/>
      <c r="M53" s="411">
        <f>VLOOKUP(A53,MATERIALES!A8:D399,4,FALSE)</f>
        <v>3892.5</v>
      </c>
      <c r="N53" s="281">
        <f t="shared" si="0"/>
        <v>77.850000000000009</v>
      </c>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7" t="s">
        <v>1037</v>
      </c>
      <c r="C56" s="818"/>
      <c r="D56" s="818"/>
      <c r="E56" s="818"/>
      <c r="F56" s="818"/>
      <c r="G56" s="818"/>
      <c r="H56" s="818"/>
      <c r="I56" s="818"/>
      <c r="J56" s="818"/>
      <c r="K56" s="818"/>
      <c r="L56" s="818"/>
      <c r="M56" s="819"/>
      <c r="N56" s="403">
        <f>SUM(N48:N55)</f>
        <v>739.3979920112514</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0" t="s">
        <v>1045</v>
      </c>
      <c r="M60" s="793"/>
      <c r="N60" s="82" t="s">
        <v>1035</v>
      </c>
    </row>
    <row r="61" spans="1:14">
      <c r="B61" s="52"/>
      <c r="C61" s="326"/>
      <c r="D61" s="326"/>
      <c r="E61" s="326"/>
      <c r="F61" s="326"/>
      <c r="G61" s="326"/>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320"/>
      <c r="I64" s="288"/>
      <c r="J64" s="295"/>
      <c r="K64" s="288"/>
      <c r="L64" s="821"/>
      <c r="M64" s="822"/>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844"/>
      <c r="I71" s="79" t="s">
        <v>1048</v>
      </c>
      <c r="J71" s="81" t="s">
        <v>1494</v>
      </c>
      <c r="K71" s="80" t="s">
        <v>1050</v>
      </c>
      <c r="L71" s="845" t="s">
        <v>1034</v>
      </c>
      <c r="M71" s="846"/>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3">
        <v>670</v>
      </c>
      <c r="N72" s="404">
        <f>K72/M72</f>
        <v>152.43941852567164</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670</v>
      </c>
      <c r="N73" s="404">
        <f>K73/M73</f>
        <v>152.43941852567164</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4"/>
      <c r="C77" s="805"/>
      <c r="D77" s="805"/>
      <c r="E77" s="805"/>
      <c r="F77" s="805"/>
      <c r="G77" s="805"/>
      <c r="H77" s="805"/>
      <c r="I77" s="132"/>
      <c r="J77" s="132"/>
      <c r="K77" s="132"/>
      <c r="L77" s="905"/>
      <c r="M77" s="905"/>
      <c r="N77" s="133"/>
    </row>
    <row r="78" spans="1:15" ht="15.75" thickBot="1">
      <c r="B78" s="823" t="s">
        <v>1037</v>
      </c>
      <c r="C78" s="824"/>
      <c r="D78" s="824"/>
      <c r="E78" s="824"/>
      <c r="F78" s="824"/>
      <c r="G78" s="824"/>
      <c r="H78" s="824"/>
      <c r="I78" s="824"/>
      <c r="J78" s="824"/>
      <c r="K78" s="824"/>
      <c r="L78" s="824"/>
      <c r="M78" s="825"/>
      <c r="N78" s="469">
        <f>SUM(N72:N77)</f>
        <v>304.87883705134328</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1333.4158941400362</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8" t="s">
        <v>1053</v>
      </c>
      <c r="C84" s="809"/>
      <c r="D84" s="809"/>
      <c r="E84" s="809"/>
      <c r="F84" s="809"/>
      <c r="G84" s="809"/>
      <c r="H84" s="809"/>
      <c r="I84" s="323"/>
      <c r="J84" s="343"/>
      <c r="K84" s="311" t="s">
        <v>1054</v>
      </c>
      <c r="L84" s="847" t="s">
        <v>1055</v>
      </c>
      <c r="M84" s="848"/>
      <c r="N84" s="312"/>
    </row>
    <row r="85" spans="1:14">
      <c r="B85" s="849" t="s">
        <v>1056</v>
      </c>
      <c r="C85" s="850"/>
      <c r="D85" s="850"/>
      <c r="E85" s="850"/>
      <c r="F85" s="850"/>
      <c r="G85" s="850"/>
      <c r="H85" s="850"/>
      <c r="I85" s="93"/>
      <c r="J85" s="94"/>
      <c r="K85" s="313">
        <v>0.2</v>
      </c>
      <c r="L85" s="851">
        <f>N80*K85</f>
        <v>266.68317882800727</v>
      </c>
      <c r="M85" s="852"/>
      <c r="N85" s="57"/>
    </row>
    <row r="86" spans="1:14">
      <c r="B86" s="95" t="s">
        <v>1057</v>
      </c>
      <c r="C86" s="96"/>
      <c r="D86" s="96"/>
      <c r="E86" s="96"/>
      <c r="F86" s="96"/>
      <c r="G86" s="96"/>
      <c r="H86" s="96"/>
      <c r="I86" s="93"/>
      <c r="J86" s="94"/>
      <c r="K86" s="313">
        <v>0.05</v>
      </c>
      <c r="L86" s="851">
        <f>N80*K86</f>
        <v>66.670794707001818</v>
      </c>
      <c r="M86" s="852"/>
      <c r="N86" s="57"/>
    </row>
    <row r="87" spans="1:14" ht="15.75" thickBot="1">
      <c r="B87" s="97" t="s">
        <v>1058</v>
      </c>
      <c r="C87" s="98"/>
      <c r="D87" s="98"/>
      <c r="E87" s="98"/>
      <c r="F87" s="98"/>
      <c r="G87" s="98"/>
      <c r="H87" s="98"/>
      <c r="I87" s="99"/>
      <c r="J87" s="100"/>
      <c r="K87" s="314">
        <v>0.05</v>
      </c>
      <c r="L87" s="853">
        <f>N80*K87</f>
        <v>66.670794707001818</v>
      </c>
      <c r="M87" s="854"/>
      <c r="N87" s="57"/>
    </row>
    <row r="88" spans="1:14" ht="15.75" thickBot="1">
      <c r="B88" s="817" t="s">
        <v>1037</v>
      </c>
      <c r="C88" s="818"/>
      <c r="D88" s="818"/>
      <c r="E88" s="818"/>
      <c r="F88" s="818"/>
      <c r="G88" s="818"/>
      <c r="H88" s="818"/>
      <c r="I88" s="818"/>
      <c r="J88" s="818"/>
      <c r="K88" s="818"/>
      <c r="L88" s="818"/>
      <c r="M88" s="819"/>
      <c r="N88" s="58">
        <f>L85+L86+L87</f>
        <v>400.02476824201096</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1733.4406623820473</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5"/>
      <c r="K120" s="965"/>
      <c r="L120" s="965"/>
      <c r="M120" s="965"/>
      <c r="N120" s="966"/>
    </row>
    <row r="121" spans="2:14" ht="15.75" thickBot="1">
      <c r="B121" s="428" t="s">
        <v>2327</v>
      </c>
      <c r="C121" s="429"/>
      <c r="D121" s="429"/>
      <c r="E121" s="268"/>
      <c r="F121" s="268"/>
      <c r="G121" s="268"/>
      <c r="H121" s="268"/>
      <c r="I121" s="268"/>
      <c r="J121" s="967"/>
      <c r="K121" s="967"/>
      <c r="L121" s="967"/>
      <c r="M121" s="967"/>
      <c r="N121"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topLeftCell="A13"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1205</v>
      </c>
      <c r="C31" s="87" t="s">
        <v>2229</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123</v>
      </c>
      <c r="B36" s="830" t="str">
        <f>VLOOKUP(A36,EQUIPOS!A6:D154,3,FALSE)</f>
        <v>Bomba de inyección de lechada</v>
      </c>
      <c r="C36" s="831"/>
      <c r="D36" s="831"/>
      <c r="E36" s="831"/>
      <c r="F36" s="831"/>
      <c r="G36" s="831"/>
      <c r="H36" s="832"/>
      <c r="I36" s="276"/>
      <c r="J36" s="277"/>
      <c r="K36" s="278">
        <f>VLOOKUP(A36,EQUIPOS!A6:D163,4,FALSE)</f>
        <v>14822.481972295711</v>
      </c>
      <c r="L36" s="279"/>
      <c r="M36" s="345">
        <v>670</v>
      </c>
      <c r="N36" s="281">
        <f>K36/M36</f>
        <v>22.123107421336883</v>
      </c>
    </row>
    <row r="37" spans="1:14">
      <c r="A37" s="119" t="s">
        <v>125</v>
      </c>
      <c r="B37" s="830" t="str">
        <f>VLOOKUP(A37,EQUIPOS!A7:D154,3,FALSE)</f>
        <v>Bomba para gato de tensionamiento</v>
      </c>
      <c r="C37" s="831"/>
      <c r="D37" s="831"/>
      <c r="E37" s="831"/>
      <c r="F37" s="831"/>
      <c r="G37" s="831"/>
      <c r="H37" s="832"/>
      <c r="I37" s="430"/>
      <c r="J37" s="431"/>
      <c r="K37" s="278">
        <f>VLOOKUP(A37,EQUIPOS!A7:D164,4,FALSE)</f>
        <v>34215.315213102149</v>
      </c>
      <c r="L37" s="344"/>
      <c r="M37" s="345">
        <v>670</v>
      </c>
      <c r="N37" s="281">
        <f>K37/M37</f>
        <v>51.067634646421119</v>
      </c>
    </row>
    <row r="38" spans="1:14">
      <c r="A38" s="119" t="s">
        <v>240</v>
      </c>
      <c r="B38" s="830" t="str">
        <f>VLOOKUP(A38,EQUIPOS!A8:D154,3,FALSE)</f>
        <v>Gato para tensionamiento, fuerza Max 200 ton, área de tensión 314 cm2.</v>
      </c>
      <c r="C38" s="831"/>
      <c r="D38" s="831"/>
      <c r="E38" s="831"/>
      <c r="F38" s="831"/>
      <c r="G38" s="831"/>
      <c r="H38" s="832"/>
      <c r="I38" s="337"/>
      <c r="J38" s="339"/>
      <c r="K38" s="278">
        <f>VLOOKUP(A38,EQUIPOS!A8:D165,4,FALSE)</f>
        <v>140600</v>
      </c>
      <c r="L38" s="432"/>
      <c r="M38" s="433">
        <v>670</v>
      </c>
      <c r="N38" s="281">
        <f>K38/M38</f>
        <v>209.85074626865671</v>
      </c>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0.02</v>
      </c>
      <c r="N41" s="353">
        <f>N78*M41</f>
        <v>6.0975767410268658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289.13906507744156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437</v>
      </c>
      <c r="B48" s="49" t="str">
        <f>VLOOKUP(A48,MATERIALES!A5:D372,3,FALSE)</f>
        <v>Anclajes o Cuñas para el tensionamiento</v>
      </c>
      <c r="C48" s="290"/>
      <c r="D48" s="290"/>
      <c r="E48" s="290"/>
      <c r="F48" s="290"/>
      <c r="G48" s="290"/>
      <c r="H48" s="290"/>
      <c r="I48" s="290"/>
      <c r="J48" s="320" t="str">
        <f ca="1">VLOOKUP(A48,MATERIALES!A4:D638,2,FALSE)</f>
        <v>u</v>
      </c>
      <c r="K48" s="291">
        <v>4.0000000000000001E-3</v>
      </c>
      <c r="L48" s="276"/>
      <c r="M48" s="411">
        <f>VLOOKUP(A48,MATERIALES!A5:D394,4,FALSE)</f>
        <v>10684.347535712242</v>
      </c>
      <c r="N48" s="281">
        <f t="shared" ref="N48:N53" si="0">K48*M48</f>
        <v>42.737390142848973</v>
      </c>
    </row>
    <row r="49" spans="1:14">
      <c r="A49" s="167" t="s">
        <v>452</v>
      </c>
      <c r="B49" s="49" t="str">
        <f>VLOOKUP(A49,MATERIALES!A6:D372,3,FALSE)</f>
        <v>Ductos para tensionimiento</v>
      </c>
      <c r="C49" s="434"/>
      <c r="D49" s="434"/>
      <c r="E49" s="434"/>
      <c r="F49" s="434"/>
      <c r="G49" s="434"/>
      <c r="H49" s="434"/>
      <c r="I49" s="434"/>
      <c r="J49" s="321" t="str">
        <f>VLOOKUP(A49,MATERIALES!A5:D639,2,FALSE)</f>
        <v>m</v>
      </c>
      <c r="K49" s="406">
        <v>4.0000000000000001E-3</v>
      </c>
      <c r="L49" s="430"/>
      <c r="M49" s="411">
        <f>VLOOKUP(A49,MATERIALES!A6:D395,4,FALSE)</f>
        <v>26990</v>
      </c>
      <c r="N49" s="281">
        <f t="shared" si="0"/>
        <v>107.96000000000001</v>
      </c>
    </row>
    <row r="50" spans="1:14">
      <c r="A50" s="167" t="s">
        <v>492</v>
      </c>
      <c r="B50" s="49" t="str">
        <f>VLOOKUP(A50,MATERIALES!A6:D372,3,FALSE)</f>
        <v xml:space="preserve">Lechada para ductos (tensionamiento)
</v>
      </c>
      <c r="C50" s="434"/>
      <c r="D50" s="434"/>
      <c r="E50" s="434"/>
      <c r="F50" s="434"/>
      <c r="G50" s="434"/>
      <c r="H50" s="434"/>
      <c r="I50" s="434"/>
      <c r="J50" s="321" t="str">
        <f>VLOOKUP(A50,MATERIALES!A6:D640,2,FALSE)</f>
        <v>lt</v>
      </c>
      <c r="K50" s="406">
        <v>0.02</v>
      </c>
      <c r="L50" s="430"/>
      <c r="M50" s="411">
        <f>VLOOKUP(A50,MATERIALES!A6:D396,4,FALSE)</f>
        <v>745</v>
      </c>
      <c r="N50" s="281">
        <f t="shared" si="0"/>
        <v>14.9</v>
      </c>
    </row>
    <row r="51" spans="1:14">
      <c r="A51" s="167" t="s">
        <v>748</v>
      </c>
      <c r="B51" s="49" t="str">
        <f>VLOOKUP(A51,MATERIALES!A6:D372,3,FALSE)</f>
        <v>Torón de tensionmiento 1/2´´ o 5/8´´</v>
      </c>
      <c r="C51" s="434"/>
      <c r="D51" s="434"/>
      <c r="E51" s="434"/>
      <c r="F51" s="434"/>
      <c r="G51" s="434"/>
      <c r="H51" s="434"/>
      <c r="I51" s="434"/>
      <c r="J51" s="321" t="str">
        <f>VLOOKUP(A51,MATERIALES!A6:D641,2,FALSE)</f>
        <v>kg</v>
      </c>
      <c r="K51" s="406">
        <v>5.53</v>
      </c>
      <c r="L51" s="430"/>
      <c r="M51" s="411">
        <f>VLOOKUP(A51,MATERIALES!A6:D397,4,FALSE)</f>
        <v>5272</v>
      </c>
      <c r="N51" s="281">
        <f t="shared" si="0"/>
        <v>29154.16</v>
      </c>
    </row>
    <row r="52" spans="1:14">
      <c r="A52" s="167" t="s">
        <v>759</v>
      </c>
      <c r="B52" s="49" t="str">
        <f>VLOOKUP(A52,MATERIALES!A7:D372,3,FALSE)</f>
        <v xml:space="preserve">Trompetas de 12 torones (tensionamiento)
</v>
      </c>
      <c r="C52" s="434"/>
      <c r="D52" s="434"/>
      <c r="E52" s="434"/>
      <c r="F52" s="434"/>
      <c r="G52" s="434"/>
      <c r="H52" s="434"/>
      <c r="I52" s="434"/>
      <c r="J52" s="321" t="str">
        <f>VLOOKUP(A52,MATERIALES!A6:D642,2,FALSE)</f>
        <v>kg</v>
      </c>
      <c r="K52" s="406">
        <v>1E-3</v>
      </c>
      <c r="L52" s="430"/>
      <c r="M52" s="411">
        <f>VLOOKUP(A52,MATERIALES!A7:D398,4,FALSE)</f>
        <v>47830.601868402329</v>
      </c>
      <c r="N52" s="281">
        <f t="shared" si="0"/>
        <v>47.830601868402333</v>
      </c>
    </row>
    <row r="53" spans="1:14">
      <c r="A53" s="167" t="s">
        <v>976</v>
      </c>
      <c r="B53" s="49" t="str">
        <f>VLOOKUP(A53,MATERIALES!A8:D372,3,FALSE)</f>
        <v>Alambre Negro Para Amarre</v>
      </c>
      <c r="C53" s="434"/>
      <c r="D53" s="434"/>
      <c r="E53" s="434"/>
      <c r="F53" s="434"/>
      <c r="G53" s="434"/>
      <c r="H53" s="434"/>
      <c r="I53" s="434"/>
      <c r="J53" s="321" t="str">
        <f>VLOOKUP(A53,MATERIALES!A7:D643,2,FALSE)</f>
        <v>kg</v>
      </c>
      <c r="K53" s="406">
        <v>0.02</v>
      </c>
      <c r="L53" s="430"/>
      <c r="M53" s="411">
        <f>VLOOKUP(A53,MATERIALES!A8:D399,4,FALSE)</f>
        <v>3892.5</v>
      </c>
      <c r="N53" s="281">
        <f t="shared" si="0"/>
        <v>77.850000000000009</v>
      </c>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7" t="s">
        <v>1037</v>
      </c>
      <c r="C56" s="818"/>
      <c r="D56" s="818"/>
      <c r="E56" s="818"/>
      <c r="F56" s="818"/>
      <c r="G56" s="818"/>
      <c r="H56" s="818"/>
      <c r="I56" s="818"/>
      <c r="J56" s="818"/>
      <c r="K56" s="818"/>
      <c r="L56" s="818"/>
      <c r="M56" s="819"/>
      <c r="N56" s="403">
        <f>SUM(N48:N55)</f>
        <v>29445.437992011248</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0" t="s">
        <v>1045</v>
      </c>
      <c r="M60" s="793"/>
      <c r="N60" s="82" t="s">
        <v>1035</v>
      </c>
    </row>
    <row r="61" spans="1:14">
      <c r="B61" s="52"/>
      <c r="C61" s="326"/>
      <c r="D61" s="326"/>
      <c r="E61" s="326"/>
      <c r="F61" s="326"/>
      <c r="G61" s="326"/>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320"/>
      <c r="I64" s="288"/>
      <c r="J64" s="295"/>
      <c r="K64" s="288"/>
      <c r="L64" s="821"/>
      <c r="M64" s="822"/>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844"/>
      <c r="I71" s="79" t="s">
        <v>1048</v>
      </c>
      <c r="J71" s="81" t="s">
        <v>1494</v>
      </c>
      <c r="K71" s="80" t="s">
        <v>1050</v>
      </c>
      <c r="L71" s="845" t="s">
        <v>1034</v>
      </c>
      <c r="M71" s="846"/>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3">
        <v>670</v>
      </c>
      <c r="N72" s="404">
        <f>K72/M72</f>
        <v>152.43941852567164</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670</v>
      </c>
      <c r="N73" s="404">
        <f>K73/M73</f>
        <v>152.43941852567164</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4"/>
      <c r="C77" s="805"/>
      <c r="D77" s="805"/>
      <c r="E77" s="805"/>
      <c r="F77" s="805"/>
      <c r="G77" s="805"/>
      <c r="H77" s="805"/>
      <c r="I77" s="132"/>
      <c r="J77" s="132"/>
      <c r="K77" s="132"/>
      <c r="L77" s="905"/>
      <c r="M77" s="905"/>
      <c r="N77" s="51"/>
    </row>
    <row r="78" spans="1:15" ht="15.75" thickBot="1">
      <c r="B78" s="823" t="s">
        <v>1037</v>
      </c>
      <c r="C78" s="824"/>
      <c r="D78" s="824"/>
      <c r="E78" s="824"/>
      <c r="F78" s="824"/>
      <c r="G78" s="824"/>
      <c r="H78" s="824"/>
      <c r="I78" s="824"/>
      <c r="J78" s="824"/>
      <c r="K78" s="824"/>
      <c r="L78" s="824"/>
      <c r="M78" s="825"/>
      <c r="N78" s="310">
        <f>SUM(N72:N77)</f>
        <v>304.87883705134328</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30039.455894140032</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8" t="s">
        <v>1053</v>
      </c>
      <c r="C84" s="809"/>
      <c r="D84" s="809"/>
      <c r="E84" s="809"/>
      <c r="F84" s="809"/>
      <c r="G84" s="809"/>
      <c r="H84" s="809"/>
      <c r="I84" s="323"/>
      <c r="J84" s="343"/>
      <c r="K84" s="311" t="s">
        <v>1054</v>
      </c>
      <c r="L84" s="847" t="s">
        <v>1055</v>
      </c>
      <c r="M84" s="848"/>
      <c r="N84" s="312"/>
    </row>
    <row r="85" spans="1:14">
      <c r="B85" s="849" t="s">
        <v>1056</v>
      </c>
      <c r="C85" s="850"/>
      <c r="D85" s="850"/>
      <c r="E85" s="850"/>
      <c r="F85" s="850"/>
      <c r="G85" s="850"/>
      <c r="H85" s="850"/>
      <c r="I85" s="93"/>
      <c r="J85" s="94"/>
      <c r="K85" s="313">
        <v>0.2</v>
      </c>
      <c r="L85" s="851">
        <f>N80*K85</f>
        <v>6007.8911788280066</v>
      </c>
      <c r="M85" s="852"/>
      <c r="N85" s="57"/>
    </row>
    <row r="86" spans="1:14">
      <c r="B86" s="95" t="s">
        <v>1057</v>
      </c>
      <c r="C86" s="96"/>
      <c r="D86" s="96"/>
      <c r="E86" s="96"/>
      <c r="F86" s="96"/>
      <c r="G86" s="96"/>
      <c r="H86" s="96"/>
      <c r="I86" s="93"/>
      <c r="J86" s="94"/>
      <c r="K86" s="313">
        <v>0.05</v>
      </c>
      <c r="L86" s="851">
        <f>N80*K86</f>
        <v>1501.9727947070016</v>
      </c>
      <c r="M86" s="852"/>
      <c r="N86" s="57"/>
    </row>
    <row r="87" spans="1:14" ht="15.75" thickBot="1">
      <c r="B87" s="97" t="s">
        <v>1058</v>
      </c>
      <c r="C87" s="98"/>
      <c r="D87" s="98"/>
      <c r="E87" s="98"/>
      <c r="F87" s="98"/>
      <c r="G87" s="98"/>
      <c r="H87" s="98"/>
      <c r="I87" s="99"/>
      <c r="J87" s="100"/>
      <c r="K87" s="314">
        <v>0.05</v>
      </c>
      <c r="L87" s="853">
        <f>N80*K87</f>
        <v>1501.9727947070016</v>
      </c>
      <c r="M87" s="854"/>
      <c r="N87" s="57"/>
    </row>
    <row r="88" spans="1:14" ht="15.75" thickBot="1">
      <c r="B88" s="817" t="s">
        <v>1037</v>
      </c>
      <c r="C88" s="818"/>
      <c r="D88" s="818"/>
      <c r="E88" s="818"/>
      <c r="F88" s="818"/>
      <c r="G88" s="818"/>
      <c r="H88" s="818"/>
      <c r="I88" s="818"/>
      <c r="J88" s="818"/>
      <c r="K88" s="818"/>
      <c r="L88" s="818"/>
      <c r="M88" s="819"/>
      <c r="N88" s="58">
        <f>L85+L86+L87</f>
        <v>9011.8367682420103</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39051.292662382039</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5"/>
      <c r="K120" s="965"/>
      <c r="L120" s="965"/>
      <c r="M120" s="965"/>
      <c r="N120" s="966"/>
    </row>
    <row r="121" spans="2:14" ht="15.75" thickBot="1">
      <c r="B121" s="428" t="s">
        <v>2327</v>
      </c>
      <c r="C121" s="429"/>
      <c r="D121" s="429"/>
      <c r="E121" s="268"/>
      <c r="F121" s="268"/>
      <c r="G121" s="268"/>
      <c r="H121" s="268"/>
      <c r="I121" s="268"/>
      <c r="J121" s="967"/>
      <c r="K121" s="967"/>
      <c r="L121" s="967"/>
      <c r="M121" s="967"/>
      <c r="N121"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06"/>
      <c r="C1" s="918"/>
      <c r="D1" s="919"/>
      <c r="E1" s="919"/>
      <c r="F1" s="919"/>
      <c r="G1" s="919"/>
      <c r="H1" s="919"/>
      <c r="I1" s="919"/>
      <c r="J1" s="920"/>
      <c r="K1" s="977" t="s">
        <v>1017</v>
      </c>
      <c r="L1" s="923" t="s">
        <v>2304</v>
      </c>
      <c r="M1" s="924"/>
      <c r="N1" s="925"/>
    </row>
    <row r="2" spans="2:14">
      <c r="B2" s="907"/>
      <c r="C2" s="929" t="s">
        <v>1018</v>
      </c>
      <c r="D2" s="930"/>
      <c r="E2" s="930"/>
      <c r="F2" s="930"/>
      <c r="G2" s="930"/>
      <c r="H2" s="930"/>
      <c r="I2" s="930"/>
      <c r="J2" s="931"/>
      <c r="K2" s="976"/>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76"/>
      <c r="L4" s="926"/>
      <c r="M4" s="927"/>
      <c r="N4" s="92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975" t="s">
        <v>1029</v>
      </c>
      <c r="M30" s="829"/>
      <c r="N30" s="77" t="s">
        <v>1030</v>
      </c>
    </row>
    <row r="31" spans="1:14" ht="15.75" customHeight="1" thickBot="1">
      <c r="A31" t="s">
        <v>1929</v>
      </c>
      <c r="B31" s="86" t="s">
        <v>1206</v>
      </c>
      <c r="C31" s="87" t="s">
        <v>2230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3" t="s">
        <v>1032</v>
      </c>
      <c r="J35" s="800"/>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950"/>
      <c r="D41" s="950"/>
      <c r="E41" s="44"/>
      <c r="F41" s="45"/>
      <c r="G41" s="45"/>
      <c r="H41" s="46"/>
      <c r="I41" s="42"/>
      <c r="J41" s="43"/>
      <c r="K41" s="288"/>
      <c r="L41" s="285"/>
      <c r="M41" s="410">
        <v>0.01</v>
      </c>
      <c r="N41" s="353">
        <f>N78*M41</f>
        <v>15.95850162690625</v>
      </c>
    </row>
    <row r="42" spans="1:14" ht="15.75" thickBot="1">
      <c r="B42" s="951"/>
      <c r="C42" s="952"/>
      <c r="D42" s="952"/>
      <c r="E42" s="952"/>
      <c r="F42" s="952"/>
      <c r="G42" s="952"/>
      <c r="H42" s="953"/>
      <c r="I42" s="839"/>
      <c r="J42" s="840"/>
      <c r="K42" s="47"/>
      <c r="L42" s="841"/>
      <c r="M42" s="954"/>
      <c r="N42" s="111"/>
    </row>
    <row r="43" spans="1:14" ht="15.75" thickBot="1">
      <c r="B43" s="817" t="s">
        <v>1037</v>
      </c>
      <c r="C43" s="818"/>
      <c r="D43" s="818"/>
      <c r="E43" s="818"/>
      <c r="F43" s="818"/>
      <c r="G43" s="818"/>
      <c r="H43" s="818"/>
      <c r="I43" s="818"/>
      <c r="J43" s="818"/>
      <c r="K43" s="818"/>
      <c r="L43" s="818"/>
      <c r="M43" s="819"/>
      <c r="N43" s="403">
        <f>SUM(N36:N42)</f>
        <v>15.95850162690625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999</v>
      </c>
      <c r="B48" s="49" t="str">
        <f>VLOOKUP(A48,MATERIALES!A5:D372,3,FALSE)</f>
        <v xml:space="preserve">Almohadillas de neopreno dureza 60 (35cm*45cm*5cm con 2 laminas de 3mm)
</v>
      </c>
      <c r="C48" s="290"/>
      <c r="D48" s="290"/>
      <c r="E48" s="290"/>
      <c r="F48" s="290"/>
      <c r="G48" s="290"/>
      <c r="H48" s="290"/>
      <c r="I48" s="277"/>
      <c r="J48" s="233" t="str">
        <f ca="1">VLOOKUP(A48,MATERIALES!A4:D638,2,FALSE)</f>
        <v>u</v>
      </c>
      <c r="K48" s="291">
        <v>1</v>
      </c>
      <c r="L48" s="276"/>
      <c r="M48" s="411">
        <f>VLOOKUP(A48,MATERIALES!A5:D394,4,FALSE)</f>
        <v>589050</v>
      </c>
      <c r="N48" s="281">
        <f>K48*M48</f>
        <v>589050</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7" t="s">
        <v>1037</v>
      </c>
      <c r="C56" s="818"/>
      <c r="D56" s="818"/>
      <c r="E56" s="818"/>
      <c r="F56" s="818"/>
      <c r="G56" s="818"/>
      <c r="H56" s="818"/>
      <c r="I56" s="818"/>
      <c r="J56" s="818"/>
      <c r="K56" s="818"/>
      <c r="L56" s="818"/>
      <c r="M56" s="819"/>
      <c r="N56" s="403">
        <f>SUM(N48:N55)</f>
        <v>589050</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0" t="s">
        <v>1045</v>
      </c>
      <c r="M60" s="793"/>
      <c r="N60" s="82" t="s">
        <v>1035</v>
      </c>
    </row>
    <row r="61" spans="1:14">
      <c r="B61" s="52"/>
      <c r="C61" s="326"/>
      <c r="D61" s="326"/>
      <c r="E61" s="326"/>
      <c r="F61" s="326"/>
      <c r="G61" s="326"/>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320"/>
      <c r="I64" s="288"/>
      <c r="J64" s="295"/>
      <c r="K64" s="288"/>
      <c r="L64" s="821"/>
      <c r="M64" s="822"/>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974"/>
      <c r="I71" s="79" t="s">
        <v>1048</v>
      </c>
      <c r="J71" s="81" t="s">
        <v>1494</v>
      </c>
      <c r="K71" s="80" t="s">
        <v>1050</v>
      </c>
      <c r="L71" s="845" t="s">
        <v>1034</v>
      </c>
      <c r="M71" s="969"/>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32</v>
      </c>
      <c r="N72" s="404">
        <f>K72/M72</f>
        <v>1595.850162690625</v>
      </c>
      <c r="O72" s="112"/>
    </row>
    <row r="73" spans="1:15">
      <c r="A73" s="168"/>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4"/>
      <c r="C77" s="805"/>
      <c r="D77" s="805"/>
      <c r="E77" s="805"/>
      <c r="F77" s="805"/>
      <c r="G77" s="805"/>
      <c r="H77" s="840"/>
      <c r="I77" s="132"/>
      <c r="J77" s="132"/>
      <c r="K77" s="132"/>
      <c r="L77" s="973"/>
      <c r="M77" s="842"/>
      <c r="N77" s="133"/>
    </row>
    <row r="78" spans="1:15" ht="15.75" thickBot="1">
      <c r="B78" s="823" t="s">
        <v>1037</v>
      </c>
      <c r="C78" s="824"/>
      <c r="D78" s="824"/>
      <c r="E78" s="824"/>
      <c r="F78" s="824"/>
      <c r="G78" s="824"/>
      <c r="H78" s="824"/>
      <c r="I78" s="824"/>
      <c r="J78" s="824"/>
      <c r="K78" s="824"/>
      <c r="L78" s="824"/>
      <c r="M78" s="825"/>
      <c r="N78" s="469">
        <f>SUM(N72:N77)</f>
        <v>1595.850162690625</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590661.80866431748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8" t="s">
        <v>1053</v>
      </c>
      <c r="C84" s="809"/>
      <c r="D84" s="809"/>
      <c r="E84" s="809"/>
      <c r="F84" s="809"/>
      <c r="G84" s="809"/>
      <c r="H84" s="809"/>
      <c r="I84" s="323"/>
      <c r="J84" s="343"/>
      <c r="K84" s="311" t="s">
        <v>1054</v>
      </c>
      <c r="L84" s="847" t="s">
        <v>1055</v>
      </c>
      <c r="M84" s="848"/>
      <c r="N84" s="312"/>
    </row>
    <row r="85" spans="1:14">
      <c r="B85" s="849" t="s">
        <v>1056</v>
      </c>
      <c r="C85" s="850"/>
      <c r="D85" s="850"/>
      <c r="E85" s="850"/>
      <c r="F85" s="850"/>
      <c r="G85" s="850"/>
      <c r="H85" s="850"/>
      <c r="I85" s="93"/>
      <c r="J85" s="94"/>
      <c r="K85" s="313">
        <v>0.2</v>
      </c>
      <c r="L85" s="851">
        <f>N80*K85</f>
        <v>118132.3617328635</v>
      </c>
      <c r="M85" s="852"/>
      <c r="N85" s="57"/>
    </row>
    <row r="86" spans="1:14">
      <c r="B86" s="95" t="s">
        <v>1057</v>
      </c>
      <c r="C86" s="96"/>
      <c r="D86" s="96"/>
      <c r="E86" s="96"/>
      <c r="F86" s="96"/>
      <c r="G86" s="96"/>
      <c r="H86" s="96"/>
      <c r="I86" s="93"/>
      <c r="J86" s="94"/>
      <c r="K86" s="313">
        <v>0.05</v>
      </c>
      <c r="L86" s="851">
        <f>N80*K86</f>
        <v>29533.090433215875</v>
      </c>
      <c r="M86" s="852"/>
      <c r="N86" s="57"/>
    </row>
    <row r="87" spans="1:14" ht="15.75" thickBot="1">
      <c r="B87" s="97" t="s">
        <v>1058</v>
      </c>
      <c r="C87" s="98"/>
      <c r="D87" s="98"/>
      <c r="E87" s="98"/>
      <c r="F87" s="98"/>
      <c r="G87" s="98"/>
      <c r="H87" s="98"/>
      <c r="I87" s="99"/>
      <c r="J87" s="100"/>
      <c r="K87" s="314">
        <v>0.05</v>
      </c>
      <c r="L87" s="853">
        <f>N80*K87</f>
        <v>29533.090433215875</v>
      </c>
      <c r="M87" s="854"/>
      <c r="N87" s="57"/>
    </row>
    <row r="88" spans="1:14" ht="15.75" thickBot="1">
      <c r="B88" s="817" t="s">
        <v>1037</v>
      </c>
      <c r="C88" s="818"/>
      <c r="D88" s="818"/>
      <c r="E88" s="818"/>
      <c r="F88" s="818"/>
      <c r="G88" s="818"/>
      <c r="H88" s="818"/>
      <c r="I88" s="818"/>
      <c r="J88" s="818"/>
      <c r="K88" s="818"/>
      <c r="L88" s="818"/>
      <c r="M88" s="819"/>
      <c r="N88" s="58">
        <f>L85+L86+L87</f>
        <v>177198.54259929524</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767860.35126361274</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ht="15" customHeight="1">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5"/>
      <c r="K120" s="965"/>
      <c r="L120" s="965"/>
      <c r="M120" s="965"/>
      <c r="N120" s="966"/>
    </row>
    <row r="121" spans="2:14" ht="15.75" thickBot="1">
      <c r="B121" s="428" t="s">
        <v>2327</v>
      </c>
      <c r="C121" s="429"/>
      <c r="D121" s="429"/>
      <c r="E121" s="268"/>
      <c r="F121" s="268"/>
      <c r="G121" s="268"/>
      <c r="H121" s="268"/>
      <c r="I121" s="268"/>
      <c r="J121" s="967"/>
      <c r="K121" s="967"/>
      <c r="L121" s="967"/>
      <c r="M121" s="967"/>
      <c r="N121"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1207</v>
      </c>
      <c r="C31" s="87" t="s">
        <v>2231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N78*M41</f>
        <v>51.067205206099999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416</v>
      </c>
      <c r="B48" s="49" t="str">
        <f>VLOOKUP(A48,MATERIALES!A5:D372,3,FALSE)</f>
        <v>Cinta Sika PVC 0,22</v>
      </c>
      <c r="C48" s="290"/>
      <c r="D48" s="290"/>
      <c r="E48" s="290"/>
      <c r="F48" s="290"/>
      <c r="G48" s="290"/>
      <c r="H48" s="290"/>
      <c r="I48" s="277"/>
      <c r="J48" s="233" t="str">
        <f ca="1">VLOOKUP(A48,MATERIALES!A4:D638,2,FALSE)</f>
        <v>m</v>
      </c>
      <c r="K48" s="291">
        <v>1.05</v>
      </c>
      <c r="L48" s="276"/>
      <c r="M48" s="411">
        <f>VLOOKUP(A48,MATERIALES!A5:D394,4,FALSE)</f>
        <v>35551.4</v>
      </c>
      <c r="N48" s="281">
        <f>K48*M48</f>
        <v>37328.97</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7" t="s">
        <v>1037</v>
      </c>
      <c r="C56" s="818"/>
      <c r="D56" s="818"/>
      <c r="E56" s="818"/>
      <c r="F56" s="818"/>
      <c r="G56" s="818"/>
      <c r="H56" s="818"/>
      <c r="I56" s="818"/>
      <c r="J56" s="818"/>
      <c r="K56" s="818"/>
      <c r="L56" s="818"/>
      <c r="M56" s="819"/>
      <c r="N56" s="403">
        <f>SUM(N48:N55)</f>
        <v>37328.97</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0" t="s">
        <v>1045</v>
      </c>
      <c r="M60" s="793"/>
      <c r="N60" s="82" t="s">
        <v>1035</v>
      </c>
    </row>
    <row r="61" spans="1:14">
      <c r="B61" s="52"/>
      <c r="C61" s="326"/>
      <c r="D61" s="326"/>
      <c r="E61" s="326"/>
      <c r="F61" s="326"/>
      <c r="G61" s="326"/>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320"/>
      <c r="I64" s="288"/>
      <c r="J64" s="295"/>
      <c r="K64" s="288"/>
      <c r="L64" s="821"/>
      <c r="M64" s="822"/>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844"/>
      <c r="I71" s="79" t="s">
        <v>1048</v>
      </c>
      <c r="J71" s="81" t="s">
        <v>1494</v>
      </c>
      <c r="K71" s="80" t="s">
        <v>1050</v>
      </c>
      <c r="L71" s="845" t="s">
        <v>1034</v>
      </c>
      <c r="M71" s="969"/>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0">
        <v>100</v>
      </c>
      <c r="N72" s="404">
        <f>K72/M72</f>
        <v>1021.344104122</v>
      </c>
      <c r="O72" s="112"/>
    </row>
    <row r="73" spans="1:15">
      <c r="A73" s="168"/>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4"/>
      <c r="C77" s="805"/>
      <c r="D77" s="805"/>
      <c r="E77" s="805"/>
      <c r="F77" s="805"/>
      <c r="G77" s="805"/>
      <c r="H77" s="805"/>
      <c r="I77" s="132"/>
      <c r="J77" s="132"/>
      <c r="K77" s="132"/>
      <c r="L77" s="905"/>
      <c r="M77" s="905"/>
      <c r="N77" s="51"/>
    </row>
    <row r="78" spans="1:15" ht="15.75" thickBot="1">
      <c r="B78" s="823" t="s">
        <v>1037</v>
      </c>
      <c r="C78" s="824"/>
      <c r="D78" s="824"/>
      <c r="E78" s="824"/>
      <c r="F78" s="824"/>
      <c r="G78" s="824"/>
      <c r="H78" s="824"/>
      <c r="I78" s="824"/>
      <c r="J78" s="824"/>
      <c r="K78" s="824"/>
      <c r="L78" s="824"/>
      <c r="M78" s="825"/>
      <c r="N78" s="310">
        <f>SUM(N72:N77)</f>
        <v>1021.344104122</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38401.381309328099</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8" t="s">
        <v>1053</v>
      </c>
      <c r="C84" s="809"/>
      <c r="D84" s="809"/>
      <c r="E84" s="809"/>
      <c r="F84" s="809"/>
      <c r="G84" s="809"/>
      <c r="H84" s="809"/>
      <c r="I84" s="323"/>
      <c r="J84" s="343"/>
      <c r="K84" s="311" t="s">
        <v>1054</v>
      </c>
      <c r="L84" s="847" t="s">
        <v>1055</v>
      </c>
      <c r="M84" s="848"/>
      <c r="N84" s="312"/>
    </row>
    <row r="85" spans="1:14">
      <c r="B85" s="849" t="s">
        <v>1056</v>
      </c>
      <c r="C85" s="850"/>
      <c r="D85" s="850"/>
      <c r="E85" s="850"/>
      <c r="F85" s="850"/>
      <c r="G85" s="850"/>
      <c r="H85" s="850"/>
      <c r="I85" s="93"/>
      <c r="J85" s="94"/>
      <c r="K85" s="313">
        <v>0.2</v>
      </c>
      <c r="L85" s="851">
        <f>N80*K85</f>
        <v>7680.2762618656197</v>
      </c>
      <c r="M85" s="852"/>
      <c r="N85" s="57"/>
    </row>
    <row r="86" spans="1:14">
      <c r="B86" s="95" t="s">
        <v>1057</v>
      </c>
      <c r="C86" s="96"/>
      <c r="D86" s="96"/>
      <c r="E86" s="96"/>
      <c r="F86" s="96"/>
      <c r="G86" s="96"/>
      <c r="H86" s="96"/>
      <c r="I86" s="93"/>
      <c r="J86" s="94"/>
      <c r="K86" s="313">
        <v>0.05</v>
      </c>
      <c r="L86" s="851">
        <f>N80*K86</f>
        <v>1920.0690654664049</v>
      </c>
      <c r="M86" s="852"/>
      <c r="N86" s="57"/>
    </row>
    <row r="87" spans="1:14" ht="15.75" thickBot="1">
      <c r="B87" s="97" t="s">
        <v>1058</v>
      </c>
      <c r="C87" s="98"/>
      <c r="D87" s="98"/>
      <c r="E87" s="98"/>
      <c r="F87" s="98"/>
      <c r="G87" s="98"/>
      <c r="H87" s="98"/>
      <c r="I87" s="99"/>
      <c r="J87" s="100"/>
      <c r="K87" s="314">
        <v>0.05</v>
      </c>
      <c r="L87" s="853">
        <f>N80*K87</f>
        <v>1920.0690654664049</v>
      </c>
      <c r="M87" s="854"/>
      <c r="N87" s="57"/>
    </row>
    <row r="88" spans="1:14" ht="15.75" thickBot="1">
      <c r="B88" s="817" t="s">
        <v>1037</v>
      </c>
      <c r="C88" s="818"/>
      <c r="D88" s="818"/>
      <c r="E88" s="818"/>
      <c r="F88" s="818"/>
      <c r="G88" s="818"/>
      <c r="H88" s="818"/>
      <c r="I88" s="818"/>
      <c r="J88" s="818"/>
      <c r="K88" s="818"/>
      <c r="L88" s="818"/>
      <c r="M88" s="819"/>
      <c r="N88" s="58">
        <f>L85+L86+L87</f>
        <v>11520.41439279843</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49921.795702126532</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5"/>
      <c r="K120" s="965"/>
      <c r="L120" s="965"/>
      <c r="M120" s="965"/>
      <c r="N120" s="966"/>
    </row>
    <row r="121" spans="2:14" ht="15.75" thickBot="1">
      <c r="B121" s="428" t="s">
        <v>2327</v>
      </c>
      <c r="C121" s="429"/>
      <c r="D121" s="429"/>
      <c r="E121" s="268"/>
      <c r="F121" s="268"/>
      <c r="G121" s="268"/>
      <c r="H121" s="268"/>
      <c r="I121" s="268"/>
      <c r="J121" s="967"/>
      <c r="K121" s="967"/>
      <c r="L121" s="967"/>
      <c r="M121" s="967"/>
      <c r="N121"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25" zoomScale="75" zoomScaleNormal="75" workbookViewId="0"/>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1208</v>
      </c>
      <c r="C31" s="87" t="s">
        <v>2232</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190</v>
      </c>
      <c r="B36" s="830" t="str">
        <f>VLOOKUP(A36,EQUIPOS!A6:D154,3,FALSE)</f>
        <v>Diferencial de 3 ton</v>
      </c>
      <c r="C36" s="831"/>
      <c r="D36" s="831"/>
      <c r="E36" s="831"/>
      <c r="F36" s="831"/>
      <c r="G36" s="831"/>
      <c r="H36" s="832"/>
      <c r="I36" s="276"/>
      <c r="J36" s="277"/>
      <c r="K36" s="278">
        <f>VLOOKUP(A36,EQUIPOS!A6:D163,4,FALSE)</f>
        <v>5135.9266186746599</v>
      </c>
      <c r="L36" s="279"/>
      <c r="M36" s="345">
        <v>40</v>
      </c>
      <c r="N36" s="281">
        <f>K36/M36</f>
        <v>128.39816546686649</v>
      </c>
    </row>
    <row r="37" spans="1:14">
      <c r="A37" s="119" t="s">
        <v>195</v>
      </c>
      <c r="B37" s="830" t="str">
        <f>VLOOKUP(A37,EQUIPOS!A7:D154,3,FALSE)</f>
        <v xml:space="preserve">Equipo de oxicorte, Capacidad de corte: hasta 6´´ (152mm) </v>
      </c>
      <c r="C37" s="831"/>
      <c r="D37" s="831"/>
      <c r="E37" s="831"/>
      <c r="F37" s="831"/>
      <c r="G37" s="831"/>
      <c r="H37" s="832"/>
      <c r="I37" s="430"/>
      <c r="J37" s="431"/>
      <c r="K37" s="278">
        <f>VLOOKUP(A37,EQUIPOS!A7:D164,4,FALSE)</f>
        <v>3718.75</v>
      </c>
      <c r="L37" s="344"/>
      <c r="M37" s="345">
        <v>40</v>
      </c>
      <c r="N37" s="281">
        <f t="shared" ref="N37:N43" si="0">K37/M37</f>
        <v>92.96875</v>
      </c>
    </row>
    <row r="38" spans="1:14">
      <c r="A38" s="119" t="s">
        <v>204</v>
      </c>
      <c r="B38" s="830" t="str">
        <f>VLOOKUP(A38,EQUIPOS!A8:D154,3,FALSE)</f>
        <v xml:space="preserve">Equipo de soldadura 250 AMP
</v>
      </c>
      <c r="C38" s="831"/>
      <c r="D38" s="831"/>
      <c r="E38" s="831"/>
      <c r="F38" s="831"/>
      <c r="G38" s="831"/>
      <c r="H38" s="832"/>
      <c r="I38" s="430"/>
      <c r="J38" s="431"/>
      <c r="K38" s="278">
        <f>VLOOKUP(A38,EQUIPOS!A8:D165,4,FALSE)</f>
        <v>23800</v>
      </c>
      <c r="L38" s="344"/>
      <c r="M38" s="345">
        <v>40</v>
      </c>
      <c r="N38" s="281">
        <f t="shared" si="0"/>
        <v>595</v>
      </c>
    </row>
    <row r="39" spans="1:14">
      <c r="A39" s="119" t="s">
        <v>208</v>
      </c>
      <c r="B39" s="830" t="str">
        <f>VLOOKUP(A39,EQUIPOS!A9:D154,3,FALSE)</f>
        <v>Equipo de soldadura 400</v>
      </c>
      <c r="C39" s="831"/>
      <c r="D39" s="831"/>
      <c r="E39" s="831"/>
      <c r="F39" s="831"/>
      <c r="G39" s="831"/>
      <c r="H39" s="832"/>
      <c r="I39" s="430"/>
      <c r="J39" s="431"/>
      <c r="K39" s="278">
        <f>VLOOKUP(A39,EQUIPOS!A9:D166,4,FALSE)</f>
        <v>23800</v>
      </c>
      <c r="L39" s="344"/>
      <c r="M39" s="345">
        <v>40</v>
      </c>
      <c r="N39" s="281">
        <f t="shared" si="0"/>
        <v>595</v>
      </c>
    </row>
    <row r="40" spans="1:14">
      <c r="A40" s="119" t="s">
        <v>210</v>
      </c>
      <c r="B40" s="830" t="str">
        <f>VLOOKUP(A40,EQUIPOS!A10:D154,3,FALSE)</f>
        <v>Equipo de soldadura 600</v>
      </c>
      <c r="C40" s="831"/>
      <c r="D40" s="831"/>
      <c r="E40" s="831"/>
      <c r="F40" s="831"/>
      <c r="G40" s="831"/>
      <c r="H40" s="832"/>
      <c r="I40" s="430"/>
      <c r="J40" s="431"/>
      <c r="K40" s="278">
        <f>VLOOKUP(A40,EQUIPOS!A10:D167,4,FALSE)</f>
        <v>26775</v>
      </c>
      <c r="L40" s="344"/>
      <c r="M40" s="345">
        <v>40</v>
      </c>
      <c r="N40" s="281">
        <f t="shared" si="0"/>
        <v>669.375</v>
      </c>
    </row>
    <row r="41" spans="1:14">
      <c r="A41" s="119" t="s">
        <v>202</v>
      </c>
      <c r="B41" s="830" t="str">
        <f>VLOOKUP(A41,EQUIPOS!A11:D155,3,FALSE)</f>
        <v xml:space="preserve">Equipo de rayos X y/o ultrasonido
</v>
      </c>
      <c r="C41" s="831"/>
      <c r="D41" s="831"/>
      <c r="E41" s="831"/>
      <c r="F41" s="831"/>
      <c r="G41" s="831"/>
      <c r="H41" s="832"/>
      <c r="I41" s="430"/>
      <c r="J41" s="431"/>
      <c r="K41" s="278">
        <f>VLOOKUP(A41,EQUIPOS!A11:D168,4,FALSE)</f>
        <v>82605.178750346924</v>
      </c>
      <c r="L41" s="344"/>
      <c r="M41" s="345">
        <v>4000</v>
      </c>
      <c r="N41" s="281">
        <f t="shared" si="0"/>
        <v>20.651294687586731</v>
      </c>
    </row>
    <row r="42" spans="1:14">
      <c r="A42" s="119" t="s">
        <v>294</v>
      </c>
      <c r="B42" s="830" t="str">
        <f>VLOOKUP(A42,EQUIPOS!A12:D156,3,FALSE)</f>
        <v>Puente grúa</v>
      </c>
      <c r="C42" s="831"/>
      <c r="D42" s="831"/>
      <c r="E42" s="831"/>
      <c r="F42" s="831"/>
      <c r="G42" s="831"/>
      <c r="H42" s="832"/>
      <c r="I42" s="430"/>
      <c r="J42" s="431"/>
      <c r="K42" s="278">
        <f>VLOOKUP(A42,EQUIPOS!A12:D169,4,FALSE)</f>
        <v>500167.48934151564</v>
      </c>
      <c r="L42" s="344"/>
      <c r="M42" s="345">
        <v>40000</v>
      </c>
      <c r="N42" s="281">
        <f t="shared" si="0"/>
        <v>12.504187233537891</v>
      </c>
    </row>
    <row r="43" spans="1:14">
      <c r="A43" s="119" t="s">
        <v>334</v>
      </c>
      <c r="B43" s="830" t="str">
        <f>VLOOKUP(A43,EQUIPOS!A13:D157,3,FALSE)</f>
        <v>Taladro industrial</v>
      </c>
      <c r="C43" s="831"/>
      <c r="D43" s="831"/>
      <c r="E43" s="831"/>
      <c r="F43" s="831"/>
      <c r="G43" s="831"/>
      <c r="H43" s="832"/>
      <c r="I43" s="430"/>
      <c r="J43" s="431"/>
      <c r="K43" s="278">
        <f>VLOOKUP(A43,EQUIPOS!A13:D170,4,FALSE)</f>
        <v>4363.354230130577</v>
      </c>
      <c r="L43" s="344"/>
      <c r="M43" s="345">
        <v>40</v>
      </c>
      <c r="N43" s="281">
        <f t="shared" si="0"/>
        <v>109.08385575326443</v>
      </c>
    </row>
    <row r="44" spans="1:14">
      <c r="B44" s="830"/>
      <c r="C44" s="831"/>
      <c r="D44" s="831"/>
      <c r="E44" s="831"/>
      <c r="F44" s="831"/>
      <c r="G44" s="831"/>
      <c r="H44" s="832"/>
      <c r="I44" s="42"/>
      <c r="J44" s="43"/>
      <c r="K44" s="278"/>
      <c r="L44" s="285"/>
      <c r="M44" s="345"/>
      <c r="N44" s="281"/>
    </row>
    <row r="45" spans="1:14">
      <c r="B45" s="329"/>
      <c r="C45" s="330"/>
      <c r="D45" s="330"/>
      <c r="E45" s="330"/>
      <c r="F45" s="332"/>
      <c r="G45" s="332"/>
      <c r="H45" s="131"/>
      <c r="I45" s="42"/>
      <c r="J45" s="43"/>
      <c r="K45" s="278"/>
      <c r="L45" s="285"/>
      <c r="M45" s="286"/>
      <c r="N45" s="282"/>
    </row>
    <row r="46" spans="1:14">
      <c r="B46" s="837" t="s">
        <v>1036</v>
      </c>
      <c r="C46" s="838"/>
      <c r="D46" s="838"/>
      <c r="E46" s="44"/>
      <c r="F46" s="45"/>
      <c r="G46" s="45"/>
      <c r="H46" s="46"/>
      <c r="I46" s="42"/>
      <c r="J46" s="43"/>
      <c r="K46" s="288"/>
      <c r="L46" s="285"/>
      <c r="M46" s="410">
        <v>0.1</v>
      </c>
      <c r="N46" s="353">
        <f>N83*M46</f>
        <v>316.77546014452503</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SUM(N36:N46)</f>
        <v>2539.7567132857803</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s="167" t="s">
        <v>469</v>
      </c>
      <c r="B53" s="49" t="str">
        <f>VLOOKUP(A53,MATERIALES!A5:D372,3,FALSE)</f>
        <v>Fundente</v>
      </c>
      <c r="C53" s="290"/>
      <c r="D53" s="290"/>
      <c r="E53" s="290"/>
      <c r="F53" s="290"/>
      <c r="G53" s="290"/>
      <c r="H53" s="290"/>
      <c r="I53" s="290"/>
      <c r="J53" s="320" t="str">
        <f>VLOOKUP(A53,MATERIALES!A7:D643,2,FALSE)</f>
        <v>kg</v>
      </c>
      <c r="K53" s="291">
        <v>5.0000000000000001E-3</v>
      </c>
      <c r="L53" s="276"/>
      <c r="M53" s="411">
        <f>VLOOKUP(A53,MATERIALES!A5:D394,4,FALSE)</f>
        <v>17444.7</v>
      </c>
      <c r="N53" s="281">
        <f t="shared" ref="N53:N58" si="1">K53*M53</f>
        <v>87.223500000000001</v>
      </c>
    </row>
    <row r="54" spans="1:14">
      <c r="A54" s="167" t="s">
        <v>471</v>
      </c>
      <c r="B54" s="49" t="str">
        <f>VLOOKUP(A54,MATERIALES!A6:D372,3,FALSE)</f>
        <v>Gas propano</v>
      </c>
      <c r="C54" s="434"/>
      <c r="D54" s="434"/>
      <c r="E54" s="434"/>
      <c r="F54" s="434"/>
      <c r="G54" s="434"/>
      <c r="H54" s="434"/>
      <c r="I54" s="434"/>
      <c r="J54" s="321" t="str">
        <f>VLOOKUP(A54,MATERIALES!A8:D644,2,FALSE)</f>
        <v>kg</v>
      </c>
      <c r="K54" s="406">
        <v>5.0000000000000001E-3</v>
      </c>
      <c r="L54" s="430"/>
      <c r="M54" s="411">
        <f>VLOOKUP(A54,MATERIALES!A6:D395,4,FALSE)</f>
        <v>3500</v>
      </c>
      <c r="N54" s="281">
        <f t="shared" si="1"/>
        <v>17.5</v>
      </c>
    </row>
    <row r="55" spans="1:14">
      <c r="A55" s="167" t="s">
        <v>613</v>
      </c>
      <c r="B55" s="49" t="str">
        <f>VLOOKUP(A55,MATERIALES!A6:D372,3,FALSE)</f>
        <v xml:space="preserve">Oxigeno industrial
</v>
      </c>
      <c r="C55" s="434"/>
      <c r="D55" s="434"/>
      <c r="E55" s="434"/>
      <c r="F55" s="434"/>
      <c r="G55" s="434"/>
      <c r="H55" s="434"/>
      <c r="I55" s="434"/>
      <c r="J55" s="321" t="str">
        <f>VLOOKUP(A55,MATERIALES!A9:D645,2,FALSE)</f>
        <v>kg</v>
      </c>
      <c r="K55" s="406">
        <v>5.0000000000000001E-3</v>
      </c>
      <c r="L55" s="430"/>
      <c r="M55" s="411">
        <f>VLOOKUP(A55,MATERIALES!A6:D396,4,FALSE)</f>
        <v>14245.405339388903</v>
      </c>
      <c r="N55" s="281">
        <f t="shared" si="1"/>
        <v>71.22702669694452</v>
      </c>
    </row>
    <row r="56" spans="1:14">
      <c r="A56" s="167" t="s">
        <v>706</v>
      </c>
      <c r="B56" s="49" t="str">
        <f>VLOOKUP(A56,MATERIALES!A6:D372,3,FALSE)</f>
        <v>Soldadura 7018</v>
      </c>
      <c r="C56" s="434"/>
      <c r="D56" s="434"/>
      <c r="E56" s="434"/>
      <c r="F56" s="434"/>
      <c r="G56" s="434"/>
      <c r="H56" s="434"/>
      <c r="I56" s="434"/>
      <c r="J56" s="321" t="str">
        <f>VLOOKUP(A56,MATERIALES!A10:D646,2,FALSE)</f>
        <v>kg</v>
      </c>
      <c r="K56" s="406">
        <v>0.01</v>
      </c>
      <c r="L56" s="430"/>
      <c r="M56" s="411">
        <f>VLOOKUP(A56,MATERIALES!A6:D397,4,FALSE)</f>
        <v>10800</v>
      </c>
      <c r="N56" s="281">
        <f t="shared" si="1"/>
        <v>108</v>
      </c>
    </row>
    <row r="57" spans="1:14">
      <c r="A57" s="167" t="s">
        <v>710</v>
      </c>
      <c r="B57" s="49" t="str">
        <f>VLOOKUP(A57,MATERIALES!A7:D372,3,FALSE)</f>
        <v>Soldadura L-70</v>
      </c>
      <c r="C57" s="434"/>
      <c r="D57" s="434"/>
      <c r="E57" s="434"/>
      <c r="F57" s="434"/>
      <c r="G57" s="434"/>
      <c r="H57" s="434"/>
      <c r="I57" s="434"/>
      <c r="J57" s="321" t="str">
        <f>VLOOKUP(A57,MATERIALES!A11:D647,2,FALSE)</f>
        <v>kg</v>
      </c>
      <c r="K57" s="406">
        <v>0.01</v>
      </c>
      <c r="L57" s="430"/>
      <c r="M57" s="411">
        <f>VLOOKUP(A57,MATERIALES!A7:D398,4,FALSE)</f>
        <v>12637.777922882655</v>
      </c>
      <c r="N57" s="281">
        <f t="shared" si="1"/>
        <v>126.37777922882655</v>
      </c>
    </row>
    <row r="58" spans="1:14">
      <c r="A58" s="167" t="s">
        <v>809</v>
      </c>
      <c r="B58" s="49" t="str">
        <f ca="1">VLOOKUP(A58,MATERIALES!A1:D372,3,FALSE)</f>
        <v xml:space="preserve">Acero A-36 para estructura metálica
</v>
      </c>
      <c r="C58" s="434"/>
      <c r="D58" s="434"/>
      <c r="E58" s="434"/>
      <c r="F58" s="434"/>
      <c r="G58" s="434"/>
      <c r="H58" s="434"/>
      <c r="I58" s="434"/>
      <c r="J58" s="321" t="str">
        <f ca="1">VLOOKUP(A58,MATERIALES!A1:D648,2,FALSE)</f>
        <v>kg</v>
      </c>
      <c r="K58" s="406">
        <v>1</v>
      </c>
      <c r="L58" s="430"/>
      <c r="M58" s="411">
        <f ca="1">VLOOKUP(A58,MATERIALES!A1:D399,4,FALSE)</f>
        <v>2359.228439360943</v>
      </c>
      <c r="N58" s="281">
        <f t="shared" ca="1" si="1"/>
        <v>2359.228439360943</v>
      </c>
    </row>
    <row r="59" spans="1:14">
      <c r="A59" s="167"/>
      <c r="B59" s="49"/>
      <c r="C59" s="434"/>
      <c r="D59" s="434"/>
      <c r="E59" s="434"/>
      <c r="F59" s="434"/>
      <c r="G59" s="434"/>
      <c r="H59" s="434"/>
      <c r="I59" s="434"/>
      <c r="J59" s="320"/>
      <c r="K59" s="406"/>
      <c r="L59" s="430"/>
      <c r="M59" s="411"/>
      <c r="N59" s="281"/>
    </row>
    <row r="60" spans="1:14" ht="15.75" thickBot="1">
      <c r="B60" s="49"/>
      <c r="C60" s="319"/>
      <c r="D60" s="319"/>
      <c r="E60" s="319"/>
      <c r="F60" s="319"/>
      <c r="G60" s="319"/>
      <c r="H60" s="319"/>
      <c r="I60" s="319"/>
      <c r="J60" s="444"/>
      <c r="K60" s="132"/>
      <c r="L60" s="334"/>
      <c r="M60" s="411"/>
      <c r="N60" s="281"/>
    </row>
    <row r="61" spans="1:14" ht="15.75" thickBot="1">
      <c r="B61" s="817" t="s">
        <v>1037</v>
      </c>
      <c r="C61" s="818"/>
      <c r="D61" s="818"/>
      <c r="E61" s="818"/>
      <c r="F61" s="818"/>
      <c r="G61" s="818"/>
      <c r="H61" s="818"/>
      <c r="I61" s="818"/>
      <c r="J61" s="818"/>
      <c r="K61" s="818"/>
      <c r="L61" s="818"/>
      <c r="M61" s="819"/>
      <c r="N61" s="403">
        <f ca="1">SUM(N53:N60)</f>
        <v>2815.7768707008772</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2" t="s">
        <v>1041</v>
      </c>
      <c r="C65" s="323"/>
      <c r="D65" s="323"/>
      <c r="E65" s="323"/>
      <c r="F65" s="323"/>
      <c r="G65" s="323"/>
      <c r="H65" s="79" t="s">
        <v>1029</v>
      </c>
      <c r="I65" s="80" t="s">
        <v>1042</v>
      </c>
      <c r="J65" s="81" t="s">
        <v>1043</v>
      </c>
      <c r="K65" s="79" t="s">
        <v>1044</v>
      </c>
      <c r="L65" s="820" t="s">
        <v>1045</v>
      </c>
      <c r="M65" s="793"/>
      <c r="N65" s="82" t="s">
        <v>1035</v>
      </c>
    </row>
    <row r="66" spans="1:15">
      <c r="B66" s="52"/>
      <c r="C66" s="326"/>
      <c r="D66" s="326"/>
      <c r="E66" s="326"/>
      <c r="F66" s="326"/>
      <c r="G66" s="326"/>
      <c r="H66" s="320"/>
      <c r="I66" s="288"/>
      <c r="J66" s="295"/>
      <c r="K66" s="288"/>
      <c r="L66" s="821"/>
      <c r="M66" s="822"/>
      <c r="N66" s="296"/>
    </row>
    <row r="67" spans="1:15">
      <c r="B67" s="52"/>
      <c r="C67" s="53"/>
      <c r="D67" s="53"/>
      <c r="E67" s="53"/>
      <c r="F67" s="53"/>
      <c r="G67" s="53"/>
      <c r="H67" s="320"/>
      <c r="I67" s="288"/>
      <c r="J67" s="295"/>
      <c r="K67" s="288"/>
      <c r="L67" s="821"/>
      <c r="M67" s="822"/>
      <c r="N67" s="296"/>
    </row>
    <row r="68" spans="1:15">
      <c r="B68" s="52"/>
      <c r="C68" s="53"/>
      <c r="D68" s="53"/>
      <c r="E68" s="53"/>
      <c r="F68" s="53"/>
      <c r="G68" s="53"/>
      <c r="H68" s="320"/>
      <c r="I68" s="288"/>
      <c r="J68" s="295"/>
      <c r="K68" s="288"/>
      <c r="L68" s="821"/>
      <c r="M68" s="822"/>
      <c r="N68" s="296"/>
    </row>
    <row r="69" spans="1:15">
      <c r="B69" s="52"/>
      <c r="C69" s="53"/>
      <c r="D69" s="53"/>
      <c r="E69" s="53"/>
      <c r="F69" s="53"/>
      <c r="G69" s="53"/>
      <c r="H69" s="320"/>
      <c r="I69" s="288"/>
      <c r="J69" s="295"/>
      <c r="K69" s="288"/>
      <c r="L69" s="821"/>
      <c r="M69" s="822"/>
      <c r="N69" s="296"/>
    </row>
    <row r="70" spans="1:15">
      <c r="B70" s="52"/>
      <c r="C70" s="53"/>
      <c r="D70" s="53"/>
      <c r="E70" s="53"/>
      <c r="F70" s="53"/>
      <c r="G70" s="53"/>
      <c r="H70" s="297"/>
      <c r="I70" s="288"/>
      <c r="J70" s="288"/>
      <c r="K70" s="288"/>
      <c r="L70" s="298"/>
      <c r="M70" s="299"/>
      <c r="N70" s="300"/>
    </row>
    <row r="71" spans="1:15" ht="15.75" thickBot="1">
      <c r="B71" s="456"/>
      <c r="C71" s="457"/>
      <c r="D71" s="457"/>
      <c r="E71" s="457"/>
      <c r="F71" s="457"/>
      <c r="G71" s="457"/>
      <c r="H71" s="54"/>
      <c r="I71" s="132"/>
      <c r="J71" s="132"/>
      <c r="K71" s="132"/>
      <c r="L71" s="806"/>
      <c r="M71" s="807"/>
      <c r="N71" s="133"/>
    </row>
    <row r="72" spans="1:15" ht="15.75" thickBot="1">
      <c r="B72" s="823" t="s">
        <v>1037</v>
      </c>
      <c r="C72" s="824"/>
      <c r="D72" s="824"/>
      <c r="E72" s="824"/>
      <c r="F72" s="824"/>
      <c r="G72" s="824"/>
      <c r="H72" s="824"/>
      <c r="I72" s="824"/>
      <c r="J72" s="824"/>
      <c r="K72" s="824"/>
      <c r="L72" s="824"/>
      <c r="M72" s="825"/>
      <c r="N72" s="110"/>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43" t="s">
        <v>1047</v>
      </c>
      <c r="C76" s="844"/>
      <c r="D76" s="844"/>
      <c r="E76" s="844"/>
      <c r="F76" s="844"/>
      <c r="G76" s="844"/>
      <c r="H76" s="844"/>
      <c r="I76" s="79" t="s">
        <v>1048</v>
      </c>
      <c r="J76" s="81" t="s">
        <v>1494</v>
      </c>
      <c r="K76" s="80" t="s">
        <v>1050</v>
      </c>
      <c r="L76" s="845" t="s">
        <v>1034</v>
      </c>
      <c r="M76" s="846"/>
      <c r="N76" s="104" t="s">
        <v>1035</v>
      </c>
    </row>
    <row r="77" spans="1:15">
      <c r="A77" s="168" t="s">
        <v>2</v>
      </c>
      <c r="B77" s="55" t="str">
        <f>VLOOKUP(A77,'MANO DE OBRA'!A8:D68,3,FALSE)</f>
        <v>Soldador (2)</v>
      </c>
      <c r="C77" s="53"/>
      <c r="D77" s="53"/>
      <c r="E77" s="53"/>
      <c r="F77" s="53"/>
      <c r="G77" s="53"/>
      <c r="H77" s="53"/>
      <c r="I77" s="301">
        <f t="shared" ref="I77:I82" si="2">K77/J77*100</f>
        <v>110415.578824</v>
      </c>
      <c r="J77" s="302">
        <v>185</v>
      </c>
      <c r="K77" s="303">
        <f>VLOOKUP(A77,'MANO DE OBRA'!A8:D99,4,FALSE)</f>
        <v>204268.8208244</v>
      </c>
      <c r="L77" s="56"/>
      <c r="M77" s="443">
        <v>320</v>
      </c>
      <c r="N77" s="404">
        <f t="shared" ref="N77:N82" si="3">K77/M77</f>
        <v>638.34006507624997</v>
      </c>
      <c r="O77" s="112"/>
    </row>
    <row r="78" spans="1:15">
      <c r="A78" s="168" t="s">
        <v>4</v>
      </c>
      <c r="B78" s="55" t="str">
        <f>VLOOKUP(A78,'MANO DE OBRA'!A8:D69,3,FALSE)</f>
        <v>Inspector de fabricación y montaje</v>
      </c>
      <c r="C78" s="53"/>
      <c r="D78" s="53"/>
      <c r="E78" s="53"/>
      <c r="F78" s="53"/>
      <c r="G78" s="53"/>
      <c r="H78" s="53"/>
      <c r="I78" s="301">
        <f t="shared" si="2"/>
        <v>84190.500000000015</v>
      </c>
      <c r="J78" s="302">
        <v>185</v>
      </c>
      <c r="K78" s="303">
        <f>VLOOKUP(A78,'MANO DE OBRA'!A8:D100,4,FALSE)</f>
        <v>155752.42500000002</v>
      </c>
      <c r="L78" s="56"/>
      <c r="M78" s="443">
        <v>320</v>
      </c>
      <c r="N78" s="404">
        <f t="shared" si="3"/>
        <v>486.72632812500007</v>
      </c>
    </row>
    <row r="79" spans="1:15">
      <c r="A79" t="s">
        <v>9</v>
      </c>
      <c r="B79" s="55" t="str">
        <f>VLOOKUP(A79,'MANO DE OBRA'!A9:D70,3,FALSE)</f>
        <v>Obrero (3)</v>
      </c>
      <c r="C79" s="53"/>
      <c r="D79" s="53"/>
      <c r="E79" s="53"/>
      <c r="F79" s="53"/>
      <c r="G79" s="53"/>
      <c r="H79" s="53"/>
      <c r="I79" s="301">
        <f t="shared" si="2"/>
        <v>82811.68411799999</v>
      </c>
      <c r="J79" s="302">
        <v>185</v>
      </c>
      <c r="K79" s="303">
        <f>VLOOKUP(A79,'MANO DE OBRA'!A9:D101,4,FALSE)</f>
        <v>153201.61561829998</v>
      </c>
      <c r="L79" s="56"/>
      <c r="M79" s="443">
        <v>320</v>
      </c>
      <c r="N79" s="404">
        <f t="shared" si="3"/>
        <v>478.75504880718745</v>
      </c>
    </row>
    <row r="80" spans="1:15">
      <c r="A80" t="s">
        <v>30</v>
      </c>
      <c r="B80" s="55" t="str">
        <f>VLOOKUP(A80,'MANO DE OBRA'!A10:D71,3,FALSE)</f>
        <v>Oficial</v>
      </c>
      <c r="C80" s="53"/>
      <c r="D80" s="53"/>
      <c r="E80" s="53"/>
      <c r="F80" s="53"/>
      <c r="G80" s="53"/>
      <c r="H80" s="53"/>
      <c r="I80" s="301">
        <f t="shared" si="2"/>
        <v>55207.789411999998</v>
      </c>
      <c r="J80" s="302">
        <v>185</v>
      </c>
      <c r="K80" s="303">
        <f>VLOOKUP(A80,'MANO DE OBRA'!A10:D102,4,FALSE)</f>
        <v>102134.4104122</v>
      </c>
      <c r="L80" s="327"/>
      <c r="M80" s="443">
        <v>320</v>
      </c>
      <c r="N80" s="404">
        <f t="shared" si="3"/>
        <v>319.17003253812499</v>
      </c>
    </row>
    <row r="81" spans="1:14">
      <c r="A81" t="s">
        <v>1758</v>
      </c>
      <c r="B81" s="55" t="str">
        <f>VLOOKUP(A81,'MANO DE OBRA'!A11:D72,3,FALSE)</f>
        <v>Calculista</v>
      </c>
      <c r="C81" s="53"/>
      <c r="D81" s="53"/>
      <c r="E81" s="53"/>
      <c r="F81" s="53"/>
      <c r="G81" s="53"/>
      <c r="H81" s="53"/>
      <c r="I81" s="301">
        <f t="shared" si="2"/>
        <v>165623.36823599998</v>
      </c>
      <c r="J81" s="302">
        <v>185</v>
      </c>
      <c r="K81" s="303">
        <f>VLOOKUP(A81,'MANO DE OBRA'!A11:D103,4,FALSE)</f>
        <v>306403.23123659997</v>
      </c>
      <c r="L81" s="327"/>
      <c r="M81" s="443">
        <v>320</v>
      </c>
      <c r="N81" s="404">
        <f t="shared" si="3"/>
        <v>957.5100976143749</v>
      </c>
    </row>
    <row r="82" spans="1:14" ht="15.75" thickBot="1">
      <c r="A82" t="s">
        <v>1759</v>
      </c>
      <c r="B82" s="804" t="str">
        <f>VLOOKUP(A82,'MANO DE OBRA'!A12:D73,3,FALSE)</f>
        <v>Dibujante 2</v>
      </c>
      <c r="C82" s="805" t="e">
        <f>VLOOKUP(B82,'MANO DE OBRA'!B12:E73,3,FALSE)</f>
        <v>#N/A</v>
      </c>
      <c r="D82" s="805" t="e">
        <f>VLOOKUP(C82,'MANO DE OBRA'!C12:F73,3,FALSE)</f>
        <v>#N/A</v>
      </c>
      <c r="E82" s="805" t="e">
        <f>VLOOKUP(D82,'MANO DE OBRA'!D12:G73,3,FALSE)</f>
        <v>#N/A</v>
      </c>
      <c r="F82" s="805" t="e">
        <f>VLOOKUP(E82,'MANO DE OBRA'!E12:H73,3,FALSE)</f>
        <v>#N/A</v>
      </c>
      <c r="G82" s="805" t="e">
        <f>VLOOKUP(F82,'MANO DE OBRA'!F12:I73,3,FALSE)</f>
        <v>#N/A</v>
      </c>
      <c r="H82" s="805" t="e">
        <f>VLOOKUP(G82,'MANO DE OBRA'!G12:J73,3,FALSE)</f>
        <v>#N/A</v>
      </c>
      <c r="I82" s="479">
        <f t="shared" si="2"/>
        <v>49687.010470799993</v>
      </c>
      <c r="J82" s="480">
        <v>185</v>
      </c>
      <c r="K82" s="483">
        <f>VLOOKUP(A82,'MANO DE OBRA'!A12:D104,4,FALSE)</f>
        <v>91920.96937097999</v>
      </c>
      <c r="L82" s="484"/>
      <c r="M82" s="485">
        <v>320</v>
      </c>
      <c r="N82" s="449">
        <f t="shared" si="3"/>
        <v>287.25302928431245</v>
      </c>
    </row>
    <row r="83" spans="1:14" ht="15.75" thickBot="1">
      <c r="B83" s="823" t="s">
        <v>1037</v>
      </c>
      <c r="C83" s="824"/>
      <c r="D83" s="824"/>
      <c r="E83" s="824"/>
      <c r="F83" s="824"/>
      <c r="G83" s="824"/>
      <c r="H83" s="824"/>
      <c r="I83" s="824"/>
      <c r="J83" s="824"/>
      <c r="K83" s="824"/>
      <c r="L83" s="824"/>
      <c r="M83" s="825"/>
      <c r="N83" s="469">
        <f>SUM(N77:N82)</f>
        <v>3167.75460144525</v>
      </c>
    </row>
    <row r="84" spans="1:14" ht="15.75" thickBot="1">
      <c r="B84" s="39"/>
      <c r="C84" s="40"/>
      <c r="D84" s="40"/>
      <c r="E84" s="40"/>
      <c r="F84" s="40"/>
      <c r="G84" s="40"/>
      <c r="H84" s="40"/>
      <c r="I84" s="40"/>
      <c r="J84" s="40"/>
      <c r="K84" s="40"/>
      <c r="L84" s="40"/>
      <c r="M84" s="40"/>
      <c r="N84" s="41"/>
    </row>
    <row r="85" spans="1:14" ht="15.75" thickBot="1">
      <c r="B85" s="817" t="s">
        <v>1051</v>
      </c>
      <c r="C85" s="818"/>
      <c r="D85" s="818"/>
      <c r="E85" s="818"/>
      <c r="F85" s="818"/>
      <c r="G85" s="818"/>
      <c r="H85" s="818"/>
      <c r="I85" s="818"/>
      <c r="J85" s="818"/>
      <c r="K85" s="818"/>
      <c r="L85" s="818"/>
      <c r="M85" s="819"/>
      <c r="N85" s="105">
        <f ca="1">N48+N61+N72+N83</f>
        <v>7417.2162084870233</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08" t="s">
        <v>1053</v>
      </c>
      <c r="C89" s="809"/>
      <c r="D89" s="809"/>
      <c r="E89" s="809"/>
      <c r="F89" s="809"/>
      <c r="G89" s="809"/>
      <c r="H89" s="809"/>
      <c r="I89" s="323"/>
      <c r="J89" s="343"/>
      <c r="K89" s="311" t="s">
        <v>1054</v>
      </c>
      <c r="L89" s="847" t="s">
        <v>1055</v>
      </c>
      <c r="M89" s="848"/>
      <c r="N89" s="312"/>
    </row>
    <row r="90" spans="1:14">
      <c r="B90" s="849" t="s">
        <v>1056</v>
      </c>
      <c r="C90" s="850"/>
      <c r="D90" s="850"/>
      <c r="E90" s="850"/>
      <c r="F90" s="850"/>
      <c r="G90" s="850"/>
      <c r="H90" s="850"/>
      <c r="I90" s="93"/>
      <c r="J90" s="94"/>
      <c r="K90" s="313">
        <v>0.2</v>
      </c>
      <c r="L90" s="851">
        <f ca="1">N85*K90</f>
        <v>1483.4432416974048</v>
      </c>
      <c r="M90" s="852"/>
      <c r="N90" s="57"/>
    </row>
    <row r="91" spans="1:14">
      <c r="B91" s="95" t="s">
        <v>1057</v>
      </c>
      <c r="C91" s="96"/>
      <c r="D91" s="96"/>
      <c r="E91" s="96"/>
      <c r="F91" s="96"/>
      <c r="G91" s="96"/>
      <c r="H91" s="96"/>
      <c r="I91" s="93"/>
      <c r="J91" s="94"/>
      <c r="K91" s="313">
        <v>0.05</v>
      </c>
      <c r="L91" s="851">
        <f ca="1">N85*K91</f>
        <v>370.8608104243512</v>
      </c>
      <c r="M91" s="852"/>
      <c r="N91" s="57"/>
    </row>
    <row r="92" spans="1:14" ht="15.75" thickBot="1">
      <c r="B92" s="97" t="s">
        <v>1058</v>
      </c>
      <c r="C92" s="98"/>
      <c r="D92" s="98"/>
      <c r="E92" s="98"/>
      <c r="F92" s="98"/>
      <c r="G92" s="98"/>
      <c r="H92" s="98"/>
      <c r="I92" s="99"/>
      <c r="J92" s="100"/>
      <c r="K92" s="314">
        <v>0.05</v>
      </c>
      <c r="L92" s="853">
        <f ca="1">N85*K92</f>
        <v>370.8608104243512</v>
      </c>
      <c r="M92" s="854"/>
      <c r="N92" s="57"/>
    </row>
    <row r="93" spans="1:14" ht="15.75" thickBot="1">
      <c r="B93" s="817" t="s">
        <v>1037</v>
      </c>
      <c r="C93" s="818"/>
      <c r="D93" s="818"/>
      <c r="E93" s="818"/>
      <c r="F93" s="818"/>
      <c r="G93" s="818"/>
      <c r="H93" s="818"/>
      <c r="I93" s="818"/>
      <c r="J93" s="818"/>
      <c r="K93" s="818"/>
      <c r="L93" s="818"/>
      <c r="M93" s="819"/>
      <c r="N93" s="58">
        <f ca="1">L90+L91+L92</f>
        <v>2225.1648625461071</v>
      </c>
    </row>
    <row r="94" spans="1:14" ht="15.75" thickBot="1">
      <c r="B94" s="39"/>
      <c r="C94" s="40"/>
      <c r="D94" s="40"/>
      <c r="E94" s="40"/>
      <c r="F94" s="40"/>
      <c r="G94" s="40"/>
      <c r="H94" s="40"/>
      <c r="I94" s="40"/>
      <c r="J94" s="40"/>
      <c r="K94" s="40"/>
      <c r="L94" s="40"/>
      <c r="M94" s="40"/>
      <c r="N94" s="41"/>
    </row>
    <row r="95" spans="1:14" ht="15.75" thickBot="1">
      <c r="A95" t="s">
        <v>2122</v>
      </c>
      <c r="B95" s="817" t="s">
        <v>1059</v>
      </c>
      <c r="C95" s="818"/>
      <c r="D95" s="818"/>
      <c r="E95" s="818"/>
      <c r="F95" s="818"/>
      <c r="G95" s="818"/>
      <c r="H95" s="818"/>
      <c r="I95" s="818"/>
      <c r="J95" s="818"/>
      <c r="K95" s="818"/>
      <c r="L95" s="818"/>
      <c r="M95" s="819"/>
      <c r="N95" s="196">
        <f ca="1">N85+N93</f>
        <v>9642.3810710331309</v>
      </c>
    </row>
    <row r="96" spans="1:14">
      <c r="B96" s="248"/>
      <c r="C96" s="249"/>
      <c r="D96" s="249"/>
      <c r="E96" s="249"/>
      <c r="F96" s="249"/>
      <c r="G96" s="249"/>
      <c r="H96" s="249"/>
      <c r="I96" s="249"/>
      <c r="J96" s="249"/>
      <c r="K96" s="249"/>
      <c r="L96" s="249"/>
      <c r="M96" s="249"/>
      <c r="N96" s="250"/>
    </row>
    <row r="97" spans="2:14">
      <c r="B97" s="251"/>
      <c r="C97" s="252"/>
      <c r="D97" s="252"/>
      <c r="E97" s="252"/>
      <c r="F97" s="252"/>
      <c r="G97" s="252"/>
      <c r="H97" s="252"/>
      <c r="I97" s="252"/>
      <c r="J97" s="252"/>
      <c r="K97" s="252"/>
      <c r="L97" s="252"/>
      <c r="M97" s="252"/>
      <c r="N97" s="253"/>
    </row>
    <row r="98" spans="2:14">
      <c r="B98" s="251"/>
      <c r="C98" s="252"/>
      <c r="D98" s="252"/>
      <c r="E98" s="252"/>
      <c r="F98" s="252"/>
      <c r="G98" s="252"/>
      <c r="H98" s="252"/>
      <c r="I98" s="252"/>
      <c r="J98" s="252"/>
      <c r="K98" s="252"/>
      <c r="L98" s="252"/>
      <c r="M98" s="252"/>
      <c r="N98" s="253"/>
    </row>
    <row r="99" spans="2:14">
      <c r="B99" s="251"/>
      <c r="C99" s="252"/>
      <c r="D99" s="252"/>
      <c r="E99" s="252"/>
      <c r="F99" s="252"/>
      <c r="G99" s="252"/>
      <c r="H99" s="252"/>
      <c r="I99" s="252"/>
      <c r="J99" s="252"/>
      <c r="K99" s="252"/>
      <c r="L99" s="252"/>
      <c r="M99" s="252"/>
      <c r="N99" s="253"/>
    </row>
    <row r="100" spans="2:14">
      <c r="B100" s="251"/>
      <c r="C100" s="252"/>
      <c r="D100" s="252"/>
      <c r="E100" s="426" t="s">
        <v>1060</v>
      </c>
      <c r="F100" s="426"/>
      <c r="G100" s="426"/>
      <c r="H100" s="426"/>
      <c r="I100" s="426"/>
      <c r="J100" s="426"/>
      <c r="K100" s="252"/>
      <c r="L100" s="252"/>
      <c r="M100" s="252"/>
      <c r="N100" s="253"/>
    </row>
    <row r="101" spans="2:14">
      <c r="B101" s="251"/>
      <c r="C101" s="252"/>
      <c r="D101" s="252"/>
      <c r="E101" s="252" t="s">
        <v>1061</v>
      </c>
      <c r="F101" s="252"/>
      <c r="G101" s="252"/>
      <c r="H101" s="252"/>
      <c r="I101" s="252"/>
      <c r="J101" s="252"/>
      <c r="K101" s="252"/>
      <c r="L101" s="252"/>
      <c r="M101" s="252"/>
      <c r="N101" s="253"/>
    </row>
    <row r="102" spans="2:14">
      <c r="B102" s="251"/>
      <c r="C102" s="252"/>
      <c r="D102" s="252"/>
      <c r="E102" s="252" t="s">
        <v>1062</v>
      </c>
      <c r="F102" s="252"/>
      <c r="G102" s="252"/>
      <c r="H102" s="252"/>
      <c r="I102" s="252"/>
      <c r="J102" s="252"/>
      <c r="K102" s="252"/>
      <c r="L102" s="252"/>
      <c r="M102" s="252"/>
      <c r="N102" s="253"/>
    </row>
    <row r="103" spans="2:14">
      <c r="B103" s="251"/>
      <c r="C103" s="252"/>
      <c r="D103" s="252"/>
      <c r="E103" s="252" t="s">
        <v>1063</v>
      </c>
      <c r="F103" s="252"/>
      <c r="G103" s="252"/>
      <c r="H103" s="252"/>
      <c r="I103" s="252"/>
      <c r="J103" s="252"/>
      <c r="K103" s="252"/>
      <c r="L103" s="252"/>
      <c r="M103" s="252"/>
      <c r="N103" s="253"/>
    </row>
    <row r="104" spans="2:14" ht="15.75" thickBot="1">
      <c r="B104" s="251"/>
      <c r="C104" s="252"/>
      <c r="D104" s="252"/>
      <c r="E104" s="252"/>
      <c r="F104" s="252" t="s">
        <v>1064</v>
      </c>
      <c r="G104" s="252"/>
      <c r="H104" s="252"/>
      <c r="I104" s="252"/>
      <c r="J104" s="252"/>
      <c r="K104" s="252"/>
      <c r="L104" s="252"/>
      <c r="M104" s="252"/>
      <c r="N104" s="253"/>
    </row>
    <row r="105" spans="2:14">
      <c r="B105" s="236" t="s">
        <v>2322</v>
      </c>
      <c r="C105" s="237"/>
      <c r="D105" s="237"/>
      <c r="E105" s="237"/>
      <c r="F105" s="237"/>
      <c r="G105" s="237"/>
      <c r="H105" s="237"/>
      <c r="I105" s="237"/>
      <c r="J105" s="237"/>
      <c r="K105" s="237"/>
      <c r="L105" s="237"/>
      <c r="M105" s="237"/>
      <c r="N105" s="238"/>
    </row>
    <row r="106" spans="2:14">
      <c r="B106" s="254"/>
      <c r="C106" s="255"/>
      <c r="D106" s="255"/>
      <c r="E106" s="255"/>
      <c r="F106" s="255"/>
      <c r="G106" s="255"/>
      <c r="H106" s="255"/>
      <c r="I106" s="255"/>
      <c r="J106" s="255"/>
      <c r="K106" s="255"/>
      <c r="L106" s="255"/>
      <c r="M106" s="255"/>
      <c r="N106" s="256"/>
    </row>
    <row r="107" spans="2:14">
      <c r="B107" s="254"/>
      <c r="C107" s="255"/>
      <c r="D107" s="255"/>
      <c r="E107" s="255"/>
      <c r="F107" s="255"/>
      <c r="G107" s="255"/>
      <c r="H107" s="255"/>
      <c r="I107" s="255"/>
      <c r="J107" s="255"/>
      <c r="K107" s="255"/>
      <c r="L107" s="255"/>
      <c r="M107" s="255"/>
      <c r="N107" s="256"/>
    </row>
    <row r="108" spans="2:14">
      <c r="B108" s="254"/>
      <c r="C108" s="255"/>
      <c r="D108" s="255"/>
      <c r="E108" s="255"/>
      <c r="F108" s="255"/>
      <c r="G108" s="255"/>
      <c r="H108" s="255"/>
      <c r="I108" s="255"/>
      <c r="J108" s="255"/>
      <c r="K108" s="255"/>
      <c r="L108" s="255"/>
      <c r="M108" s="255"/>
      <c r="N108" s="256"/>
    </row>
    <row r="109" spans="2:14" ht="15.75" thickBot="1">
      <c r="B109" s="257"/>
      <c r="C109" s="258"/>
      <c r="D109" s="258"/>
      <c r="E109" s="258"/>
      <c r="F109" s="258"/>
      <c r="G109" s="258"/>
      <c r="H109" s="258"/>
      <c r="I109" s="258"/>
      <c r="J109" s="258"/>
      <c r="K109" s="258"/>
      <c r="L109" s="258"/>
      <c r="M109" s="258"/>
      <c r="N109" s="259"/>
    </row>
    <row r="110" spans="2:14">
      <c r="B110" s="260"/>
      <c r="C110" s="261"/>
      <c r="D110" s="261"/>
      <c r="E110" s="261"/>
      <c r="F110" s="261"/>
      <c r="G110" s="261"/>
      <c r="H110" s="261"/>
      <c r="I110" s="261"/>
      <c r="J110" s="261"/>
      <c r="K110" s="261"/>
      <c r="L110" s="261"/>
      <c r="M110" s="261"/>
      <c r="N110" s="262"/>
    </row>
    <row r="111" spans="2:14">
      <c r="B111" s="263" t="s">
        <v>2323</v>
      </c>
      <c r="C111" s="264"/>
      <c r="D111" s="264"/>
      <c r="E111" s="264"/>
      <c r="F111" s="264"/>
      <c r="G111" s="264"/>
      <c r="H111" s="264"/>
      <c r="I111" s="264"/>
      <c r="J111" s="264"/>
      <c r="K111" s="264"/>
      <c r="L111" s="264"/>
      <c r="M111" s="264"/>
      <c r="N111" s="265"/>
    </row>
    <row r="112" spans="2:14" ht="15" customHeight="1">
      <c r="B112" s="959" t="s">
        <v>2324</v>
      </c>
      <c r="C112" s="960"/>
      <c r="D112" s="960"/>
      <c r="E112" s="960"/>
      <c r="F112" s="960"/>
      <c r="G112" s="960"/>
      <c r="H112" s="960"/>
      <c r="I112" s="960"/>
      <c r="J112" s="960"/>
      <c r="K112" s="960"/>
      <c r="L112" s="960"/>
      <c r="M112" s="960"/>
      <c r="N112" s="961"/>
    </row>
    <row r="113" spans="2:14" ht="15" customHeight="1">
      <c r="B113" s="959"/>
      <c r="C113" s="960"/>
      <c r="D113" s="960"/>
      <c r="E113" s="960"/>
      <c r="F113" s="960"/>
      <c r="G113" s="960"/>
      <c r="H113" s="960"/>
      <c r="I113" s="960"/>
      <c r="J113" s="960"/>
      <c r="K113" s="960"/>
      <c r="L113" s="960"/>
      <c r="M113" s="960"/>
      <c r="N113" s="961"/>
    </row>
    <row r="114" spans="2:14" ht="30" customHeight="1">
      <c r="B114" s="962" t="s">
        <v>2325</v>
      </c>
      <c r="C114" s="963"/>
      <c r="D114" s="963"/>
      <c r="E114" s="963"/>
      <c r="F114" s="963"/>
      <c r="G114" s="963"/>
      <c r="H114" s="963"/>
      <c r="I114" s="963"/>
      <c r="J114" s="963"/>
      <c r="K114" s="963"/>
      <c r="L114" s="963"/>
      <c r="M114" s="963"/>
      <c r="N114" s="964"/>
    </row>
    <row r="115" spans="2:14">
      <c r="B115" s="962"/>
      <c r="C115" s="963"/>
      <c r="D115" s="963"/>
      <c r="E115" s="963"/>
      <c r="F115" s="963"/>
      <c r="G115" s="963"/>
      <c r="H115" s="963"/>
      <c r="I115" s="963"/>
      <c r="J115" s="963"/>
      <c r="K115" s="963"/>
      <c r="L115" s="963"/>
      <c r="M115" s="963"/>
      <c r="N115" s="964"/>
    </row>
    <row r="116" spans="2:14">
      <c r="B116" s="348"/>
      <c r="C116" s="349"/>
      <c r="D116" s="349"/>
      <c r="E116" s="349"/>
      <c r="F116" s="349"/>
      <c r="G116" s="349"/>
      <c r="H116" s="349"/>
      <c r="I116" s="349"/>
      <c r="J116" s="349"/>
      <c r="K116" s="349"/>
      <c r="L116" s="349"/>
      <c r="M116" s="349"/>
      <c r="N116" s="350"/>
    </row>
    <row r="117" spans="2:14">
      <c r="B117" s="348"/>
      <c r="C117" s="349"/>
      <c r="D117" s="349"/>
      <c r="E117" s="349"/>
      <c r="F117" s="349"/>
      <c r="G117" s="349"/>
      <c r="H117" s="349"/>
      <c r="I117" s="349"/>
      <c r="J117" s="349"/>
      <c r="K117" s="349"/>
      <c r="L117" s="349"/>
      <c r="M117" s="349"/>
      <c r="N117" s="350"/>
    </row>
    <row r="118" spans="2:14">
      <c r="B118" s="348"/>
      <c r="C118" s="349"/>
      <c r="D118" s="349"/>
      <c r="E118" s="349"/>
      <c r="F118" s="349"/>
      <c r="G118" s="349"/>
      <c r="H118" s="349"/>
      <c r="I118" s="349"/>
      <c r="J118" s="349"/>
      <c r="K118" s="349"/>
      <c r="L118" s="349"/>
      <c r="M118" s="349"/>
      <c r="N118" s="350"/>
    </row>
    <row r="119" spans="2:14">
      <c r="B119" s="263"/>
      <c r="C119" s="264"/>
      <c r="D119" s="264"/>
      <c r="E119" s="264"/>
      <c r="F119" s="264"/>
      <c r="G119" s="264"/>
      <c r="H119" s="264"/>
      <c r="I119" s="264"/>
      <c r="J119" s="264"/>
      <c r="K119" s="264"/>
      <c r="L119" s="264"/>
      <c r="M119" s="264"/>
      <c r="N119" s="265"/>
    </row>
    <row r="120" spans="2:14">
      <c r="B120" s="251"/>
      <c r="C120" s="252"/>
      <c r="D120" s="252"/>
      <c r="E120" s="252" t="s">
        <v>1060</v>
      </c>
      <c r="F120" s="426"/>
      <c r="G120" s="426"/>
      <c r="H120" s="252"/>
      <c r="I120" s="252"/>
      <c r="J120" s="252"/>
      <c r="K120" s="252"/>
      <c r="L120" s="252"/>
      <c r="M120" s="252"/>
      <c r="N120" s="253"/>
    </row>
    <row r="121" spans="2:14">
      <c r="B121" s="251"/>
      <c r="C121" s="252"/>
      <c r="D121" s="252"/>
      <c r="E121" s="427" t="s">
        <v>1061</v>
      </c>
      <c r="F121" s="252"/>
      <c r="G121" s="252"/>
      <c r="H121" s="427"/>
      <c r="I121" s="427"/>
      <c r="J121" s="427"/>
      <c r="K121" s="252"/>
      <c r="L121" s="252"/>
      <c r="M121" s="252"/>
      <c r="N121" s="253"/>
    </row>
    <row r="122" spans="2:14">
      <c r="B122" s="251"/>
      <c r="C122" s="252"/>
      <c r="D122" s="252"/>
      <c r="E122" s="266" t="s">
        <v>1065</v>
      </c>
      <c r="F122" s="252"/>
      <c r="G122" s="252"/>
      <c r="H122" s="266"/>
      <c r="I122" s="266"/>
      <c r="J122" s="266"/>
      <c r="K122" s="252"/>
      <c r="L122" s="252"/>
      <c r="M122" s="252"/>
      <c r="N122" s="253"/>
    </row>
    <row r="123" spans="2:14">
      <c r="B123" s="267"/>
      <c r="C123" s="264"/>
      <c r="D123" s="264"/>
      <c r="E123" s="252" t="s">
        <v>1063</v>
      </c>
      <c r="F123" s="252"/>
      <c r="G123" s="252"/>
      <c r="H123" s="252"/>
      <c r="I123" s="252"/>
      <c r="J123" s="252"/>
      <c r="K123" s="264"/>
      <c r="L123" s="264"/>
      <c r="M123" s="264"/>
      <c r="N123" s="265"/>
    </row>
    <row r="124" spans="2:14">
      <c r="B124" s="267"/>
      <c r="C124" s="264"/>
      <c r="D124" s="264"/>
      <c r="E124" s="264"/>
      <c r="F124" s="252"/>
      <c r="G124" s="252"/>
      <c r="H124" s="252"/>
      <c r="I124" s="252"/>
      <c r="J124" s="252"/>
      <c r="K124" s="264"/>
      <c r="L124" s="264"/>
      <c r="M124" s="264"/>
      <c r="N124" s="265"/>
    </row>
    <row r="125" spans="2:14">
      <c r="B125" s="267" t="s">
        <v>2326</v>
      </c>
      <c r="C125" s="266"/>
      <c r="D125" s="266"/>
      <c r="E125" s="252"/>
      <c r="F125" s="252"/>
      <c r="G125" s="252"/>
      <c r="H125" s="252"/>
      <c r="I125" s="252"/>
      <c r="J125" s="965"/>
      <c r="K125" s="965"/>
      <c r="L125" s="965"/>
      <c r="M125" s="965"/>
      <c r="N125" s="966"/>
    </row>
    <row r="126" spans="2:14" ht="15.75" thickBot="1">
      <c r="B126" s="428" t="s">
        <v>2327</v>
      </c>
      <c r="C126" s="429"/>
      <c r="D126" s="429"/>
      <c r="E126" s="268"/>
      <c r="F126" s="268"/>
      <c r="G126" s="268"/>
      <c r="H126" s="268"/>
      <c r="I126" s="268"/>
      <c r="J126" s="967"/>
      <c r="K126" s="967"/>
      <c r="L126" s="967"/>
      <c r="M126" s="967"/>
      <c r="N126" s="968"/>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B85:M85"/>
    <mergeCell ref="B89:H89"/>
    <mergeCell ref="L89:M89"/>
    <mergeCell ref="L68:M68"/>
    <mergeCell ref="L69:M69"/>
    <mergeCell ref="L71:M71"/>
    <mergeCell ref="B72:M72"/>
    <mergeCell ref="B76:H76"/>
    <mergeCell ref="L76:M76"/>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topLeftCell="A21" zoomScale="75" zoomScaleNormal="75" workbookViewId="0">
      <selection activeCell="B42" sqref="B42:H4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1209</v>
      </c>
      <c r="C31" s="87" t="s">
        <v>2234</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190</v>
      </c>
      <c r="B36" s="830" t="str">
        <f>VLOOKUP(A36,EQUIPOS!A6:D154,3,FALSE)</f>
        <v>Diferencial de 3 ton</v>
      </c>
      <c r="C36" s="831"/>
      <c r="D36" s="831"/>
      <c r="E36" s="831"/>
      <c r="F36" s="831"/>
      <c r="G36" s="831"/>
      <c r="H36" s="832"/>
      <c r="I36" s="276"/>
      <c r="J36" s="277"/>
      <c r="K36" s="278">
        <f>VLOOKUP(A36,EQUIPOS!A6:D163,4,FALSE)</f>
        <v>5135.9266186746599</v>
      </c>
      <c r="L36" s="279"/>
      <c r="M36" s="345">
        <v>40</v>
      </c>
      <c r="N36" s="281">
        <f t="shared" ref="N36:N41" si="0">K36/M36</f>
        <v>128.39816546686649</v>
      </c>
    </row>
    <row r="37" spans="1:14">
      <c r="A37" s="119" t="s">
        <v>334</v>
      </c>
      <c r="B37" s="830" t="str">
        <f>VLOOKUP(A37,EQUIPOS!A7:D154,3,FALSE)</f>
        <v>Taladro industrial</v>
      </c>
      <c r="C37" s="831"/>
      <c r="D37" s="831"/>
      <c r="E37" s="831"/>
      <c r="F37" s="831"/>
      <c r="G37" s="831"/>
      <c r="H37" s="832"/>
      <c r="I37" s="430"/>
      <c r="J37" s="431"/>
      <c r="K37" s="278">
        <f>VLOOKUP(A37,EQUIPOS!A7:D164,4,FALSE)</f>
        <v>4363.354230130577</v>
      </c>
      <c r="L37" s="344"/>
      <c r="M37" s="345">
        <v>40</v>
      </c>
      <c r="N37" s="281">
        <f t="shared" si="0"/>
        <v>109.08385575326443</v>
      </c>
    </row>
    <row r="38" spans="1:14">
      <c r="A38" s="119" t="s">
        <v>195</v>
      </c>
      <c r="B38" s="830" t="str">
        <f>VLOOKUP(A38,EQUIPOS!A8:D154,3,FALSE)</f>
        <v xml:space="preserve">Equipo de oxicorte, Capacidad de corte: hasta 6´´ (152mm) </v>
      </c>
      <c r="C38" s="831"/>
      <c r="D38" s="831"/>
      <c r="E38" s="831"/>
      <c r="F38" s="831"/>
      <c r="G38" s="831"/>
      <c r="H38" s="832"/>
      <c r="I38" s="430"/>
      <c r="J38" s="431"/>
      <c r="K38" s="278">
        <f>VLOOKUP(A38,EQUIPOS!A8:D165,4,FALSE)</f>
        <v>3718.75</v>
      </c>
      <c r="L38" s="344"/>
      <c r="M38" s="345">
        <v>40</v>
      </c>
      <c r="N38" s="281">
        <f t="shared" si="0"/>
        <v>92.96875</v>
      </c>
    </row>
    <row r="39" spans="1:14">
      <c r="A39" s="119" t="s">
        <v>204</v>
      </c>
      <c r="B39" s="830" t="str">
        <f>VLOOKUP(A39,EQUIPOS!A9:D154,3,FALSE)</f>
        <v xml:space="preserve">Equipo de soldadura 250 AMP
</v>
      </c>
      <c r="C39" s="831"/>
      <c r="D39" s="831"/>
      <c r="E39" s="831"/>
      <c r="F39" s="831"/>
      <c r="G39" s="831"/>
      <c r="H39" s="832"/>
      <c r="I39" s="430"/>
      <c r="J39" s="431"/>
      <c r="K39" s="278">
        <f>VLOOKUP(A39,EQUIPOS!A9:D166,4,FALSE)</f>
        <v>23800</v>
      </c>
      <c r="L39" s="344"/>
      <c r="M39" s="345">
        <v>40</v>
      </c>
      <c r="N39" s="281">
        <f t="shared" si="0"/>
        <v>595</v>
      </c>
    </row>
    <row r="40" spans="1:14">
      <c r="A40" s="119" t="s">
        <v>208</v>
      </c>
      <c r="B40" s="830" t="str">
        <f>VLOOKUP(A40,EQUIPOS!A10:D154,3,FALSE)</f>
        <v>Equipo de soldadura 400</v>
      </c>
      <c r="C40" s="831"/>
      <c r="D40" s="831"/>
      <c r="E40" s="831"/>
      <c r="F40" s="831"/>
      <c r="G40" s="831"/>
      <c r="H40" s="832"/>
      <c r="I40" s="430"/>
      <c r="J40" s="431"/>
      <c r="K40" s="278">
        <f>VLOOKUP(A40,EQUIPOS!A10:D167,4,FALSE)</f>
        <v>23800</v>
      </c>
      <c r="L40" s="344"/>
      <c r="M40" s="345">
        <v>40</v>
      </c>
      <c r="N40" s="281">
        <f t="shared" si="0"/>
        <v>595</v>
      </c>
    </row>
    <row r="41" spans="1:14">
      <c r="A41" s="119" t="s">
        <v>210</v>
      </c>
      <c r="B41" s="830" t="str">
        <f>VLOOKUP(A41,EQUIPOS!A11:D155,3,FALSE)</f>
        <v>Equipo de soldadura 600</v>
      </c>
      <c r="C41" s="831"/>
      <c r="D41" s="831"/>
      <c r="E41" s="831"/>
      <c r="F41" s="831"/>
      <c r="G41" s="831"/>
      <c r="H41" s="832"/>
      <c r="I41" s="430"/>
      <c r="J41" s="431"/>
      <c r="K41" s="278">
        <f>VLOOKUP(A41,EQUIPOS!A11:D168,4,FALSE)</f>
        <v>26775</v>
      </c>
      <c r="L41" s="344"/>
      <c r="M41" s="345">
        <v>40</v>
      </c>
      <c r="N41" s="281">
        <f t="shared" si="0"/>
        <v>669.375</v>
      </c>
    </row>
    <row r="42" spans="1:14">
      <c r="B42" s="830"/>
      <c r="C42" s="831"/>
      <c r="D42" s="831"/>
      <c r="E42" s="831"/>
      <c r="F42" s="831"/>
      <c r="G42" s="831"/>
      <c r="H42" s="832"/>
      <c r="I42" s="42"/>
      <c r="J42" s="43"/>
      <c r="K42" s="278"/>
      <c r="L42" s="285"/>
      <c r="M42" s="345"/>
      <c r="N42" s="281"/>
    </row>
    <row r="43" spans="1:14">
      <c r="B43" s="329"/>
      <c r="C43" s="330"/>
      <c r="D43" s="330"/>
      <c r="E43" s="330"/>
      <c r="F43" s="332"/>
      <c r="G43" s="332"/>
      <c r="H43" s="131"/>
      <c r="I43" s="42"/>
      <c r="J43" s="43"/>
      <c r="K43" s="278"/>
      <c r="L43" s="285"/>
      <c r="M43" s="286"/>
      <c r="N43" s="282"/>
    </row>
    <row r="44" spans="1:14">
      <c r="B44" s="837" t="s">
        <v>1036</v>
      </c>
      <c r="C44" s="838"/>
      <c r="D44" s="838"/>
      <c r="E44" s="44"/>
      <c r="F44" s="45"/>
      <c r="G44" s="45"/>
      <c r="H44" s="46"/>
      <c r="I44" s="42"/>
      <c r="J44" s="43"/>
      <c r="K44" s="288"/>
      <c r="L44" s="285"/>
      <c r="M44" s="410">
        <v>0.05</v>
      </c>
      <c r="N44" s="353">
        <f>N81*M44</f>
        <v>96.149573727328132</v>
      </c>
    </row>
    <row r="45" spans="1:14" ht="15.75" thickBot="1">
      <c r="B45" s="830"/>
      <c r="C45" s="831"/>
      <c r="D45" s="831"/>
      <c r="E45" s="831"/>
      <c r="F45" s="831"/>
      <c r="G45" s="831"/>
      <c r="H45" s="832"/>
      <c r="I45" s="839"/>
      <c r="J45" s="840"/>
      <c r="K45" s="47"/>
      <c r="L45" s="841"/>
      <c r="M45" s="842"/>
      <c r="N45" s="111"/>
    </row>
    <row r="46" spans="1:14" ht="15.75" thickBot="1">
      <c r="B46" s="817" t="s">
        <v>1037</v>
      </c>
      <c r="C46" s="818"/>
      <c r="D46" s="818"/>
      <c r="E46" s="818"/>
      <c r="F46" s="818"/>
      <c r="G46" s="818"/>
      <c r="H46" s="818"/>
      <c r="I46" s="818"/>
      <c r="J46" s="818"/>
      <c r="K46" s="818"/>
      <c r="L46" s="818"/>
      <c r="M46" s="819"/>
      <c r="N46" s="403">
        <f>SUM(N36:N44)</f>
        <v>2285.9753449474592</v>
      </c>
    </row>
    <row r="47" spans="1:14">
      <c r="B47" s="289"/>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75" thickBot="1">
      <c r="B49" s="73"/>
      <c r="C49" s="68"/>
      <c r="D49" s="68"/>
      <c r="E49" s="68"/>
      <c r="F49" s="68"/>
      <c r="G49" s="68"/>
      <c r="H49" s="68"/>
      <c r="I49" s="68"/>
      <c r="J49" s="67"/>
      <c r="K49" s="67"/>
      <c r="L49" s="67"/>
      <c r="M49" s="67"/>
      <c r="N49" s="69"/>
    </row>
    <row r="50" spans="1:14">
      <c r="B50" s="808" t="s">
        <v>1028</v>
      </c>
      <c r="C50" s="809"/>
      <c r="D50" s="809"/>
      <c r="E50" s="809"/>
      <c r="F50" s="809"/>
      <c r="G50" s="809"/>
      <c r="H50" s="809"/>
      <c r="I50" s="810"/>
      <c r="J50" s="324" t="s">
        <v>1029</v>
      </c>
      <c r="K50" s="91" t="s">
        <v>1030</v>
      </c>
      <c r="L50" s="811" t="s">
        <v>1039</v>
      </c>
      <c r="M50" s="810"/>
      <c r="N50" s="92" t="s">
        <v>1035</v>
      </c>
    </row>
    <row r="51" spans="1:14">
      <c r="A51" s="169" t="s">
        <v>469</v>
      </c>
      <c r="B51" s="49" t="str">
        <f>VLOOKUP(A51,MATERIALES!A5:D372,3,FALSE)</f>
        <v>Fundente</v>
      </c>
      <c r="C51" s="290"/>
      <c r="D51" s="290"/>
      <c r="E51" s="290"/>
      <c r="F51" s="290"/>
      <c r="G51" s="290"/>
      <c r="H51" s="290"/>
      <c r="I51" s="290"/>
      <c r="J51" s="320" t="str">
        <f>VLOOKUP(A51,MATERIALES!A6:D641,2,FALSE)</f>
        <v>kg</v>
      </c>
      <c r="K51" s="291">
        <v>5.0000000000000001E-3</v>
      </c>
      <c r="L51" s="276"/>
      <c r="M51" s="411">
        <f>VLOOKUP(A51,MATERIALES!A5:D394,4,FALSE)</f>
        <v>17444.7</v>
      </c>
      <c r="N51" s="281">
        <f t="shared" ref="N51:N56" si="1">K51*M51</f>
        <v>87.223500000000001</v>
      </c>
    </row>
    <row r="52" spans="1:14">
      <c r="A52" s="169" t="s">
        <v>471</v>
      </c>
      <c r="B52" s="49" t="str">
        <f>VLOOKUP(A52,MATERIALES!A6:D372,3,FALSE)</f>
        <v>Gas propano</v>
      </c>
      <c r="C52" s="434"/>
      <c r="D52" s="434"/>
      <c r="E52" s="434"/>
      <c r="F52" s="434"/>
      <c r="G52" s="434"/>
      <c r="H52" s="434"/>
      <c r="I52" s="434"/>
      <c r="J52" s="321" t="str">
        <f>VLOOKUP(A52,MATERIALES!A6:D642,2,FALSE)</f>
        <v>kg</v>
      </c>
      <c r="K52" s="406">
        <v>5.0000000000000001E-3</v>
      </c>
      <c r="L52" s="430"/>
      <c r="M52" s="411">
        <f>VLOOKUP(A52,MATERIALES!A6:D395,4,FALSE)</f>
        <v>3500</v>
      </c>
      <c r="N52" s="281">
        <f t="shared" si="1"/>
        <v>17.5</v>
      </c>
    </row>
    <row r="53" spans="1:14">
      <c r="A53" s="169" t="s">
        <v>613</v>
      </c>
      <c r="B53" s="49" t="str">
        <f>VLOOKUP(A53,MATERIALES!A6:D372,3,FALSE)</f>
        <v xml:space="preserve">Oxigeno industrial
</v>
      </c>
      <c r="C53" s="434"/>
      <c r="D53" s="434"/>
      <c r="E53" s="434"/>
      <c r="F53" s="434"/>
      <c r="G53" s="434"/>
      <c r="H53" s="434"/>
      <c r="I53" s="434"/>
      <c r="J53" s="321" t="str">
        <f>VLOOKUP(A53,MATERIALES!A7:D643,2,FALSE)</f>
        <v>kg</v>
      </c>
      <c r="K53" s="406">
        <v>5.0000000000000001E-3</v>
      </c>
      <c r="L53" s="430"/>
      <c r="M53" s="411">
        <f>VLOOKUP(A53,MATERIALES!A6:D396,4,FALSE)</f>
        <v>14245.405339388903</v>
      </c>
      <c r="N53" s="281">
        <f t="shared" si="1"/>
        <v>71.22702669694452</v>
      </c>
    </row>
    <row r="54" spans="1:14">
      <c r="A54" s="169" t="s">
        <v>706</v>
      </c>
      <c r="B54" s="49" t="str">
        <f>VLOOKUP(A54,MATERIALES!A6:D372,3,FALSE)</f>
        <v>Soldadura 7018</v>
      </c>
      <c r="C54" s="434"/>
      <c r="D54" s="434"/>
      <c r="E54" s="434"/>
      <c r="F54" s="434"/>
      <c r="G54" s="434"/>
      <c r="H54" s="434"/>
      <c r="I54" s="434"/>
      <c r="J54" s="321" t="str">
        <f>VLOOKUP(A54,MATERIALES!A8:D644,2,FALSE)</f>
        <v>kg</v>
      </c>
      <c r="K54" s="406">
        <v>0.01</v>
      </c>
      <c r="L54" s="430"/>
      <c r="M54" s="411">
        <f>VLOOKUP(A54,MATERIALES!A6:D397,4,FALSE)</f>
        <v>10800</v>
      </c>
      <c r="N54" s="281">
        <f t="shared" si="1"/>
        <v>108</v>
      </c>
    </row>
    <row r="55" spans="1:14">
      <c r="A55" s="169" t="s">
        <v>710</v>
      </c>
      <c r="B55" s="49" t="str">
        <f>VLOOKUP(A55,MATERIALES!A7:D372,3,FALSE)</f>
        <v>Soldadura L-70</v>
      </c>
      <c r="C55" s="434"/>
      <c r="D55" s="434"/>
      <c r="E55" s="434"/>
      <c r="F55" s="434"/>
      <c r="G55" s="434"/>
      <c r="H55" s="434"/>
      <c r="I55" s="434"/>
      <c r="J55" s="321" t="str">
        <f>VLOOKUP(A55,MATERIALES!A9:D645,2,FALSE)</f>
        <v>kg</v>
      </c>
      <c r="K55" s="406">
        <v>0.01</v>
      </c>
      <c r="L55" s="430"/>
      <c r="M55" s="411">
        <f>VLOOKUP(A55,MATERIALES!A7:D398,4,FALSE)</f>
        <v>12637.777922882655</v>
      </c>
      <c r="N55" s="281">
        <f t="shared" si="1"/>
        <v>126.37777922882655</v>
      </c>
    </row>
    <row r="56" spans="1:14">
      <c r="A56" s="169" t="s">
        <v>809</v>
      </c>
      <c r="B56" s="49" t="str">
        <f ca="1">VLOOKUP(A56,MATERIALES!A1:D372,3,FALSE)</f>
        <v xml:space="preserve">Acero A-36 para estructura metálica
</v>
      </c>
      <c r="C56" s="434"/>
      <c r="D56" s="434"/>
      <c r="E56" s="434"/>
      <c r="F56" s="434"/>
      <c r="G56" s="434"/>
      <c r="H56" s="434"/>
      <c r="I56" s="434"/>
      <c r="J56" s="321" t="str">
        <f ca="1">VLOOKUP(A56,MATERIALES!A1:D646,2,FALSE)</f>
        <v>kg</v>
      </c>
      <c r="K56" s="406">
        <v>1</v>
      </c>
      <c r="L56" s="430"/>
      <c r="M56" s="411">
        <f ca="1">VLOOKUP(A56,MATERIALES!A1:D399,4,FALSE)</f>
        <v>2359.228439360943</v>
      </c>
      <c r="N56" s="281">
        <f t="shared" ca="1" si="1"/>
        <v>2359.228439360943</v>
      </c>
    </row>
    <row r="57" spans="1:14">
      <c r="A57" s="169"/>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17" t="s">
        <v>1037</v>
      </c>
      <c r="C59" s="818"/>
      <c r="D59" s="818"/>
      <c r="E59" s="818"/>
      <c r="F59" s="818"/>
      <c r="G59" s="818"/>
      <c r="H59" s="818"/>
      <c r="I59" s="818"/>
      <c r="J59" s="818"/>
      <c r="K59" s="818"/>
      <c r="L59" s="818"/>
      <c r="M59" s="819"/>
      <c r="N59" s="403">
        <f ca="1">SUM(N51:N58)</f>
        <v>2815.7768707008772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B64" s="52"/>
      <c r="C64" s="326"/>
      <c r="D64" s="326"/>
      <c r="E64" s="326"/>
      <c r="F64" s="326"/>
      <c r="G64" s="326"/>
      <c r="H64" s="320"/>
      <c r="I64" s="288"/>
      <c r="J64" s="295"/>
      <c r="K64" s="288"/>
      <c r="L64" s="821"/>
      <c r="M64" s="822"/>
      <c r="N64" s="296"/>
    </row>
    <row r="65" spans="1:15">
      <c r="B65" s="52"/>
      <c r="C65" s="53"/>
      <c r="D65" s="53"/>
      <c r="E65" s="53"/>
      <c r="F65" s="53"/>
      <c r="G65" s="53"/>
      <c r="H65" s="320"/>
      <c r="I65" s="288"/>
      <c r="J65" s="295"/>
      <c r="K65" s="288"/>
      <c r="L65" s="821"/>
      <c r="M65" s="822"/>
      <c r="N65" s="296"/>
    </row>
    <row r="66" spans="1:15">
      <c r="B66" s="52"/>
      <c r="C66" s="53"/>
      <c r="D66" s="53"/>
      <c r="E66" s="53"/>
      <c r="F66" s="53"/>
      <c r="G66" s="53"/>
      <c r="H66" s="320"/>
      <c r="I66" s="288"/>
      <c r="J66" s="295"/>
      <c r="K66" s="288"/>
      <c r="L66" s="821"/>
      <c r="M66" s="822"/>
      <c r="N66" s="296"/>
    </row>
    <row r="67" spans="1:15">
      <c r="B67" s="52"/>
      <c r="C67" s="53"/>
      <c r="D67" s="53"/>
      <c r="E67" s="53"/>
      <c r="F67" s="53"/>
      <c r="G67" s="53"/>
      <c r="H67" s="320"/>
      <c r="I67" s="288"/>
      <c r="J67" s="295"/>
      <c r="K67" s="288"/>
      <c r="L67" s="821"/>
      <c r="M67" s="822"/>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s="170" t="s">
        <v>2</v>
      </c>
      <c r="B75" s="55" t="str">
        <f>VLOOKUP(A75,'MANO DE OBRA'!A8:D68,3,FALSE)</f>
        <v>Soldador (2)</v>
      </c>
      <c r="C75" s="53"/>
      <c r="D75" s="53"/>
      <c r="E75" s="53"/>
      <c r="F75" s="53"/>
      <c r="G75" s="53"/>
      <c r="H75" s="53"/>
      <c r="I75" s="301">
        <f>K75/J75*100</f>
        <v>110415.578824</v>
      </c>
      <c r="J75" s="302">
        <v>185</v>
      </c>
      <c r="K75" s="303">
        <f>VLOOKUP(A75,'MANO DE OBRA'!A8:D99,4,FALSE)</f>
        <v>204268.8208244</v>
      </c>
      <c r="L75" s="56"/>
      <c r="M75" s="443">
        <v>320</v>
      </c>
      <c r="N75" s="404">
        <f>K75/M75</f>
        <v>638.34006507624997</v>
      </c>
      <c r="O75" s="112"/>
    </row>
    <row r="76" spans="1:15">
      <c r="A76" s="170" t="s">
        <v>4</v>
      </c>
      <c r="B76" s="55" t="str">
        <f>VLOOKUP(A76,'MANO DE OBRA'!A8:D69,3,FALSE)</f>
        <v>Inspector de fabricación y montaje</v>
      </c>
      <c r="C76" s="53"/>
      <c r="D76" s="53"/>
      <c r="E76" s="53"/>
      <c r="F76" s="53"/>
      <c r="G76" s="53"/>
      <c r="H76" s="53"/>
      <c r="I76" s="301">
        <f>K76/J76*100</f>
        <v>84190.500000000015</v>
      </c>
      <c r="J76" s="302">
        <v>185</v>
      </c>
      <c r="K76" s="303">
        <f>VLOOKUP(A76,'MANO DE OBRA'!A8:D100,4,FALSE)</f>
        <v>155752.42500000002</v>
      </c>
      <c r="L76" s="56"/>
      <c r="M76" s="443">
        <v>320</v>
      </c>
      <c r="N76" s="404">
        <f>K76/M76</f>
        <v>486.72632812500007</v>
      </c>
    </row>
    <row r="77" spans="1:15">
      <c r="A77" t="s">
        <v>9</v>
      </c>
      <c r="B77" s="55" t="str">
        <f>VLOOKUP(A77,'MANO DE OBRA'!A9:D70,3,FALSE)</f>
        <v>Obrero (3)</v>
      </c>
      <c r="C77" s="53"/>
      <c r="D77" s="53"/>
      <c r="E77" s="53"/>
      <c r="F77" s="53"/>
      <c r="G77" s="53"/>
      <c r="H77" s="53"/>
      <c r="I77" s="301">
        <f>K77/J77*100</f>
        <v>82811.68411799999</v>
      </c>
      <c r="J77" s="302">
        <v>185</v>
      </c>
      <c r="K77" s="303">
        <f>VLOOKUP(A77,'MANO DE OBRA'!A9:D101,4,FALSE)</f>
        <v>153201.61561829998</v>
      </c>
      <c r="L77" s="56"/>
      <c r="M77" s="443">
        <v>320</v>
      </c>
      <c r="N77" s="404">
        <f>K77/M77</f>
        <v>478.75504880718745</v>
      </c>
    </row>
    <row r="78" spans="1:15">
      <c r="A78" t="s">
        <v>30</v>
      </c>
      <c r="B78" s="55" t="str">
        <f>VLOOKUP(A78,'MANO DE OBRA'!A10:D71,3,FALSE)</f>
        <v>Oficial</v>
      </c>
      <c r="C78" s="53"/>
      <c r="D78" s="53"/>
      <c r="E78" s="53"/>
      <c r="F78" s="53"/>
      <c r="G78" s="53"/>
      <c r="H78" s="53"/>
      <c r="I78" s="301">
        <f>K78/J78*100</f>
        <v>55207.789411999998</v>
      </c>
      <c r="J78" s="302">
        <v>185</v>
      </c>
      <c r="K78" s="303">
        <f>VLOOKUP(A78,'MANO DE OBRA'!A10:D102,4,FALSE)</f>
        <v>102134.4104122</v>
      </c>
      <c r="L78" s="327"/>
      <c r="M78" s="443">
        <v>320</v>
      </c>
      <c r="N78" s="404">
        <f>K78/M78</f>
        <v>319.17003253812499</v>
      </c>
    </row>
    <row r="79" spans="1:15">
      <c r="B79" s="55"/>
      <c r="C79" s="53"/>
      <c r="D79" s="53"/>
      <c r="E79" s="53"/>
      <c r="F79" s="53"/>
      <c r="G79" s="53"/>
      <c r="H79" s="53"/>
      <c r="I79" s="301"/>
      <c r="J79" s="302"/>
      <c r="K79" s="303"/>
      <c r="L79" s="327"/>
      <c r="M79" s="440"/>
      <c r="N79" s="404"/>
    </row>
    <row r="80" spans="1:15" ht="15.75" thickBot="1">
      <c r="B80" s="804"/>
      <c r="C80" s="805"/>
      <c r="D80" s="805"/>
      <c r="E80" s="805"/>
      <c r="F80" s="805"/>
      <c r="G80" s="805"/>
      <c r="H80" s="805"/>
      <c r="I80" s="479"/>
      <c r="J80" s="480"/>
      <c r="K80" s="481"/>
      <c r="L80" s="484"/>
      <c r="M80" s="485"/>
      <c r="N80" s="449"/>
    </row>
    <row r="81" spans="1:14" ht="15.75" thickBot="1">
      <c r="B81" s="823" t="s">
        <v>1037</v>
      </c>
      <c r="C81" s="824"/>
      <c r="D81" s="824"/>
      <c r="E81" s="824"/>
      <c r="F81" s="824"/>
      <c r="G81" s="824"/>
      <c r="H81" s="824"/>
      <c r="I81" s="824"/>
      <c r="J81" s="824"/>
      <c r="K81" s="824"/>
      <c r="L81" s="824"/>
      <c r="M81" s="825"/>
      <c r="N81" s="310">
        <f>SUM(N75:N80)</f>
        <v>1922.9914745465626</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 ca="1">N46+N59+N70+N81</f>
        <v>6009.3538893494215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 ca="1">N83*K88</f>
        <v>1201.8707778698843</v>
      </c>
      <c r="M88" s="852"/>
      <c r="N88" s="57"/>
    </row>
    <row r="89" spans="1:14">
      <c r="B89" s="95" t="s">
        <v>1057</v>
      </c>
      <c r="C89" s="96"/>
      <c r="D89" s="96"/>
      <c r="E89" s="96"/>
      <c r="F89" s="96"/>
      <c r="G89" s="96"/>
      <c r="H89" s="96"/>
      <c r="I89" s="93"/>
      <c r="J89" s="94"/>
      <c r="K89" s="313">
        <v>0.05</v>
      </c>
      <c r="L89" s="851">
        <f ca="1">N83*K89</f>
        <v>300.46769446747106</v>
      </c>
      <c r="M89" s="852"/>
      <c r="N89" s="57"/>
    </row>
    <row r="90" spans="1:14" ht="15.75" thickBot="1">
      <c r="B90" s="97" t="s">
        <v>1058</v>
      </c>
      <c r="C90" s="98"/>
      <c r="D90" s="98"/>
      <c r="E90" s="98"/>
      <c r="F90" s="98"/>
      <c r="G90" s="98"/>
      <c r="H90" s="98"/>
      <c r="I90" s="99"/>
      <c r="J90" s="100"/>
      <c r="K90" s="314">
        <v>0.05</v>
      </c>
      <c r="L90" s="853">
        <f ca="1">N83*K90</f>
        <v>300.46769446747106</v>
      </c>
      <c r="M90" s="854"/>
      <c r="N90" s="57"/>
    </row>
    <row r="91" spans="1:14" ht="15.75" thickBot="1">
      <c r="B91" s="817" t="s">
        <v>1037</v>
      </c>
      <c r="C91" s="818"/>
      <c r="D91" s="818"/>
      <c r="E91" s="818"/>
      <c r="F91" s="818"/>
      <c r="G91" s="818"/>
      <c r="H91" s="818"/>
      <c r="I91" s="818"/>
      <c r="J91" s="818"/>
      <c r="K91" s="818"/>
      <c r="L91" s="818"/>
      <c r="M91" s="819"/>
      <c r="N91" s="58">
        <f ca="1">L88+L89+L90</f>
        <v>1802.8061668048265</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 ca="1">N83+N91</f>
        <v>7812.1600561542482</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9" t="s">
        <v>2324</v>
      </c>
      <c r="C110" s="960"/>
      <c r="D110" s="960"/>
      <c r="E110" s="960"/>
      <c r="F110" s="960"/>
      <c r="G110" s="960"/>
      <c r="H110" s="960"/>
      <c r="I110" s="960"/>
      <c r="J110" s="960"/>
      <c r="K110" s="960"/>
      <c r="L110" s="960"/>
      <c r="M110" s="960"/>
      <c r="N110" s="961"/>
    </row>
    <row r="111" spans="2:14" ht="15" customHeight="1">
      <c r="B111" s="959"/>
      <c r="C111" s="960"/>
      <c r="D111" s="960"/>
      <c r="E111" s="960"/>
      <c r="F111" s="960"/>
      <c r="G111" s="960"/>
      <c r="H111" s="960"/>
      <c r="I111" s="960"/>
      <c r="J111" s="960"/>
      <c r="K111" s="960"/>
      <c r="L111" s="960"/>
      <c r="M111" s="960"/>
      <c r="N111" s="961"/>
    </row>
    <row r="112" spans="2:14" ht="30" customHeight="1">
      <c r="B112" s="962" t="s">
        <v>2325</v>
      </c>
      <c r="C112" s="963"/>
      <c r="D112" s="963"/>
      <c r="E112" s="963"/>
      <c r="F112" s="963"/>
      <c r="G112" s="963"/>
      <c r="H112" s="963"/>
      <c r="I112" s="963"/>
      <c r="J112" s="963"/>
      <c r="K112" s="963"/>
      <c r="L112" s="963"/>
      <c r="M112" s="963"/>
      <c r="N112" s="964"/>
    </row>
    <row r="113" spans="2:14">
      <c r="B113" s="962"/>
      <c r="C113" s="963"/>
      <c r="D113" s="963"/>
      <c r="E113" s="963"/>
      <c r="F113" s="963"/>
      <c r="G113" s="963"/>
      <c r="H113" s="963"/>
      <c r="I113" s="963"/>
      <c r="J113" s="963"/>
      <c r="K113" s="963"/>
      <c r="L113" s="963"/>
      <c r="M113" s="963"/>
      <c r="N113" s="964"/>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5"/>
      <c r="K123" s="965"/>
      <c r="L123" s="965"/>
      <c r="M123" s="965"/>
      <c r="N123" s="966"/>
    </row>
    <row r="124" spans="2:14" ht="15.75" thickBot="1">
      <c r="B124" s="428" t="s">
        <v>2327</v>
      </c>
      <c r="C124" s="429"/>
      <c r="D124" s="429"/>
      <c r="E124" s="268"/>
      <c r="F124" s="268"/>
      <c r="G124" s="268"/>
      <c r="H124" s="268"/>
      <c r="I124" s="268"/>
      <c r="J124" s="967"/>
      <c r="K124" s="967"/>
      <c r="L124" s="967"/>
      <c r="M124" s="967"/>
      <c r="N124" s="968"/>
    </row>
  </sheetData>
  <mergeCells count="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 ref="B59:M59"/>
    <mergeCell ref="L63:M63"/>
    <mergeCell ref="L64:M64"/>
    <mergeCell ref="L65:M65"/>
    <mergeCell ref="L66:M66"/>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topLeftCell="A31"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1210</v>
      </c>
      <c r="C31" s="87" t="s">
        <v>2235</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c r="B48" s="49"/>
      <c r="C48" s="290"/>
      <c r="D48" s="290"/>
      <c r="E48" s="290"/>
      <c r="F48" s="290"/>
      <c r="G48" s="290"/>
      <c r="H48" s="290"/>
      <c r="I48" s="277"/>
      <c r="J48" s="233"/>
      <c r="K48" s="291"/>
      <c r="L48" s="276"/>
      <c r="M48" s="411"/>
      <c r="N48" s="281"/>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A52" s="169"/>
      <c r="B52" s="49"/>
      <c r="C52" s="434"/>
      <c r="D52" s="434"/>
      <c r="E52" s="434"/>
      <c r="F52" s="434"/>
      <c r="G52" s="434"/>
      <c r="H52" s="434"/>
      <c r="I52" s="434"/>
      <c r="J52" s="320"/>
      <c r="K52" s="406"/>
      <c r="L52" s="430"/>
      <c r="M52" s="411"/>
      <c r="N52" s="281"/>
    </row>
    <row r="53" spans="1:14">
      <c r="A53" s="169"/>
      <c r="B53" s="49"/>
      <c r="C53" s="434"/>
      <c r="D53" s="434"/>
      <c r="E53" s="434"/>
      <c r="F53" s="434"/>
      <c r="G53" s="434"/>
      <c r="H53" s="434"/>
      <c r="I53" s="434"/>
      <c r="J53" s="320"/>
      <c r="K53" s="406"/>
      <c r="L53" s="430"/>
      <c r="M53" s="411"/>
      <c r="N53" s="281"/>
    </row>
    <row r="54" spans="1:14">
      <c r="A54" s="169"/>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7" t="s">
        <v>1037</v>
      </c>
      <c r="C56" s="818"/>
      <c r="D56" s="818"/>
      <c r="E56" s="818"/>
      <c r="F56" s="818"/>
      <c r="G56" s="818"/>
      <c r="H56" s="818"/>
      <c r="I56" s="818"/>
      <c r="J56" s="818"/>
      <c r="K56" s="818"/>
      <c r="L56" s="818"/>
      <c r="M56" s="819"/>
      <c r="N56" s="403"/>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0" t="s">
        <v>1045</v>
      </c>
      <c r="M60" s="793"/>
      <c r="N60" s="82" t="s">
        <v>1035</v>
      </c>
    </row>
    <row r="61" spans="1:14">
      <c r="A61" t="s">
        <v>1409</v>
      </c>
      <c r="B61" s="52" t="str">
        <f>VLOOKUP(A61,TRANSPORTE!A3:D117,3,FALSE)</f>
        <v xml:space="preserve">Transporte de estructuras metálicas </v>
      </c>
      <c r="C61" s="326"/>
      <c r="D61" s="326"/>
      <c r="E61" s="326"/>
      <c r="F61" s="326"/>
      <c r="G61" s="326"/>
      <c r="H61" s="320" t="s">
        <v>2150</v>
      </c>
      <c r="I61" s="288">
        <v>1</v>
      </c>
      <c r="J61" s="295">
        <v>1</v>
      </c>
      <c r="K61" s="288">
        <f>I61*J61</f>
        <v>1</v>
      </c>
      <c r="L61" s="821">
        <f>VLOOKUP(A61,TRANSPORTE!A3:D117,4,FALSE)</f>
        <v>357</v>
      </c>
      <c r="M61" s="822"/>
      <c r="N61" s="296">
        <f>K61*L61</f>
        <v>357</v>
      </c>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320"/>
      <c r="I64" s="288"/>
      <c r="J64" s="295"/>
      <c r="K64" s="288"/>
      <c r="L64" s="821"/>
      <c r="M64" s="822"/>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f>N61+N62+N63+N64+N65</f>
        <v>357</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844"/>
      <c r="I71" s="79" t="s">
        <v>1048</v>
      </c>
      <c r="J71" s="81" t="s">
        <v>1494</v>
      </c>
      <c r="K71" s="80" t="s">
        <v>1050</v>
      </c>
      <c r="L71" s="845" t="s">
        <v>1034</v>
      </c>
      <c r="M71" s="846"/>
      <c r="N71" s="104" t="s">
        <v>1035</v>
      </c>
    </row>
    <row r="72" spans="1:15">
      <c r="A72" s="170"/>
      <c r="B72" s="55"/>
      <c r="C72" s="53"/>
      <c r="D72" s="53"/>
      <c r="E72" s="53"/>
      <c r="F72" s="53"/>
      <c r="G72" s="53"/>
      <c r="H72" s="53"/>
      <c r="I72" s="301"/>
      <c r="J72" s="302"/>
      <c r="K72" s="303"/>
      <c r="L72" s="56"/>
      <c r="M72" s="443"/>
      <c r="N72" s="404"/>
      <c r="O72" s="112"/>
    </row>
    <row r="73" spans="1:15">
      <c r="A73" s="170"/>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4"/>
      <c r="C77" s="805"/>
      <c r="D77" s="805"/>
      <c r="E77" s="805"/>
      <c r="F77" s="805"/>
      <c r="G77" s="805"/>
      <c r="H77" s="805"/>
      <c r="I77" s="132"/>
      <c r="J77" s="132"/>
      <c r="K77" s="132"/>
      <c r="L77" s="905"/>
      <c r="M77" s="905"/>
      <c r="N77" s="133"/>
    </row>
    <row r="78" spans="1:15" ht="15.75" thickBot="1">
      <c r="B78" s="823" t="s">
        <v>1037</v>
      </c>
      <c r="C78" s="824"/>
      <c r="D78" s="824"/>
      <c r="E78" s="824"/>
      <c r="F78" s="824"/>
      <c r="G78" s="824"/>
      <c r="H78" s="824"/>
      <c r="I78" s="824"/>
      <c r="J78" s="824"/>
      <c r="K78" s="824"/>
      <c r="L78" s="824"/>
      <c r="M78" s="825"/>
      <c r="N78" s="469"/>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357</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8" t="s">
        <v>1053</v>
      </c>
      <c r="C84" s="809"/>
      <c r="D84" s="809"/>
      <c r="E84" s="809"/>
      <c r="F84" s="809"/>
      <c r="G84" s="809"/>
      <c r="H84" s="809"/>
      <c r="I84" s="323"/>
      <c r="J84" s="343"/>
      <c r="K84" s="311" t="s">
        <v>1054</v>
      </c>
      <c r="L84" s="847" t="s">
        <v>1055</v>
      </c>
      <c r="M84" s="848"/>
      <c r="N84" s="312"/>
    </row>
    <row r="85" spans="1:14">
      <c r="B85" s="849" t="s">
        <v>1056</v>
      </c>
      <c r="C85" s="850"/>
      <c r="D85" s="850"/>
      <c r="E85" s="850"/>
      <c r="F85" s="850"/>
      <c r="G85" s="850"/>
      <c r="H85" s="850"/>
      <c r="I85" s="93"/>
      <c r="J85" s="94"/>
      <c r="K85" s="313">
        <v>0.2</v>
      </c>
      <c r="L85" s="851">
        <f>N80*K85</f>
        <v>71.400000000000006</v>
      </c>
      <c r="M85" s="852"/>
      <c r="N85" s="57"/>
    </row>
    <row r="86" spans="1:14">
      <c r="B86" s="95" t="s">
        <v>1057</v>
      </c>
      <c r="C86" s="96"/>
      <c r="D86" s="96"/>
      <c r="E86" s="96"/>
      <c r="F86" s="96"/>
      <c r="G86" s="96"/>
      <c r="H86" s="96"/>
      <c r="I86" s="93"/>
      <c r="J86" s="94"/>
      <c r="K86" s="313">
        <v>0.05</v>
      </c>
      <c r="L86" s="851">
        <f>N80*K86</f>
        <v>17.850000000000001</v>
      </c>
      <c r="M86" s="852"/>
      <c r="N86" s="57"/>
    </row>
    <row r="87" spans="1:14" ht="15.75" thickBot="1">
      <c r="B87" s="97" t="s">
        <v>1058</v>
      </c>
      <c r="C87" s="98"/>
      <c r="D87" s="98"/>
      <c r="E87" s="98"/>
      <c r="F87" s="98"/>
      <c r="G87" s="98"/>
      <c r="H87" s="98"/>
      <c r="I87" s="99"/>
      <c r="J87" s="100"/>
      <c r="K87" s="314">
        <v>0.05</v>
      </c>
      <c r="L87" s="853">
        <f>N80*K87</f>
        <v>17.850000000000001</v>
      </c>
      <c r="M87" s="854"/>
      <c r="N87" s="57"/>
    </row>
    <row r="88" spans="1:14" ht="15.75" thickBot="1">
      <c r="B88" s="817" t="s">
        <v>1037</v>
      </c>
      <c r="C88" s="818"/>
      <c r="D88" s="818"/>
      <c r="E88" s="818"/>
      <c r="F88" s="818"/>
      <c r="G88" s="818"/>
      <c r="H88" s="818"/>
      <c r="I88" s="818"/>
      <c r="J88" s="818"/>
      <c r="K88" s="818"/>
      <c r="L88" s="818"/>
      <c r="M88" s="819"/>
      <c r="N88" s="58">
        <f>L85+L86+L87</f>
        <v>107.1</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58">
        <f>N80+N88</f>
        <v>464.1</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5"/>
      <c r="K120" s="965"/>
      <c r="L120" s="965"/>
      <c r="M120" s="965"/>
      <c r="N120" s="966"/>
    </row>
    <row r="121" spans="2:14" ht="15.75" thickBot="1">
      <c r="B121" s="428" t="s">
        <v>2327</v>
      </c>
      <c r="C121" s="429"/>
      <c r="D121" s="429"/>
      <c r="E121" s="268"/>
      <c r="F121" s="268"/>
      <c r="G121" s="268"/>
      <c r="H121" s="268"/>
      <c r="I121" s="268"/>
      <c r="J121" s="967"/>
      <c r="K121" s="967"/>
      <c r="L121" s="967"/>
      <c r="M121" s="967"/>
      <c r="N121" s="968"/>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1211</v>
      </c>
      <c r="C31" s="87" t="s">
        <v>2236</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190</v>
      </c>
      <c r="B36" s="830" t="str">
        <f>VLOOKUP(A36,EQUIPOS!A6:D154,3,FALSE)</f>
        <v>Diferencial de 3 ton</v>
      </c>
      <c r="C36" s="831"/>
      <c r="D36" s="831"/>
      <c r="E36" s="831"/>
      <c r="F36" s="831"/>
      <c r="G36" s="831"/>
      <c r="H36" s="832"/>
      <c r="I36" s="276"/>
      <c r="J36" s="277"/>
      <c r="K36" s="278">
        <f>VLOOKUP(A36,EQUIPOS!A6:D163,4,FALSE)</f>
        <v>5135.9266186746599</v>
      </c>
      <c r="L36" s="279"/>
      <c r="M36" s="345">
        <v>40</v>
      </c>
      <c r="N36" s="281">
        <f t="shared" ref="N36:N41" si="0">K36/M36</f>
        <v>128.39816546686649</v>
      </c>
    </row>
    <row r="37" spans="1:14">
      <c r="A37" s="119" t="s">
        <v>195</v>
      </c>
      <c r="B37" s="830" t="str">
        <f>VLOOKUP(A37,EQUIPOS!A7:D154,3,FALSE)</f>
        <v xml:space="preserve">Equipo de oxicorte, Capacidad de corte: hasta 6´´ (152mm) </v>
      </c>
      <c r="C37" s="831"/>
      <c r="D37" s="831"/>
      <c r="E37" s="831"/>
      <c r="F37" s="831"/>
      <c r="G37" s="831"/>
      <c r="H37" s="832"/>
      <c r="I37" s="430"/>
      <c r="J37" s="431"/>
      <c r="K37" s="278">
        <f>VLOOKUP(A37,EQUIPOS!A7:D164,4,FALSE)</f>
        <v>3718.75</v>
      </c>
      <c r="L37" s="344"/>
      <c r="M37" s="345">
        <v>400</v>
      </c>
      <c r="N37" s="281">
        <f t="shared" si="0"/>
        <v>9.296875</v>
      </c>
    </row>
    <row r="38" spans="1:14">
      <c r="A38" s="119" t="s">
        <v>204</v>
      </c>
      <c r="B38" s="830" t="str">
        <f>VLOOKUP(A38,EQUIPOS!A8:D154,3,FALSE)</f>
        <v xml:space="preserve">Equipo de soldadura 250 AMP
</v>
      </c>
      <c r="C38" s="831"/>
      <c r="D38" s="831"/>
      <c r="E38" s="831"/>
      <c r="F38" s="831"/>
      <c r="G38" s="831"/>
      <c r="H38" s="832"/>
      <c r="I38" s="430"/>
      <c r="J38" s="431"/>
      <c r="K38" s="278">
        <f>VLOOKUP(A38,EQUIPOS!A8:D165,4,FALSE)</f>
        <v>23800</v>
      </c>
      <c r="L38" s="344"/>
      <c r="M38" s="345">
        <v>400</v>
      </c>
      <c r="N38" s="281">
        <f t="shared" si="0"/>
        <v>59.5</v>
      </c>
    </row>
    <row r="39" spans="1:14">
      <c r="A39" s="119" t="s">
        <v>208</v>
      </c>
      <c r="B39" s="830" t="str">
        <f>VLOOKUP(A39,EQUIPOS!A9:D154,3,FALSE)</f>
        <v>Equipo de soldadura 400</v>
      </c>
      <c r="C39" s="831"/>
      <c r="D39" s="831"/>
      <c r="E39" s="831"/>
      <c r="F39" s="831"/>
      <c r="G39" s="831"/>
      <c r="H39" s="832"/>
      <c r="I39" s="430"/>
      <c r="J39" s="431"/>
      <c r="K39" s="278">
        <f>VLOOKUP(A39,EQUIPOS!A9:D166,4,FALSE)</f>
        <v>23800</v>
      </c>
      <c r="L39" s="344"/>
      <c r="M39" s="345">
        <v>400</v>
      </c>
      <c r="N39" s="281">
        <f t="shared" si="0"/>
        <v>59.5</v>
      </c>
    </row>
    <row r="40" spans="1:14">
      <c r="A40" s="119" t="s">
        <v>210</v>
      </c>
      <c r="B40" s="830" t="str">
        <f>VLOOKUP(A40,EQUIPOS!A10:D154,3,FALSE)</f>
        <v>Equipo de soldadura 600</v>
      </c>
      <c r="C40" s="831"/>
      <c r="D40" s="831"/>
      <c r="E40" s="831"/>
      <c r="F40" s="831"/>
      <c r="G40" s="831"/>
      <c r="H40" s="832"/>
      <c r="I40" s="430"/>
      <c r="J40" s="431"/>
      <c r="K40" s="278">
        <f>VLOOKUP(A40,EQUIPOS!A10:D167,4,FALSE)</f>
        <v>26775</v>
      </c>
      <c r="L40" s="344"/>
      <c r="M40" s="345">
        <v>400</v>
      </c>
      <c r="N40" s="281">
        <f t="shared" si="0"/>
        <v>66.9375</v>
      </c>
    </row>
    <row r="41" spans="1:14">
      <c r="A41" s="119" t="s">
        <v>243</v>
      </c>
      <c r="B41" s="830" t="str">
        <f>VLOOKUP(A41,EQUIPOS!A11:D155,3,FALSE)</f>
        <v>Grúa 10 ton</v>
      </c>
      <c r="C41" s="831"/>
      <c r="D41" s="831"/>
      <c r="E41" s="831"/>
      <c r="F41" s="831"/>
      <c r="G41" s="831"/>
      <c r="H41" s="832"/>
      <c r="I41" s="430"/>
      <c r="J41" s="431"/>
      <c r="K41" s="278">
        <f>VLOOKUP(A41,EQUIPOS!A11:D168,4,FALSE)</f>
        <v>173400</v>
      </c>
      <c r="L41" s="344"/>
      <c r="M41" s="345">
        <v>400</v>
      </c>
      <c r="N41" s="281">
        <f t="shared" si="0"/>
        <v>433.5</v>
      </c>
    </row>
    <row r="42" spans="1:14">
      <c r="B42" s="830"/>
      <c r="C42" s="831"/>
      <c r="D42" s="831"/>
      <c r="E42" s="831"/>
      <c r="F42" s="831"/>
      <c r="G42" s="831"/>
      <c r="H42" s="832"/>
      <c r="I42" s="42"/>
      <c r="J42" s="43"/>
      <c r="K42" s="278"/>
      <c r="L42" s="285"/>
      <c r="M42" s="345"/>
      <c r="N42" s="281"/>
    </row>
    <row r="43" spans="1:14">
      <c r="B43" s="329"/>
      <c r="C43" s="330"/>
      <c r="D43" s="330"/>
      <c r="E43" s="330"/>
      <c r="F43" s="332"/>
      <c r="G43" s="332"/>
      <c r="H43" s="131"/>
      <c r="I43" s="42"/>
      <c r="J43" s="43"/>
      <c r="K43" s="278"/>
      <c r="L43" s="285"/>
      <c r="M43" s="286"/>
      <c r="N43" s="282"/>
    </row>
    <row r="44" spans="1:14">
      <c r="B44" s="837" t="s">
        <v>1036</v>
      </c>
      <c r="C44" s="838"/>
      <c r="D44" s="838"/>
      <c r="E44" s="44"/>
      <c r="F44" s="45"/>
      <c r="G44" s="45"/>
      <c r="H44" s="46"/>
      <c r="I44" s="42"/>
      <c r="J44" s="43"/>
      <c r="K44" s="288"/>
      <c r="L44" s="285"/>
      <c r="M44" s="410">
        <v>0.05</v>
      </c>
      <c r="N44" s="353">
        <f>N81*M44</f>
        <v>96.149573727328132</v>
      </c>
    </row>
    <row r="45" spans="1:14" ht="15.75" thickBot="1">
      <c r="B45" s="830"/>
      <c r="C45" s="831"/>
      <c r="D45" s="831"/>
      <c r="E45" s="831"/>
      <c r="F45" s="831"/>
      <c r="G45" s="831"/>
      <c r="H45" s="832"/>
      <c r="I45" s="839"/>
      <c r="J45" s="840"/>
      <c r="K45" s="47"/>
      <c r="L45" s="841"/>
      <c r="M45" s="842"/>
      <c r="N45" s="111"/>
    </row>
    <row r="46" spans="1:14" ht="15.75" thickBot="1">
      <c r="B46" s="817" t="s">
        <v>1037</v>
      </c>
      <c r="C46" s="818"/>
      <c r="D46" s="818"/>
      <c r="E46" s="818"/>
      <c r="F46" s="818"/>
      <c r="G46" s="818"/>
      <c r="H46" s="818"/>
      <c r="I46" s="818"/>
      <c r="J46" s="818"/>
      <c r="K46" s="818"/>
      <c r="L46" s="818"/>
      <c r="M46" s="819"/>
      <c r="N46" s="403">
        <f>SUM(N36:N44)</f>
        <v>853.28211419419461</v>
      </c>
    </row>
    <row r="47" spans="1:14">
      <c r="B47" s="289"/>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75" thickBot="1">
      <c r="B49" s="73"/>
      <c r="C49" s="68"/>
      <c r="D49" s="68"/>
      <c r="E49" s="68"/>
      <c r="F49" s="68"/>
      <c r="G49" s="68"/>
      <c r="H49" s="68"/>
      <c r="I49" s="68"/>
      <c r="J49" s="67"/>
      <c r="K49" s="67"/>
      <c r="L49" s="67"/>
      <c r="M49" s="67"/>
      <c r="N49" s="69"/>
    </row>
    <row r="50" spans="1:14">
      <c r="B50" s="808" t="s">
        <v>1028</v>
      </c>
      <c r="C50" s="809"/>
      <c r="D50" s="809"/>
      <c r="E50" s="809"/>
      <c r="F50" s="809"/>
      <c r="G50" s="809"/>
      <c r="H50" s="809"/>
      <c r="I50" s="810"/>
      <c r="J50" s="324" t="s">
        <v>1029</v>
      </c>
      <c r="K50" s="91" t="s">
        <v>1030</v>
      </c>
      <c r="L50" s="811" t="s">
        <v>1039</v>
      </c>
      <c r="M50" s="810"/>
      <c r="N50" s="92" t="s">
        <v>1035</v>
      </c>
    </row>
    <row r="51" spans="1:14">
      <c r="A51" s="169" t="s">
        <v>469</v>
      </c>
      <c r="B51" s="49" t="str">
        <f>VLOOKUP(A51,MATERIALES!A5:D372,3,FALSE)</f>
        <v>Fundente</v>
      </c>
      <c r="C51" s="290"/>
      <c r="D51" s="290"/>
      <c r="E51" s="290"/>
      <c r="F51" s="290"/>
      <c r="G51" s="290"/>
      <c r="H51" s="290"/>
      <c r="I51" s="290"/>
      <c r="J51" s="320" t="str">
        <f>VLOOKUP(A51,MATERIALES!A6:D641,2,FALSE)</f>
        <v>kg</v>
      </c>
      <c r="K51" s="291">
        <v>5.0000000000000001E-3</v>
      </c>
      <c r="L51" s="276"/>
      <c r="M51" s="411">
        <f>VLOOKUP(A51,MATERIALES!A5:D394,4,FALSE)</f>
        <v>17444.7</v>
      </c>
      <c r="N51" s="281">
        <f>K51*M51</f>
        <v>87.223500000000001</v>
      </c>
    </row>
    <row r="52" spans="1:14">
      <c r="A52" s="169" t="s">
        <v>471</v>
      </c>
      <c r="B52" s="49" t="str">
        <f>VLOOKUP(A52,MATERIALES!A6:D372,3,FALSE)</f>
        <v>Gas propano</v>
      </c>
      <c r="C52" s="434"/>
      <c r="D52" s="434"/>
      <c r="E52" s="434"/>
      <c r="F52" s="434"/>
      <c r="G52" s="434"/>
      <c r="H52" s="434"/>
      <c r="I52" s="434"/>
      <c r="J52" s="321" t="str">
        <f>VLOOKUP(A52,MATERIALES!A6:D642,2,FALSE)</f>
        <v>kg</v>
      </c>
      <c r="K52" s="406">
        <v>5.0000000000000001E-3</v>
      </c>
      <c r="L52" s="430"/>
      <c r="M52" s="411">
        <f>VLOOKUP(A52,MATERIALES!A6:D395,4,FALSE)</f>
        <v>3500</v>
      </c>
      <c r="N52" s="281">
        <f t="shared" ref="N52:N58" si="1">K52*M52</f>
        <v>17.5</v>
      </c>
    </row>
    <row r="53" spans="1:14">
      <c r="A53" s="169" t="s">
        <v>613</v>
      </c>
      <c r="B53" s="49" t="str">
        <f>VLOOKUP(A53,MATERIALES!A6:D372,3,FALSE)</f>
        <v xml:space="preserve">Oxigeno industrial
</v>
      </c>
      <c r="C53" s="434"/>
      <c r="D53" s="434"/>
      <c r="E53" s="434"/>
      <c r="F53" s="434"/>
      <c r="G53" s="434"/>
      <c r="H53" s="434"/>
      <c r="I53" s="434"/>
      <c r="J53" s="321" t="str">
        <f>VLOOKUP(A53,MATERIALES!A7:D643,2,FALSE)</f>
        <v>kg</v>
      </c>
      <c r="K53" s="406">
        <v>5.0000000000000001E-3</v>
      </c>
      <c r="L53" s="430"/>
      <c r="M53" s="411">
        <f>VLOOKUP(A53,MATERIALES!A6:D396,4,FALSE)</f>
        <v>14245.405339388903</v>
      </c>
      <c r="N53" s="281">
        <f t="shared" si="1"/>
        <v>71.22702669694452</v>
      </c>
    </row>
    <row r="54" spans="1:14">
      <c r="A54" s="169" t="s">
        <v>706</v>
      </c>
      <c r="B54" s="49" t="str">
        <f>VLOOKUP(A54,MATERIALES!A6:D372,3,FALSE)</f>
        <v>Soldadura 7018</v>
      </c>
      <c r="C54" s="434"/>
      <c r="D54" s="434"/>
      <c r="E54" s="434"/>
      <c r="F54" s="434"/>
      <c r="G54" s="434"/>
      <c r="H54" s="434"/>
      <c r="I54" s="434"/>
      <c r="J54" s="321" t="str">
        <f>VLOOKUP(A54,MATERIALES!A8:D644,2,FALSE)</f>
        <v>kg</v>
      </c>
      <c r="K54" s="406">
        <v>0.01</v>
      </c>
      <c r="L54" s="430"/>
      <c r="M54" s="411">
        <f>VLOOKUP(A54,MATERIALES!A6:D397,4,FALSE)</f>
        <v>10800</v>
      </c>
      <c r="N54" s="281">
        <f t="shared" si="1"/>
        <v>108</v>
      </c>
    </row>
    <row r="55" spans="1:14">
      <c r="A55" s="169" t="s">
        <v>710</v>
      </c>
      <c r="B55" s="49" t="str">
        <f>VLOOKUP(A55,MATERIALES!A7:D372,3,FALSE)</f>
        <v>Soldadura L-70</v>
      </c>
      <c r="C55" s="434"/>
      <c r="D55" s="434"/>
      <c r="E55" s="434"/>
      <c r="F55" s="434"/>
      <c r="G55" s="434"/>
      <c r="H55" s="434"/>
      <c r="I55" s="434"/>
      <c r="J55" s="321" t="str">
        <f>VLOOKUP(A55,MATERIALES!A9:D645,2,FALSE)</f>
        <v>kg</v>
      </c>
      <c r="K55" s="406">
        <v>0.01</v>
      </c>
      <c r="L55" s="430"/>
      <c r="M55" s="411">
        <f>VLOOKUP(A55,MATERIALES!A7:D398,4,FALSE)</f>
        <v>12637.777922882655</v>
      </c>
      <c r="N55" s="281">
        <f t="shared" si="1"/>
        <v>126.37777922882655</v>
      </c>
    </row>
    <row r="56" spans="1:14">
      <c r="A56" s="169" t="s">
        <v>639</v>
      </c>
      <c r="B56" s="49" t="str">
        <f>VLOOKUP(A56,MATERIALES!A8:D372,3,FALSE)</f>
        <v>Pintura anticorrosiva</v>
      </c>
      <c r="C56" s="434"/>
      <c r="D56" s="434"/>
      <c r="E56" s="434"/>
      <c r="F56" s="434"/>
      <c r="G56" s="434"/>
      <c r="H56" s="434"/>
      <c r="I56" s="434"/>
      <c r="J56" s="321" t="str">
        <f>VLOOKUP(A56,MATERIALES!A10:D646,2,FALSE)</f>
        <v>gal</v>
      </c>
      <c r="K56" s="445">
        <v>5.0000000000000001E-4</v>
      </c>
      <c r="L56" s="430"/>
      <c r="M56" s="411">
        <f>VLOOKUP(A56,MATERIALES!A8:D399,4,FALSE)</f>
        <v>39225</v>
      </c>
      <c r="N56" s="281">
        <f t="shared" si="1"/>
        <v>19.612500000000001</v>
      </c>
    </row>
    <row r="57" spans="1:14">
      <c r="A57" s="169" t="s">
        <v>638</v>
      </c>
      <c r="B57" s="49" t="str">
        <f>VLOOKUP(A57,MATERIALES!A9:D372,3,FALSE)</f>
        <v xml:space="preserve">Pintura acrílica, esmalte o similar </v>
      </c>
      <c r="C57" s="434"/>
      <c r="D57" s="434"/>
      <c r="E57" s="434"/>
      <c r="F57" s="434"/>
      <c r="G57" s="434"/>
      <c r="H57" s="434"/>
      <c r="I57" s="434"/>
      <c r="J57" s="321" t="str">
        <f>VLOOKUP(A57,MATERIALES!A11:D647,2,FALSE)</f>
        <v>gal</v>
      </c>
      <c r="K57" s="406">
        <v>1E-3</v>
      </c>
      <c r="L57" s="430"/>
      <c r="M57" s="411">
        <f>VLOOKUP(A57,MATERIALES!A9:D400,4,FALSE)</f>
        <v>47245</v>
      </c>
      <c r="N57" s="281">
        <f t="shared" si="1"/>
        <v>47.244999999999997</v>
      </c>
    </row>
    <row r="58" spans="1:14" ht="15.75" thickBot="1">
      <c r="A58" t="s">
        <v>912</v>
      </c>
      <c r="B58" s="49" t="str">
        <f>VLOOKUP(A58,MATERIALES!A10:D372,3,FALSE)</f>
        <v xml:space="preserve">Disolvente para pintura (TINNER)
</v>
      </c>
      <c r="C58" s="319"/>
      <c r="D58" s="319"/>
      <c r="E58" s="319"/>
      <c r="F58" s="319"/>
      <c r="G58" s="319"/>
      <c r="H58" s="319"/>
      <c r="I58" s="319"/>
      <c r="J58" s="442" t="str">
        <f>VLOOKUP(A58,MATERIALES!A11:D648,2,FALSE)</f>
        <v>gal</v>
      </c>
      <c r="K58" s="132">
        <v>1E-3</v>
      </c>
      <c r="L58" s="334"/>
      <c r="M58" s="411">
        <f>VLOOKUP(A58,MATERIALES!A10:D401,4,FALSE)</f>
        <v>20000</v>
      </c>
      <c r="N58" s="281">
        <f t="shared" si="1"/>
        <v>20</v>
      </c>
    </row>
    <row r="59" spans="1:14" ht="15.75" thickBot="1">
      <c r="B59" s="817" t="s">
        <v>1037</v>
      </c>
      <c r="C59" s="818"/>
      <c r="D59" s="818"/>
      <c r="E59" s="818"/>
      <c r="F59" s="818"/>
      <c r="G59" s="818"/>
      <c r="H59" s="818"/>
      <c r="I59" s="818"/>
      <c r="J59" s="818"/>
      <c r="K59" s="818"/>
      <c r="L59" s="818"/>
      <c r="M59" s="819"/>
      <c r="N59" s="403">
        <f>SUM(N51:N58)</f>
        <v>497.18580592577109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B64" s="52"/>
      <c r="C64" s="326"/>
      <c r="D64" s="326"/>
      <c r="E64" s="326"/>
      <c r="F64" s="326"/>
      <c r="G64" s="326"/>
      <c r="H64" s="320"/>
      <c r="I64" s="288"/>
      <c r="J64" s="295"/>
      <c r="K64" s="288"/>
      <c r="L64" s="821"/>
      <c r="M64" s="822"/>
      <c r="N64" s="296"/>
    </row>
    <row r="65" spans="1:15">
      <c r="B65" s="52"/>
      <c r="C65" s="53"/>
      <c r="D65" s="53"/>
      <c r="E65" s="53"/>
      <c r="F65" s="53"/>
      <c r="G65" s="53"/>
      <c r="H65" s="320"/>
      <c r="I65" s="288"/>
      <c r="J65" s="295"/>
      <c r="K65" s="288"/>
      <c r="L65" s="821"/>
      <c r="M65" s="822"/>
      <c r="N65" s="296"/>
    </row>
    <row r="66" spans="1:15">
      <c r="B66" s="52"/>
      <c r="C66" s="53"/>
      <c r="D66" s="53"/>
      <c r="E66" s="53"/>
      <c r="F66" s="53"/>
      <c r="G66" s="53"/>
      <c r="H66" s="320"/>
      <c r="I66" s="288"/>
      <c r="J66" s="295"/>
      <c r="K66" s="288"/>
      <c r="L66" s="821"/>
      <c r="M66" s="822"/>
      <c r="N66" s="296"/>
    </row>
    <row r="67" spans="1:15">
      <c r="B67" s="52"/>
      <c r="C67" s="53"/>
      <c r="D67" s="53"/>
      <c r="E67" s="53"/>
      <c r="F67" s="53"/>
      <c r="G67" s="53"/>
      <c r="H67" s="320"/>
      <c r="I67" s="288"/>
      <c r="J67" s="295"/>
      <c r="K67" s="288"/>
      <c r="L67" s="821"/>
      <c r="M67" s="822"/>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s="170" t="s">
        <v>2</v>
      </c>
      <c r="B75" s="55" t="str">
        <f>VLOOKUP(A75,'MANO DE OBRA'!A8:D68,3,FALSE)</f>
        <v>Soldador (2)</v>
      </c>
      <c r="C75" s="53"/>
      <c r="D75" s="53"/>
      <c r="E75" s="53"/>
      <c r="F75" s="53"/>
      <c r="G75" s="53"/>
      <c r="H75" s="53"/>
      <c r="I75" s="301">
        <f>K75/J75*100</f>
        <v>110415.578824</v>
      </c>
      <c r="J75" s="302">
        <v>185</v>
      </c>
      <c r="K75" s="303">
        <f>VLOOKUP(A75,'MANO DE OBRA'!A8:D99,4,FALSE)</f>
        <v>204268.8208244</v>
      </c>
      <c r="L75" s="56"/>
      <c r="M75" s="443">
        <v>320</v>
      </c>
      <c r="N75" s="404">
        <f>K75/M75</f>
        <v>638.34006507624997</v>
      </c>
      <c r="O75" s="112"/>
    </row>
    <row r="76" spans="1:15">
      <c r="A76" s="170" t="s">
        <v>4</v>
      </c>
      <c r="B76" s="55" t="str">
        <f>VLOOKUP(A76,'MANO DE OBRA'!A8:D69,3,FALSE)</f>
        <v>Inspector de fabricación y montaje</v>
      </c>
      <c r="C76" s="53"/>
      <c r="D76" s="53"/>
      <c r="E76" s="53"/>
      <c r="F76" s="53"/>
      <c r="G76" s="53"/>
      <c r="H76" s="53"/>
      <c r="I76" s="301">
        <f>K76/J76*100</f>
        <v>84190.500000000015</v>
      </c>
      <c r="J76" s="302">
        <v>185</v>
      </c>
      <c r="K76" s="303">
        <f>VLOOKUP(A76,'MANO DE OBRA'!A8:D100,4,FALSE)</f>
        <v>155752.42500000002</v>
      </c>
      <c r="L76" s="56"/>
      <c r="M76" s="443">
        <v>320</v>
      </c>
      <c r="N76" s="404">
        <f>K76/M76</f>
        <v>486.72632812500007</v>
      </c>
    </row>
    <row r="77" spans="1:15">
      <c r="A77" t="s">
        <v>9</v>
      </c>
      <c r="B77" s="55" t="str">
        <f>VLOOKUP(A77,'MANO DE OBRA'!A9:D70,3,FALSE)</f>
        <v>Obrero (3)</v>
      </c>
      <c r="C77" s="53"/>
      <c r="D77" s="53"/>
      <c r="E77" s="53"/>
      <c r="F77" s="53"/>
      <c r="G77" s="53"/>
      <c r="H77" s="53"/>
      <c r="I77" s="301">
        <f>K77/J77*100</f>
        <v>82811.68411799999</v>
      </c>
      <c r="J77" s="302">
        <v>185</v>
      </c>
      <c r="K77" s="303">
        <f>VLOOKUP(A77,'MANO DE OBRA'!A9:D101,4,FALSE)</f>
        <v>153201.61561829998</v>
      </c>
      <c r="L77" s="56"/>
      <c r="M77" s="443">
        <v>320</v>
      </c>
      <c r="N77" s="404">
        <f>K77/M77</f>
        <v>478.75504880718745</v>
      </c>
    </row>
    <row r="78" spans="1:15">
      <c r="A78" t="s">
        <v>30</v>
      </c>
      <c r="B78" s="55" t="str">
        <f>VLOOKUP(A78,'MANO DE OBRA'!A10:D71,3,FALSE)</f>
        <v>Oficial</v>
      </c>
      <c r="C78" s="53"/>
      <c r="D78" s="53"/>
      <c r="E78" s="53"/>
      <c r="F78" s="53"/>
      <c r="G78" s="53"/>
      <c r="H78" s="53"/>
      <c r="I78" s="301">
        <f>K78/J78*100</f>
        <v>55207.789411999998</v>
      </c>
      <c r="J78" s="302">
        <v>185</v>
      </c>
      <c r="K78" s="303">
        <f>VLOOKUP(A78,'MANO DE OBRA'!A10:D102,4,FALSE)</f>
        <v>102134.4104122</v>
      </c>
      <c r="L78" s="327"/>
      <c r="M78" s="443">
        <v>320</v>
      </c>
      <c r="N78" s="404">
        <f>K78/M78</f>
        <v>319.17003253812499</v>
      </c>
    </row>
    <row r="79" spans="1:15">
      <c r="B79" s="55"/>
      <c r="C79" s="53"/>
      <c r="D79" s="53"/>
      <c r="E79" s="53"/>
      <c r="F79" s="53"/>
      <c r="G79" s="53"/>
      <c r="H79" s="53"/>
      <c r="I79" s="301"/>
      <c r="J79" s="302"/>
      <c r="K79" s="303"/>
      <c r="L79" s="327"/>
      <c r="M79" s="443"/>
      <c r="N79" s="404"/>
    </row>
    <row r="80" spans="1:15" ht="15.75" thickBot="1">
      <c r="B80" s="804"/>
      <c r="C80" s="805"/>
      <c r="D80" s="805"/>
      <c r="E80" s="805"/>
      <c r="F80" s="805"/>
      <c r="G80" s="805"/>
      <c r="H80" s="805"/>
      <c r="I80" s="479"/>
      <c r="J80" s="480"/>
      <c r="K80" s="483"/>
      <c r="L80" s="484"/>
      <c r="M80" s="485"/>
      <c r="N80" s="404"/>
    </row>
    <row r="81" spans="1:14" ht="15.75" thickBot="1">
      <c r="B81" s="823" t="s">
        <v>1037</v>
      </c>
      <c r="C81" s="824"/>
      <c r="D81" s="824"/>
      <c r="E81" s="824"/>
      <c r="F81" s="824"/>
      <c r="G81" s="824"/>
      <c r="H81" s="824"/>
      <c r="I81" s="824"/>
      <c r="J81" s="824"/>
      <c r="K81" s="824"/>
      <c r="L81" s="824"/>
      <c r="M81" s="825"/>
      <c r="N81" s="310">
        <f>SUM(N75:N80)</f>
        <v>1922.9914745465626</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N46+N59+N70+N81</f>
        <v>3273.4593946665282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654.6918789333057</v>
      </c>
      <c r="M88" s="852"/>
      <c r="N88" s="57"/>
    </row>
    <row r="89" spans="1:14">
      <c r="B89" s="95" t="s">
        <v>1057</v>
      </c>
      <c r="C89" s="96"/>
      <c r="D89" s="96"/>
      <c r="E89" s="96"/>
      <c r="F89" s="96"/>
      <c r="G89" s="96"/>
      <c r="H89" s="96"/>
      <c r="I89" s="93"/>
      <c r="J89" s="94"/>
      <c r="K89" s="313">
        <v>0.05</v>
      </c>
      <c r="L89" s="851">
        <f>N83*K89</f>
        <v>163.67296973332643</v>
      </c>
      <c r="M89" s="852"/>
      <c r="N89" s="57"/>
    </row>
    <row r="90" spans="1:14" ht="15.75" thickBot="1">
      <c r="B90" s="97" t="s">
        <v>1058</v>
      </c>
      <c r="C90" s="98"/>
      <c r="D90" s="98"/>
      <c r="E90" s="98"/>
      <c r="F90" s="98"/>
      <c r="G90" s="98"/>
      <c r="H90" s="98"/>
      <c r="I90" s="99"/>
      <c r="J90" s="100"/>
      <c r="K90" s="314">
        <v>0.05</v>
      </c>
      <c r="L90" s="853">
        <f>N83*K90</f>
        <v>163.67296973332643</v>
      </c>
      <c r="M90" s="854"/>
      <c r="N90" s="57"/>
    </row>
    <row r="91" spans="1:14" ht="15.75" thickBot="1">
      <c r="B91" s="817" t="s">
        <v>1037</v>
      </c>
      <c r="C91" s="818"/>
      <c r="D91" s="818"/>
      <c r="E91" s="818"/>
      <c r="F91" s="818"/>
      <c r="G91" s="818"/>
      <c r="H91" s="818"/>
      <c r="I91" s="818"/>
      <c r="J91" s="818"/>
      <c r="K91" s="818"/>
      <c r="L91" s="818"/>
      <c r="M91" s="819"/>
      <c r="N91" s="58">
        <f>L88+L89+L90</f>
        <v>982.03781839995861</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4255.4972130664864</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9" t="s">
        <v>2324</v>
      </c>
      <c r="C110" s="960"/>
      <c r="D110" s="960"/>
      <c r="E110" s="960"/>
      <c r="F110" s="960"/>
      <c r="G110" s="960"/>
      <c r="H110" s="960"/>
      <c r="I110" s="960"/>
      <c r="J110" s="960"/>
      <c r="K110" s="960"/>
      <c r="L110" s="960"/>
      <c r="M110" s="960"/>
      <c r="N110" s="961"/>
    </row>
    <row r="111" spans="2:14" ht="15" customHeight="1">
      <c r="B111" s="959"/>
      <c r="C111" s="960"/>
      <c r="D111" s="960"/>
      <c r="E111" s="960"/>
      <c r="F111" s="960"/>
      <c r="G111" s="960"/>
      <c r="H111" s="960"/>
      <c r="I111" s="960"/>
      <c r="J111" s="960"/>
      <c r="K111" s="960"/>
      <c r="L111" s="960"/>
      <c r="M111" s="960"/>
      <c r="N111" s="961"/>
    </row>
    <row r="112" spans="2:14" ht="30" customHeight="1">
      <c r="B112" s="962" t="s">
        <v>2325</v>
      </c>
      <c r="C112" s="963"/>
      <c r="D112" s="963"/>
      <c r="E112" s="963"/>
      <c r="F112" s="963"/>
      <c r="G112" s="963"/>
      <c r="H112" s="963"/>
      <c r="I112" s="963"/>
      <c r="J112" s="963"/>
      <c r="K112" s="963"/>
      <c r="L112" s="963"/>
      <c r="M112" s="963"/>
      <c r="N112" s="964"/>
    </row>
    <row r="113" spans="2:14">
      <c r="B113" s="962"/>
      <c r="C113" s="963"/>
      <c r="D113" s="963"/>
      <c r="E113" s="963"/>
      <c r="F113" s="963"/>
      <c r="G113" s="963"/>
      <c r="H113" s="963"/>
      <c r="I113" s="963"/>
      <c r="J113" s="963"/>
      <c r="K113" s="963"/>
      <c r="L113" s="963"/>
      <c r="M113" s="963"/>
      <c r="N113" s="964"/>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5"/>
      <c r="K123" s="965"/>
      <c r="L123" s="965"/>
      <c r="M123" s="965"/>
      <c r="N123" s="966"/>
    </row>
    <row r="124" spans="2:14" ht="15.75" thickBot="1">
      <c r="B124" s="428" t="s">
        <v>2327</v>
      </c>
      <c r="C124" s="429"/>
      <c r="D124" s="429"/>
      <c r="E124" s="268"/>
      <c r="F124" s="268"/>
      <c r="G124" s="268"/>
      <c r="H124" s="268"/>
      <c r="I124" s="268"/>
      <c r="J124" s="967"/>
      <c r="K124" s="967"/>
      <c r="L124" s="967"/>
      <c r="M124" s="967"/>
      <c r="N124" s="968"/>
    </row>
  </sheetData>
  <mergeCells count="66">
    <mergeCell ref="B91:M91"/>
    <mergeCell ref="B93:M93"/>
    <mergeCell ref="L87:M87"/>
    <mergeCell ref="B88:H88"/>
    <mergeCell ref="L88:M88"/>
    <mergeCell ref="L89:M89"/>
    <mergeCell ref="B87:H87"/>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L63:M63"/>
    <mergeCell ref="L64:M64"/>
    <mergeCell ref="L65:M65"/>
    <mergeCell ref="I45:J45"/>
    <mergeCell ref="L45:M45"/>
    <mergeCell ref="L50:M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M5:M6"/>
    <mergeCell ref="N5:N6"/>
    <mergeCell ref="C6:J6"/>
    <mergeCell ref="B1:B6"/>
    <mergeCell ref="K5:K6"/>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42.75" customHeight="1" thickBot="1">
      <c r="A31" t="s">
        <v>1929</v>
      </c>
      <c r="B31" s="86" t="s">
        <v>1212</v>
      </c>
      <c r="C31" s="957" t="s">
        <v>2238</v>
      </c>
      <c r="D31" s="958"/>
      <c r="E31" s="958"/>
      <c r="F31" s="958"/>
      <c r="G31" s="958"/>
      <c r="H31" s="958"/>
      <c r="I31" s="958"/>
      <c r="J31" s="958"/>
      <c r="K31" s="477"/>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188</v>
      </c>
      <c r="B36" s="830" t="str">
        <f>VLOOKUP(A36,EQUIPOS!A6:D154,3,FALSE)</f>
        <v>Diferencial</v>
      </c>
      <c r="C36" s="831"/>
      <c r="D36" s="831"/>
      <c r="E36" s="831"/>
      <c r="F36" s="831"/>
      <c r="G36" s="831"/>
      <c r="H36" s="832"/>
      <c r="I36" s="276"/>
      <c r="J36" s="277"/>
      <c r="K36" s="278">
        <f>VLOOKUP(A36,EQUIPOS!A6:D163,4,FALSE)</f>
        <v>3275.7454024462386</v>
      </c>
      <c r="L36" s="279"/>
      <c r="M36" s="345">
        <v>4</v>
      </c>
      <c r="N36" s="281">
        <f>K36/M36</f>
        <v>818.93635061155965</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N75*M41</f>
        <v>957.5100976143749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1776.4464482259345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507</v>
      </c>
      <c r="B48" s="49" t="str">
        <f>VLOOKUP(A48,MATERIALES!A5:D372,3,FALSE)</f>
        <v>Mortero 1:3 Para Anillos</v>
      </c>
      <c r="C48" s="290"/>
      <c r="D48" s="290"/>
      <c r="E48" s="290"/>
      <c r="F48" s="290"/>
      <c r="G48" s="290"/>
      <c r="H48" s="290"/>
      <c r="I48" s="290"/>
      <c r="J48" s="320" t="str">
        <f ca="1">VLOOKUP(A48,MATERIALES!A4:D638,2,FALSE)</f>
        <v>m3</v>
      </c>
      <c r="K48" s="291">
        <v>0.01</v>
      </c>
      <c r="L48" s="276"/>
      <c r="M48" s="411">
        <f>VLOOKUP(A48,MATERIALES!A5:D394,4,FALSE)</f>
        <v>2582.2999999999997</v>
      </c>
      <c r="N48" s="281">
        <f>K48*M48</f>
        <v>25.822999999999997</v>
      </c>
    </row>
    <row r="49" spans="1:14">
      <c r="A49" s="169" t="s">
        <v>780</v>
      </c>
      <c r="B49" s="49" t="str">
        <f>VLOOKUP(A49,MATERIALES!A6:D372,3,FALSE)</f>
        <v>Tubo concreto simple 450 mm</v>
      </c>
      <c r="C49" s="434"/>
      <c r="D49" s="434"/>
      <c r="E49" s="434"/>
      <c r="F49" s="434"/>
      <c r="G49" s="434"/>
      <c r="H49" s="434"/>
      <c r="I49" s="434"/>
      <c r="J49" s="321" t="str">
        <f>VLOOKUP(A49,MATERIALES!A5:D639,2,FALSE)</f>
        <v>m</v>
      </c>
      <c r="K49" s="406">
        <v>1</v>
      </c>
      <c r="L49" s="430"/>
      <c r="M49" s="411">
        <f>VLOOKUP(A49,MATERIALES!A6:D395,4,FALSE)</f>
        <v>110000</v>
      </c>
      <c r="N49" s="281">
        <f>K49*M49</f>
        <v>110000</v>
      </c>
    </row>
    <row r="50" spans="1:14">
      <c r="A50" s="169" t="s">
        <v>905</v>
      </c>
      <c r="B50" s="49" t="str">
        <f>VLOOKUP(A50,MATERIALES!A6:D372,3,FALSE)</f>
        <v>Concreto Resistencia  14 (Mpa)</v>
      </c>
      <c r="C50" s="434"/>
      <c r="D50" s="434"/>
      <c r="E50" s="434"/>
      <c r="F50" s="434"/>
      <c r="G50" s="434"/>
      <c r="H50" s="434"/>
      <c r="I50" s="434"/>
      <c r="J50" s="321" t="str">
        <f>VLOOKUP(A50,MATERIALES!A6:D640,2,FALSE)</f>
        <v>m3</v>
      </c>
      <c r="K50" s="406">
        <v>0.36499999999999999</v>
      </c>
      <c r="L50" s="430"/>
      <c r="M50" s="411">
        <f>VLOOKUP(A50,MATERIALES!A6:D396,4,FALSE)</f>
        <v>307005</v>
      </c>
      <c r="N50" s="281">
        <f>K50*M50</f>
        <v>112056.825</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222082.64799999999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821">
        <f>VLOOKUP(A58,TRANSPORTE!A1:D117,4,FALSE)</f>
        <v>2.9188323931245752</v>
      </c>
      <c r="M58" s="822"/>
      <c r="N58" s="296">
        <f>K58*L58</f>
        <v>0.81727307007488115</v>
      </c>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318"/>
      <c r="C63" s="319"/>
      <c r="D63" s="319"/>
      <c r="E63" s="319"/>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f>
        <v>0.81727307007488115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32</v>
      </c>
      <c r="N69" s="404">
        <f>K69/M69</f>
        <v>6383.4006507624999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32</v>
      </c>
      <c r="N70" s="404">
        <f>K70/M70</f>
        <v>3191.70032538125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10">
        <f>SUM(N69:N74)</f>
        <v>9575.100976143749</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233435.01269743976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46687.002539487956</v>
      </c>
      <c r="M82" s="852"/>
      <c r="N82" s="57"/>
    </row>
    <row r="83" spans="1:14">
      <c r="B83" s="95" t="s">
        <v>1057</v>
      </c>
      <c r="C83" s="96"/>
      <c r="D83" s="96"/>
      <c r="E83" s="96"/>
      <c r="F83" s="96"/>
      <c r="G83" s="96"/>
      <c r="H83" s="96"/>
      <c r="I83" s="93"/>
      <c r="J83" s="94"/>
      <c r="K83" s="313">
        <v>0.05</v>
      </c>
      <c r="L83" s="851">
        <f>N77*K83</f>
        <v>11671.750634871989</v>
      </c>
      <c r="M83" s="852"/>
      <c r="N83" s="57"/>
    </row>
    <row r="84" spans="1:14" ht="15.75" thickBot="1">
      <c r="B84" s="97" t="s">
        <v>1058</v>
      </c>
      <c r="C84" s="98"/>
      <c r="D84" s="98"/>
      <c r="E84" s="98"/>
      <c r="F84" s="98"/>
      <c r="G84" s="98"/>
      <c r="H84" s="98"/>
      <c r="I84" s="99"/>
      <c r="J84" s="100"/>
      <c r="K84" s="314">
        <v>0.05</v>
      </c>
      <c r="L84" s="853">
        <f>N77*K84</f>
        <v>11671.750634871989</v>
      </c>
      <c r="M84" s="854"/>
      <c r="N84" s="57"/>
    </row>
    <row r="85" spans="1:14" ht="15.75" thickBot="1">
      <c r="B85" s="817" t="s">
        <v>1037</v>
      </c>
      <c r="C85" s="818"/>
      <c r="D85" s="818"/>
      <c r="E85" s="818"/>
      <c r="F85" s="818"/>
      <c r="G85" s="818"/>
      <c r="H85" s="818"/>
      <c r="I85" s="818"/>
      <c r="J85" s="818"/>
      <c r="K85" s="818"/>
      <c r="L85" s="818"/>
      <c r="M85" s="819"/>
      <c r="N85" s="58">
        <f>L82+L83+L84</f>
        <v>70030.50380923193</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303465.51650667167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45" customHeight="1" thickBot="1">
      <c r="A31" t="s">
        <v>1929</v>
      </c>
      <c r="B31" s="86" t="s">
        <v>1213</v>
      </c>
      <c r="C31" s="978" t="s">
        <v>2239</v>
      </c>
      <c r="D31" s="979"/>
      <c r="E31" s="979"/>
      <c r="F31" s="979"/>
      <c r="G31" s="979"/>
      <c r="H31" s="979"/>
      <c r="I31" s="979"/>
      <c r="J31" s="979"/>
      <c r="K31" s="486"/>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188</v>
      </c>
      <c r="B36" s="830" t="str">
        <f>VLOOKUP(A36,EQUIPOS!A6:D154,3,FALSE)</f>
        <v>Diferencial</v>
      </c>
      <c r="C36" s="831"/>
      <c r="D36" s="831"/>
      <c r="E36" s="831"/>
      <c r="F36" s="831"/>
      <c r="G36" s="831"/>
      <c r="H36" s="832"/>
      <c r="I36" s="276"/>
      <c r="J36" s="277"/>
      <c r="K36" s="278">
        <f>VLOOKUP(A36,EQUIPOS!A6:D163,4,FALSE)</f>
        <v>3275.7454024462386</v>
      </c>
      <c r="L36" s="279"/>
      <c r="M36" s="450">
        <v>4</v>
      </c>
      <c r="N36" s="281">
        <f>K36/M36</f>
        <v>818.93635061155965</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N75*M41</f>
        <v>957.5100976143749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1776.4464482259345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507</v>
      </c>
      <c r="B48" s="49" t="str">
        <f>VLOOKUP(A48,MATERIALES!A5:D372,3,FALSE)</f>
        <v>Mortero 1:3 Para Anillos</v>
      </c>
      <c r="C48" s="290"/>
      <c r="D48" s="290"/>
      <c r="E48" s="290"/>
      <c r="F48" s="290"/>
      <c r="G48" s="290"/>
      <c r="H48" s="290"/>
      <c r="I48" s="290"/>
      <c r="J48" s="320" t="str">
        <f ca="1">VLOOKUP(A48,MATERIALES!A4:D638,2,FALSE)</f>
        <v>m3</v>
      </c>
      <c r="K48" s="291">
        <v>0.02</v>
      </c>
      <c r="L48" s="276"/>
      <c r="M48" s="411">
        <f>VLOOKUP(A48,MATERIALES!A5:D394,4,FALSE)</f>
        <v>2582.2999999999997</v>
      </c>
      <c r="N48" s="281">
        <f>K48*M48</f>
        <v>51.645999999999994</v>
      </c>
    </row>
    <row r="49" spans="1:14">
      <c r="A49" s="169" t="s">
        <v>780</v>
      </c>
      <c r="B49" s="49" t="str">
        <f>VLOOKUP(A49,MATERIALES!A6:D372,3,FALSE)</f>
        <v>Tubo concreto simple 450 mm</v>
      </c>
      <c r="C49" s="434"/>
      <c r="D49" s="434"/>
      <c r="E49" s="434"/>
      <c r="F49" s="434"/>
      <c r="G49" s="434"/>
      <c r="H49" s="434"/>
      <c r="I49" s="434"/>
      <c r="J49" s="321" t="str">
        <f>VLOOKUP(A49,MATERIALES!A5:D639,2,FALSE)</f>
        <v>m</v>
      </c>
      <c r="K49" s="406">
        <v>1</v>
      </c>
      <c r="L49" s="430"/>
      <c r="M49" s="411">
        <f>VLOOKUP(A49,MATERIALES!A6:D395,4,FALSE)</f>
        <v>110000</v>
      </c>
      <c r="N49" s="281">
        <f>K49*M49</f>
        <v>110000</v>
      </c>
    </row>
    <row r="50" spans="1:14">
      <c r="A50" s="169" t="s">
        <v>905</v>
      </c>
      <c r="B50" s="49" t="str">
        <f>VLOOKUP(A50,MATERIALES!A6:D372,3,FALSE)</f>
        <v>Concreto Resistencia  14 (Mpa)</v>
      </c>
      <c r="C50" s="434"/>
      <c r="D50" s="434"/>
      <c r="E50" s="434"/>
      <c r="F50" s="434"/>
      <c r="G50" s="434"/>
      <c r="H50" s="434"/>
      <c r="I50" s="434"/>
      <c r="J50" s="321" t="str">
        <f>VLOOKUP(A50,MATERIALES!A6:D640,2,FALSE)</f>
        <v>m3</v>
      </c>
      <c r="K50" s="406">
        <v>0.46</v>
      </c>
      <c r="L50" s="430"/>
      <c r="M50" s="411">
        <f>VLOOKUP(A50,MATERIALES!A6:D396,4,FALSE)</f>
        <v>307005</v>
      </c>
      <c r="N50" s="281">
        <f>K50*M50</f>
        <v>141222.30000000002</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251273.946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821">
        <f>VLOOKUP(A58,TRANSPORTE!A1:D117,4,FALSE)</f>
        <v>2.9188323931245752</v>
      </c>
      <c r="M58" s="822"/>
      <c r="N58" s="296">
        <f>K58*L58</f>
        <v>0.81727307007488115</v>
      </c>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f>
        <v>0.81727307007488115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32</v>
      </c>
      <c r="N69" s="404">
        <f>K69/M69</f>
        <v>6383.4006507624999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32</v>
      </c>
      <c r="N70" s="404">
        <f>K70/M70</f>
        <v>3191.70032538125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10">
        <f>SUM(N69:N74)</f>
        <v>9575.100976143749</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262626.31069743977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52525.262139487953</v>
      </c>
      <c r="M82" s="852"/>
      <c r="N82" s="57"/>
    </row>
    <row r="83" spans="1:14">
      <c r="B83" s="95" t="s">
        <v>1057</v>
      </c>
      <c r="C83" s="96"/>
      <c r="D83" s="96"/>
      <c r="E83" s="96"/>
      <c r="F83" s="96"/>
      <c r="G83" s="96"/>
      <c r="H83" s="96"/>
      <c r="I83" s="93"/>
      <c r="J83" s="94"/>
      <c r="K83" s="313">
        <v>0.05</v>
      </c>
      <c r="L83" s="851">
        <f>N77*K83</f>
        <v>13131.315534871988</v>
      </c>
      <c r="M83" s="852"/>
      <c r="N83" s="57"/>
    </row>
    <row r="84" spans="1:14" ht="15.75" thickBot="1">
      <c r="B84" s="97" t="s">
        <v>1058</v>
      </c>
      <c r="C84" s="98"/>
      <c r="D84" s="98"/>
      <c r="E84" s="98"/>
      <c r="F84" s="98"/>
      <c r="G84" s="98"/>
      <c r="H84" s="98"/>
      <c r="I84" s="99"/>
      <c r="J84" s="100"/>
      <c r="K84" s="314">
        <v>0.05</v>
      </c>
      <c r="L84" s="853">
        <f>N77*K84</f>
        <v>13131.315534871988</v>
      </c>
      <c r="M84" s="854"/>
      <c r="N84" s="57"/>
    </row>
    <row r="85" spans="1:14" ht="15.75" thickBot="1">
      <c r="B85" s="817" t="s">
        <v>1037</v>
      </c>
      <c r="C85" s="818"/>
      <c r="D85" s="818"/>
      <c r="E85" s="818"/>
      <c r="F85" s="818"/>
      <c r="G85" s="818"/>
      <c r="H85" s="818"/>
      <c r="I85" s="818"/>
      <c r="J85" s="818"/>
      <c r="K85" s="818"/>
      <c r="L85" s="818"/>
      <c r="M85" s="819"/>
      <c r="N85" s="58">
        <f>L82+L83+L84</f>
        <v>78787.89320923193</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341414.20390667173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1761</v>
      </c>
      <c r="C31" s="87" t="s">
        <v>2240</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310</v>
      </c>
      <c r="B36" s="830" t="str">
        <f>VLOOKUP(A36,EQUIPOS!A6:D154,3,FALSE)</f>
        <v>Retroexcavadora A25C</v>
      </c>
      <c r="C36" s="831"/>
      <c r="D36" s="831"/>
      <c r="E36" s="831"/>
      <c r="F36" s="831"/>
      <c r="G36" s="831"/>
      <c r="H36" s="832"/>
      <c r="I36" s="276"/>
      <c r="J36" s="277"/>
      <c r="K36" s="278">
        <f>VLOOKUP(A36,EQUIPOS!A6:D163,4,FALSE)</f>
        <v>113181.61679485756</v>
      </c>
      <c r="L36" s="279"/>
      <c r="M36" s="345">
        <v>3</v>
      </c>
      <c r="N36" s="281">
        <f>K36/M36</f>
        <v>37727.205598285851</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N75*M41</f>
        <v>1276.6801301525002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39003.885728438348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507</v>
      </c>
      <c r="B48" s="49" t="str">
        <f>VLOOKUP(A48,MATERIALES!A5:D372,3,FALSE)</f>
        <v>Mortero 1:3 Para Anillos</v>
      </c>
      <c r="C48" s="290"/>
      <c r="D48" s="290"/>
      <c r="E48" s="290"/>
      <c r="F48" s="290"/>
      <c r="G48" s="290"/>
      <c r="H48" s="290"/>
      <c r="I48" s="290"/>
      <c r="J48" s="320" t="str">
        <f ca="1">VLOOKUP(A48,MATERIALES!A4:D638,2,FALSE)</f>
        <v>m3</v>
      </c>
      <c r="K48" s="291">
        <v>0.02</v>
      </c>
      <c r="L48" s="276"/>
      <c r="M48" s="411">
        <f>VLOOKUP(A48,MATERIALES!A5:D394,4,FALSE)</f>
        <v>2582.2999999999997</v>
      </c>
      <c r="N48" s="281">
        <f>K48*M48</f>
        <v>51.645999999999994</v>
      </c>
    </row>
    <row r="49" spans="1:14">
      <c r="A49" s="169" t="s">
        <v>562</v>
      </c>
      <c r="B49" s="49" t="str">
        <f>VLOOKUP(A49,MATERIALES!A6:D372,3,FALSE)</f>
        <v>Material para solado y atraque</v>
      </c>
      <c r="C49" s="434"/>
      <c r="D49" s="434"/>
      <c r="E49" s="434"/>
      <c r="F49" s="434"/>
      <c r="G49" s="434"/>
      <c r="H49" s="434"/>
      <c r="I49" s="434"/>
      <c r="J49" s="321" t="str">
        <f>VLOOKUP(A49,MATERIALES!A5:D639,2,FALSE)</f>
        <v>m3</v>
      </c>
      <c r="K49" s="406">
        <v>0.46</v>
      </c>
      <c r="L49" s="430"/>
      <c r="M49" s="411">
        <f>VLOOKUP(A49,MATERIALES!A6:D395,4,FALSE)</f>
        <v>36611</v>
      </c>
      <c r="N49" s="281">
        <f>K49*M49</f>
        <v>16841.060000000001</v>
      </c>
    </row>
    <row r="50" spans="1:14">
      <c r="A50" s="169" t="s">
        <v>774</v>
      </c>
      <c r="B50" s="49" t="str">
        <f>VLOOKUP(A50,MATERIALES!A6:D372,3,FALSE)</f>
        <v xml:space="preserve">Tubo concreto reforzado 900mm (tipo 1)
</v>
      </c>
      <c r="C50" s="434"/>
      <c r="D50" s="434"/>
      <c r="E50" s="434"/>
      <c r="F50" s="434"/>
      <c r="G50" s="434"/>
      <c r="H50" s="434"/>
      <c r="I50" s="434"/>
      <c r="J50" s="321" t="str">
        <f>VLOOKUP(A50,MATERIALES!A6:D640,2,FALSE)</f>
        <v>m</v>
      </c>
      <c r="K50" s="406">
        <v>1</v>
      </c>
      <c r="L50" s="430"/>
      <c r="M50" s="411">
        <f>VLOOKUP(A50,MATERIALES!A6:D396,4,FALSE)</f>
        <v>240000</v>
      </c>
      <c r="N50" s="281">
        <f>K50*M50</f>
        <v>240000</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256892.70600000001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821">
        <f>VLOOKUP(A58,TRANSPORTE!A1:D117,4,FALSE)</f>
        <v>2.9188323931245752</v>
      </c>
      <c r="M58" s="822"/>
      <c r="N58" s="296">
        <f>K58*L58</f>
        <v>0.81727307007488115</v>
      </c>
    </row>
    <row r="59" spans="1:14">
      <c r="A59" t="s">
        <v>1407</v>
      </c>
      <c r="B59" s="52" t="str">
        <f>VLOOKUP(A59,TRANSPORTE!A1:D117,3,FALSE)</f>
        <v>Transporte de Material de Solado y Atraque Tubería de Concreto Reforzado</v>
      </c>
      <c r="C59" s="53"/>
      <c r="D59" s="53"/>
      <c r="E59" s="53"/>
      <c r="F59" s="53"/>
      <c r="G59" s="53"/>
      <c r="H59" s="320" t="s">
        <v>339</v>
      </c>
      <c r="I59" s="288">
        <v>0.46</v>
      </c>
      <c r="J59" s="295">
        <v>1</v>
      </c>
      <c r="K59" s="288">
        <f>I59*J59</f>
        <v>0.46</v>
      </c>
      <c r="L59" s="821">
        <f>VLOOKUP(A59,TRANSPORTE!A1:D117,4,FALSE)</f>
        <v>1200</v>
      </c>
      <c r="M59" s="822"/>
      <c r="N59" s="296">
        <f>K59*L59</f>
        <v>552</v>
      </c>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318"/>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552.81727307007486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24</v>
      </c>
      <c r="N69" s="404">
        <f>K69/M69</f>
        <v>8511.2008676833339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24</v>
      </c>
      <c r="N70" s="404">
        <f>K70/M70</f>
        <v>4255.6004338416669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133"/>
    </row>
    <row r="75" spans="1:15" ht="15.75" thickBot="1">
      <c r="B75" s="823" t="s">
        <v>1037</v>
      </c>
      <c r="C75" s="824"/>
      <c r="D75" s="824"/>
      <c r="E75" s="824"/>
      <c r="F75" s="824"/>
      <c r="G75" s="824"/>
      <c r="H75" s="824"/>
      <c r="I75" s="824"/>
      <c r="J75" s="824"/>
      <c r="K75" s="824"/>
      <c r="L75" s="824"/>
      <c r="M75" s="825"/>
      <c r="N75" s="469">
        <f>SUM(N69:N74)</f>
        <v>12766.801301525</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309216.21030303335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61843.242060606673</v>
      </c>
      <c r="M82" s="852"/>
      <c r="N82" s="57"/>
    </row>
    <row r="83" spans="1:14">
      <c r="B83" s="95" t="s">
        <v>1057</v>
      </c>
      <c r="C83" s="96"/>
      <c r="D83" s="96"/>
      <c r="E83" s="96"/>
      <c r="F83" s="96"/>
      <c r="G83" s="96"/>
      <c r="H83" s="96"/>
      <c r="I83" s="93"/>
      <c r="J83" s="94"/>
      <c r="K83" s="313">
        <v>0.05</v>
      </c>
      <c r="L83" s="851">
        <f>N77*K83</f>
        <v>15460.810515151668</v>
      </c>
      <c r="M83" s="852"/>
      <c r="N83" s="57"/>
    </row>
    <row r="84" spans="1:14" ht="15.75" thickBot="1">
      <c r="B84" s="97" t="s">
        <v>1058</v>
      </c>
      <c r="C84" s="98"/>
      <c r="D84" s="98"/>
      <c r="E84" s="98"/>
      <c r="F84" s="98"/>
      <c r="G84" s="98"/>
      <c r="H84" s="98"/>
      <c r="I84" s="99"/>
      <c r="J84" s="100"/>
      <c r="K84" s="314">
        <v>0.05</v>
      </c>
      <c r="L84" s="853">
        <f>N77*K84</f>
        <v>15460.810515151668</v>
      </c>
      <c r="M84" s="854"/>
      <c r="N84" s="57"/>
    </row>
    <row r="85" spans="1:14" ht="15.75" thickBot="1">
      <c r="B85" s="817" t="s">
        <v>1037</v>
      </c>
      <c r="C85" s="818"/>
      <c r="D85" s="818"/>
      <c r="E85" s="818"/>
      <c r="F85" s="818"/>
      <c r="G85" s="818"/>
      <c r="H85" s="818"/>
      <c r="I85" s="818"/>
      <c r="J85" s="818"/>
      <c r="K85" s="818"/>
      <c r="L85" s="818"/>
      <c r="M85" s="819"/>
      <c r="N85" s="58">
        <f>L82+L83+L84</f>
        <v>92764.863090910003</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401981.07339394337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topLeftCell="A25"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1214</v>
      </c>
      <c r="C31" s="87" t="s">
        <v>2242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160</v>
      </c>
      <c r="B36" s="830" t="str">
        <f>VLOOKUP(A36,EQUIPOS!A6:D154,3,FALSE)</f>
        <v>COMPACTADOR MANUAL VIBRATORIO (RANA) con motor de 6 HP</v>
      </c>
      <c r="C36" s="831"/>
      <c r="D36" s="831"/>
      <c r="E36" s="831"/>
      <c r="F36" s="831"/>
      <c r="G36" s="831"/>
      <c r="H36" s="832"/>
      <c r="I36" s="276"/>
      <c r="J36" s="277"/>
      <c r="K36" s="278">
        <f>VLOOKUP(A36,EQUIPOS!A6:D163,4,FALSE)</f>
        <v>6250</v>
      </c>
      <c r="L36" s="279"/>
      <c r="M36" s="345">
        <v>0.5</v>
      </c>
      <c r="N36" s="281">
        <f>K36/M36</f>
        <v>12500</v>
      </c>
    </row>
    <row r="37" spans="1:14">
      <c r="A37" s="119" t="s">
        <v>320</v>
      </c>
      <c r="B37" s="830" t="str">
        <f>VLOOKUP(A37,EQUIPOS!A7:D154,3,FALSE)</f>
        <v>Retroexcavadora sobre llantas, motor 62HP, Profundidad de excavación de 5.41 metros.</v>
      </c>
      <c r="C37" s="831"/>
      <c r="D37" s="831"/>
      <c r="E37" s="831"/>
      <c r="F37" s="831"/>
      <c r="G37" s="831"/>
      <c r="H37" s="832"/>
      <c r="I37" s="430"/>
      <c r="J37" s="431"/>
      <c r="K37" s="278">
        <f>VLOOKUP(A37,EQUIPOS!A7:D164,4,FALSE)</f>
        <v>166400</v>
      </c>
      <c r="L37" s="344"/>
      <c r="M37" s="345">
        <v>1.5</v>
      </c>
      <c r="N37" s="281">
        <f>K37/M37</f>
        <v>110933.33333333333</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N75*M41</f>
        <v>2553.3602603050003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125986.69359363832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562</v>
      </c>
      <c r="B48" s="49" t="str">
        <f>VLOOKUP(A48,MATERIALES!A5:D372,3,FALSE)</f>
        <v>Material para solado y atraque</v>
      </c>
      <c r="C48" s="290"/>
      <c r="D48" s="290"/>
      <c r="E48" s="290"/>
      <c r="F48" s="290"/>
      <c r="G48" s="290"/>
      <c r="H48" s="290"/>
      <c r="I48" s="290"/>
      <c r="J48" s="320" t="str">
        <f ca="1">VLOOKUP(A48,MATERIALES!A4:D638,2,FALSE)</f>
        <v>m3</v>
      </c>
      <c r="K48" s="291">
        <v>0.57999999999999996</v>
      </c>
      <c r="L48" s="276"/>
      <c r="M48" s="411">
        <f>VLOOKUP(A48,MATERIALES!A5:D394,4,FALSE)</f>
        <v>36611</v>
      </c>
      <c r="N48" s="281">
        <f>K48*M48</f>
        <v>21234.379999999997</v>
      </c>
    </row>
    <row r="49" spans="1:14">
      <c r="A49" s="169" t="s">
        <v>788</v>
      </c>
      <c r="B49" s="49" t="str">
        <f>VLOOKUP(A49,MATERIALES!A6:D372,3,FALSE)</f>
        <v xml:space="preserve">Tubo corrugado de acero galvanizado MP-68
</v>
      </c>
      <c r="C49" s="434"/>
      <c r="D49" s="434"/>
      <c r="E49" s="434"/>
      <c r="F49" s="434"/>
      <c r="G49" s="434"/>
      <c r="H49" s="434"/>
      <c r="I49" s="434"/>
      <c r="J49" s="321" t="str">
        <f>VLOOKUP(A49,MATERIALES!A5:D639,2,FALSE)</f>
        <v>m</v>
      </c>
      <c r="K49" s="406">
        <v>1</v>
      </c>
      <c r="L49" s="430"/>
      <c r="M49" s="411">
        <f>VLOOKUP(A49,MATERIALES!A6:D395,4,FALSE)</f>
        <v>411515</v>
      </c>
      <c r="N49" s="281">
        <f>K49*M49</f>
        <v>411515</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432749.38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1402</v>
      </c>
      <c r="B58" s="52" t="str">
        <f>VLOOKUP(A58,TRANSPORTE!A1:D117,3,FALSE)</f>
        <v>Transporte de tubería</v>
      </c>
      <c r="C58" s="326"/>
      <c r="D58" s="326"/>
      <c r="E58" s="326"/>
      <c r="F58" s="326"/>
      <c r="G58" s="326"/>
      <c r="H58" s="320" t="s">
        <v>1390</v>
      </c>
      <c r="I58" s="288">
        <v>1</v>
      </c>
      <c r="J58" s="295">
        <v>1</v>
      </c>
      <c r="K58" s="288">
        <f>I58*J58</f>
        <v>1</v>
      </c>
      <c r="L58" s="821">
        <f>VLOOKUP(A58,TRANSPORTE!A1:D117,4,FALSE)</f>
        <v>707.82697319902627</v>
      </c>
      <c r="M58" s="822"/>
      <c r="N58" s="296">
        <f>K58*L58</f>
        <v>707.82697319902627</v>
      </c>
    </row>
    <row r="59" spans="1:14">
      <c r="A59" t="s">
        <v>1407</v>
      </c>
      <c r="B59" s="52" t="str">
        <f>VLOOKUP(A59,TRANSPORTE!A1:D117,3,FALSE)</f>
        <v>Transporte de Material de Solado y Atraque Tubería de Concreto Reforzado</v>
      </c>
      <c r="C59" s="53"/>
      <c r="D59" s="53"/>
      <c r="E59" s="53"/>
      <c r="F59" s="53"/>
      <c r="G59" s="53"/>
      <c r="H59" s="320" t="s">
        <v>339</v>
      </c>
      <c r="I59" s="288">
        <v>0.57999999999999996</v>
      </c>
      <c r="J59" s="295">
        <v>1</v>
      </c>
      <c r="K59" s="288">
        <f>I59*J59</f>
        <v>0.57999999999999996</v>
      </c>
      <c r="L59" s="821">
        <f>VLOOKUP(A59,TRANSPORTE!A1:D117,4,FALSE)</f>
        <v>1200</v>
      </c>
      <c r="M59" s="822"/>
      <c r="N59" s="296">
        <f>K59*L59</f>
        <v>696</v>
      </c>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f>
        <v>1403.8269731990263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12</v>
      </c>
      <c r="N69" s="404">
        <f>K69/M69</f>
        <v>17022.401735366668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v>
      </c>
      <c r="N70" s="404">
        <f>K70/M70</f>
        <v>8511.2008676833339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10">
        <f>SUM(N69:N74)</f>
        <v>25533.60260305</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585673.50316988735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117134.70063397748</v>
      </c>
      <c r="M82" s="852"/>
      <c r="N82" s="57"/>
    </row>
    <row r="83" spans="1:14">
      <c r="B83" s="95" t="s">
        <v>1057</v>
      </c>
      <c r="C83" s="96"/>
      <c r="D83" s="96"/>
      <c r="E83" s="96"/>
      <c r="F83" s="96"/>
      <c r="G83" s="96"/>
      <c r="H83" s="96"/>
      <c r="I83" s="93"/>
      <c r="J83" s="94"/>
      <c r="K83" s="313">
        <v>0.05</v>
      </c>
      <c r="L83" s="851">
        <f>N77*K83</f>
        <v>29283.67515849437</v>
      </c>
      <c r="M83" s="852"/>
      <c r="N83" s="57"/>
    </row>
    <row r="84" spans="1:14" ht="15.75" thickBot="1">
      <c r="B84" s="97" t="s">
        <v>1058</v>
      </c>
      <c r="C84" s="98"/>
      <c r="D84" s="98"/>
      <c r="E84" s="98"/>
      <c r="F84" s="98"/>
      <c r="G84" s="98"/>
      <c r="H84" s="98"/>
      <c r="I84" s="99"/>
      <c r="J84" s="100"/>
      <c r="K84" s="314">
        <v>0.05</v>
      </c>
      <c r="L84" s="853">
        <f>N77*K84</f>
        <v>29283.67515849437</v>
      </c>
      <c r="M84" s="854"/>
      <c r="N84" s="57"/>
    </row>
    <row r="85" spans="1:14" ht="15.75" thickBot="1">
      <c r="B85" s="817" t="s">
        <v>1037</v>
      </c>
      <c r="C85" s="818"/>
      <c r="D85" s="818"/>
      <c r="E85" s="818"/>
      <c r="F85" s="818"/>
      <c r="G85" s="818"/>
      <c r="H85" s="818"/>
      <c r="I85" s="818"/>
      <c r="J85" s="818"/>
      <c r="K85" s="818"/>
      <c r="L85" s="818"/>
      <c r="M85" s="819"/>
      <c r="N85" s="58">
        <f>L82+L83+L84</f>
        <v>175702.05095096625</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761375.55412085354</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topLeftCell="A25"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1215</v>
      </c>
      <c r="C31" s="87" t="s">
        <v>2241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160</v>
      </c>
      <c r="B36" s="830" t="str">
        <f>VLOOKUP(A36,EQUIPOS!A6:D154,3,FALSE)</f>
        <v>COMPACTADOR MANUAL VIBRATORIO (RANA) con motor de 6 HP</v>
      </c>
      <c r="C36" s="831"/>
      <c r="D36" s="831"/>
      <c r="E36" s="831"/>
      <c r="F36" s="831"/>
      <c r="G36" s="831"/>
      <c r="H36" s="832"/>
      <c r="I36" s="276"/>
      <c r="J36" s="277"/>
      <c r="K36" s="278">
        <f>VLOOKUP(A36,EQUIPOS!A6:D163,4,FALSE)</f>
        <v>6250</v>
      </c>
      <c r="L36" s="279"/>
      <c r="M36" s="345">
        <v>0.5</v>
      </c>
      <c r="N36" s="281">
        <f>K36/M36</f>
        <v>12500</v>
      </c>
    </row>
    <row r="37" spans="1:14">
      <c r="A37" s="119" t="s">
        <v>303</v>
      </c>
      <c r="B37" s="830" t="str">
        <f>VLOOKUP(A37,EQUIPOS!A7:D154,3,FALSE)</f>
        <v>Retrocargador, pala de 1,1 m3 de capacidad, profundidad de excavación de 4.400 mm y una altura de 5.680 mm</v>
      </c>
      <c r="C37" s="831"/>
      <c r="D37" s="831"/>
      <c r="E37" s="831"/>
      <c r="F37" s="831"/>
      <c r="G37" s="831"/>
      <c r="H37" s="832"/>
      <c r="I37" s="430"/>
      <c r="J37" s="431"/>
      <c r="K37" s="278">
        <f>VLOOKUP(A37,EQUIPOS!A7:D164,4,FALSE)</f>
        <v>115324.04271502474</v>
      </c>
      <c r="L37" s="344"/>
      <c r="M37" s="345">
        <v>1.5</v>
      </c>
      <c r="N37" s="281">
        <f>K37/M37</f>
        <v>76882.695143349833</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N75*M41</f>
        <v>2553.3602603050003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91936.055403654827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562</v>
      </c>
      <c r="B48" s="49" t="str">
        <f>VLOOKUP(A48,MATERIALES!A5:D372,3,FALSE)</f>
        <v>Material para solado y atraque</v>
      </c>
      <c r="C48" s="290"/>
      <c r="D48" s="290"/>
      <c r="E48" s="290"/>
      <c r="F48" s="290"/>
      <c r="G48" s="290"/>
      <c r="H48" s="290"/>
      <c r="I48" s="290"/>
      <c r="J48" s="320" t="str">
        <f ca="1">VLOOKUP(A48,MATERIALES!A4:D638,2,FALSE)</f>
        <v>m3</v>
      </c>
      <c r="K48" s="291">
        <v>0.57999999999999996</v>
      </c>
      <c r="L48" s="276"/>
      <c r="M48" s="411">
        <f>VLOOKUP(A48,MATERIALES!A5:D394,4,FALSE)</f>
        <v>36611</v>
      </c>
      <c r="N48" s="281">
        <f>K48*M48</f>
        <v>21234.379999999997</v>
      </c>
    </row>
    <row r="49" spans="1:14">
      <c r="A49" s="169" t="s">
        <v>788</v>
      </c>
      <c r="B49" s="49" t="str">
        <f>VLOOKUP(A49,MATERIALES!A6:D372,3,FALSE)</f>
        <v xml:space="preserve">Tubo corrugado de acero galvanizado MP-68
</v>
      </c>
      <c r="C49" s="434"/>
      <c r="D49" s="434"/>
      <c r="E49" s="434"/>
      <c r="F49" s="434"/>
      <c r="G49" s="434"/>
      <c r="H49" s="434"/>
      <c r="I49" s="434"/>
      <c r="J49" s="321" t="str">
        <f>VLOOKUP(A49,MATERIALES!A5:D639,2,FALSE)</f>
        <v>m</v>
      </c>
      <c r="K49" s="406">
        <v>1</v>
      </c>
      <c r="L49" s="430"/>
      <c r="M49" s="411">
        <f>VLOOKUP(A49,MATERIALES!A6:D395,4,FALSE)</f>
        <v>411515</v>
      </c>
      <c r="N49" s="281">
        <f>K49*M49</f>
        <v>411515</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432749.38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1402</v>
      </c>
      <c r="B58" s="52" t="str">
        <f>VLOOKUP(A58,TRANSPORTE!A1:D117,3,FALSE)</f>
        <v>Transporte de tubería</v>
      </c>
      <c r="C58" s="326"/>
      <c r="D58" s="326"/>
      <c r="E58" s="326"/>
      <c r="F58" s="326"/>
      <c r="G58" s="326"/>
      <c r="H58" s="320" t="s">
        <v>1390</v>
      </c>
      <c r="I58" s="288">
        <v>1</v>
      </c>
      <c r="J58" s="295">
        <v>1</v>
      </c>
      <c r="K58" s="288">
        <f>I58*J58</f>
        <v>1</v>
      </c>
      <c r="L58" s="821">
        <f>VLOOKUP(A58,TRANSPORTE!A1:D117,4,FALSE)</f>
        <v>707.82697319902627</v>
      </c>
      <c r="M58" s="822"/>
      <c r="N58" s="296">
        <f>K58*L58</f>
        <v>707.82697319902627</v>
      </c>
    </row>
    <row r="59" spans="1:14">
      <c r="A59" t="s">
        <v>1407</v>
      </c>
      <c r="B59" s="52" t="str">
        <f>VLOOKUP(A59,TRANSPORTE!A1:D117,3,FALSE)</f>
        <v>Transporte de Material de Solado y Atraque Tubería de Concreto Reforzado</v>
      </c>
      <c r="C59" s="53"/>
      <c r="D59" s="53"/>
      <c r="E59" s="53"/>
      <c r="F59" s="53"/>
      <c r="G59" s="53"/>
      <c r="H59" s="320" t="s">
        <v>339</v>
      </c>
      <c r="I59" s="288">
        <v>0.57999999999999996</v>
      </c>
      <c r="J59" s="295">
        <v>1</v>
      </c>
      <c r="K59" s="288">
        <f>I59*J59</f>
        <v>0.57999999999999996</v>
      </c>
      <c r="L59" s="821">
        <f>VLOOKUP(A59,TRANSPORTE!A1:D117,4,FALSE)</f>
        <v>1200</v>
      </c>
      <c r="M59" s="822"/>
      <c r="N59" s="296">
        <f>K59*L59</f>
        <v>696</v>
      </c>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1403.8269731990263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12</v>
      </c>
      <c r="N69" s="404">
        <f>K69/M69</f>
        <v>17022.401735366668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v>
      </c>
      <c r="N70" s="404">
        <f>K70/M70</f>
        <v>8511.2008676833339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10">
        <f>SUM(N69:N74)</f>
        <v>25533.60260305</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551622.8649799038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110324.57299598076</v>
      </c>
      <c r="M82" s="852"/>
      <c r="N82" s="57"/>
    </row>
    <row r="83" spans="1:14">
      <c r="B83" s="95" t="s">
        <v>1057</v>
      </c>
      <c r="C83" s="96"/>
      <c r="D83" s="96"/>
      <c r="E83" s="96"/>
      <c r="F83" s="96"/>
      <c r="G83" s="96"/>
      <c r="H83" s="96"/>
      <c r="I83" s="93"/>
      <c r="J83" s="94"/>
      <c r="K83" s="313">
        <v>0.05</v>
      </c>
      <c r="L83" s="851">
        <f>N77*K83</f>
        <v>27581.143248995191</v>
      </c>
      <c r="M83" s="852"/>
      <c r="N83" s="57"/>
    </row>
    <row r="84" spans="1:14" ht="15.75" thickBot="1">
      <c r="B84" s="97" t="s">
        <v>1058</v>
      </c>
      <c r="C84" s="98"/>
      <c r="D84" s="98"/>
      <c r="E84" s="98"/>
      <c r="F84" s="98"/>
      <c r="G84" s="98"/>
      <c r="H84" s="98"/>
      <c r="I84" s="99"/>
      <c r="J84" s="100"/>
      <c r="K84" s="314">
        <v>0.05</v>
      </c>
      <c r="L84" s="853">
        <f>N77*K84</f>
        <v>27581.143248995191</v>
      </c>
      <c r="M84" s="854"/>
      <c r="N84" s="57"/>
    </row>
    <row r="85" spans="1:14" ht="15.75" thickBot="1">
      <c r="B85" s="817" t="s">
        <v>1037</v>
      </c>
      <c r="C85" s="818"/>
      <c r="D85" s="818"/>
      <c r="E85" s="818"/>
      <c r="F85" s="818"/>
      <c r="G85" s="818"/>
      <c r="H85" s="818"/>
      <c r="I85" s="818"/>
      <c r="J85" s="818"/>
      <c r="K85" s="818"/>
      <c r="L85" s="818"/>
      <c r="M85" s="819"/>
      <c r="N85" s="58">
        <f>L82+L83+L84</f>
        <v>165486.85949397113</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717109.7244738749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1762</v>
      </c>
      <c r="C31" s="87" t="s">
        <v>1763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N75*M41</f>
        <v>127.66801301525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127.66801301525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773</v>
      </c>
      <c r="B48" s="49" t="str">
        <f>VLOOKUP(A48,MATERIALES!A5:D372,3,FALSE)</f>
        <v>Tubería de Plástico</v>
      </c>
      <c r="C48" s="290"/>
      <c r="D48" s="290"/>
      <c r="E48" s="290"/>
      <c r="F48" s="290"/>
      <c r="G48" s="290"/>
      <c r="H48" s="290"/>
      <c r="I48" s="277"/>
      <c r="J48" s="233" t="str">
        <f ca="1">VLOOKUP(A48,MATERIALES!A4:D638,2,FALSE)</f>
        <v>m</v>
      </c>
      <c r="K48" s="291">
        <v>1</v>
      </c>
      <c r="L48" s="276"/>
      <c r="M48" s="411">
        <f>VLOOKUP(A48,MATERIALES!A5:D394,4,FALSE)</f>
        <v>10498.344048923664</v>
      </c>
      <c r="N48" s="281">
        <f>K48*M48</f>
        <v>10498.344048923664</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10498.344048923664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B58" s="52"/>
      <c r="C58" s="326"/>
      <c r="D58" s="326"/>
      <c r="E58" s="326"/>
      <c r="F58" s="326"/>
      <c r="G58" s="326"/>
      <c r="H58" s="320"/>
      <c r="I58" s="288"/>
      <c r="J58" s="295"/>
      <c r="K58" s="288"/>
      <c r="L58" s="821"/>
      <c r="M58" s="822"/>
      <c r="N58" s="296"/>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100</v>
      </c>
      <c r="N69" s="404">
        <f>K69/M69</f>
        <v>1532.0161561829998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10">
        <f>SUM(N69:N74)</f>
        <v>2553.3602603049999</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13179.372322243915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2635.8744644487833</v>
      </c>
      <c r="M82" s="852"/>
      <c r="N82" s="57"/>
    </row>
    <row r="83" spans="1:14">
      <c r="B83" s="95" t="s">
        <v>1057</v>
      </c>
      <c r="C83" s="96"/>
      <c r="D83" s="96"/>
      <c r="E83" s="96"/>
      <c r="F83" s="96"/>
      <c r="G83" s="96"/>
      <c r="H83" s="96"/>
      <c r="I83" s="93"/>
      <c r="J83" s="94"/>
      <c r="K83" s="313">
        <v>0.05</v>
      </c>
      <c r="L83" s="851">
        <f>N77*K83</f>
        <v>658.96861611219583</v>
      </c>
      <c r="M83" s="852"/>
      <c r="N83" s="57"/>
    </row>
    <row r="84" spans="1:14" ht="15.75" thickBot="1">
      <c r="B84" s="97" t="s">
        <v>1058</v>
      </c>
      <c r="C84" s="98"/>
      <c r="D84" s="98"/>
      <c r="E84" s="98"/>
      <c r="F84" s="98"/>
      <c r="G84" s="98"/>
      <c r="H84" s="98"/>
      <c r="I84" s="99"/>
      <c r="J84" s="100"/>
      <c r="K84" s="314">
        <v>0.05</v>
      </c>
      <c r="L84" s="853">
        <f>N77*K84</f>
        <v>658.96861611219583</v>
      </c>
      <c r="M84" s="854"/>
      <c r="N84" s="57"/>
    </row>
    <row r="85" spans="1:14" ht="15.75" thickBot="1">
      <c r="B85" s="817" t="s">
        <v>1037</v>
      </c>
      <c r="C85" s="818"/>
      <c r="D85" s="818"/>
      <c r="E85" s="818"/>
      <c r="F85" s="818"/>
      <c r="G85" s="818"/>
      <c r="H85" s="818"/>
      <c r="I85" s="818"/>
      <c r="J85" s="818"/>
      <c r="K85" s="818"/>
      <c r="L85" s="818"/>
      <c r="M85" s="819"/>
      <c r="N85" s="58">
        <f>L82+L83+L84</f>
        <v>3953.811696673175</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17133.184018917091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topLeftCell="A28"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982" t="s">
        <v>1028</v>
      </c>
      <c r="D30" s="983"/>
      <c r="E30" s="983"/>
      <c r="F30" s="983"/>
      <c r="G30" s="983"/>
      <c r="H30" s="983"/>
      <c r="I30" s="983"/>
      <c r="J30" s="463"/>
      <c r="K30" s="316"/>
      <c r="L30" s="828" t="s">
        <v>1029</v>
      </c>
      <c r="M30" s="829"/>
      <c r="N30" s="77" t="s">
        <v>1030</v>
      </c>
    </row>
    <row r="31" spans="1:14" ht="30" customHeight="1" thickBot="1">
      <c r="A31" t="s">
        <v>1929</v>
      </c>
      <c r="B31" s="86" t="s">
        <v>1216</v>
      </c>
      <c r="C31" s="980" t="s">
        <v>2243</v>
      </c>
      <c r="D31" s="981"/>
      <c r="E31" s="981"/>
      <c r="F31" s="981"/>
      <c r="G31" s="981"/>
      <c r="H31" s="981"/>
      <c r="I31" s="981"/>
      <c r="J31" s="981"/>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N75*M41</f>
        <v>1915.0201952287498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630</v>
      </c>
      <c r="B48" s="49" t="str">
        <f>VLOOKUP(A48,MATERIALES!A5:D372,3,FALSE)</f>
        <v xml:space="preserve">Piedra para gavión
</v>
      </c>
      <c r="C48" s="290"/>
      <c r="D48" s="290"/>
      <c r="E48" s="290"/>
      <c r="F48" s="290"/>
      <c r="G48" s="290"/>
      <c r="H48" s="290"/>
      <c r="I48" s="290"/>
      <c r="J48" s="320" t="str">
        <f ca="1">VLOOKUP(A48,MATERIALES!A4:D638,2,FALSE)</f>
        <v>m3</v>
      </c>
      <c r="K48" s="291">
        <v>1.1000000000000001</v>
      </c>
      <c r="L48" s="276"/>
      <c r="M48" s="411">
        <f>VLOOKUP(A48,MATERIALES!A5:D394,4,FALSE)</f>
        <v>65450</v>
      </c>
      <c r="N48" s="281">
        <f>K48*M48</f>
        <v>71995</v>
      </c>
    </row>
    <row r="49" spans="1:14">
      <c r="A49" s="169" t="s">
        <v>853</v>
      </c>
      <c r="B49" s="49" t="str">
        <f>VLOOKUP(A49,MATERIALES!A6:D372,3,FALSE)</f>
        <v>Alambre galvanizado No. 12</v>
      </c>
      <c r="C49" s="434"/>
      <c r="D49" s="434"/>
      <c r="E49" s="434"/>
      <c r="F49" s="434"/>
      <c r="G49" s="434"/>
      <c r="H49" s="434"/>
      <c r="I49" s="434"/>
      <c r="J49" s="321" t="str">
        <f>VLOOKUP(A49,MATERIALES!A5:D639,2,FALSE)</f>
        <v>kg</v>
      </c>
      <c r="K49" s="406">
        <v>1.1499999999999999</v>
      </c>
      <c r="L49" s="430"/>
      <c r="M49" s="411">
        <f>VLOOKUP(A49,MATERIALES!A6:D395,4,FALSE)</f>
        <v>4754.333333333333</v>
      </c>
      <c r="N49" s="281">
        <f>K49*M49</f>
        <v>5467.4833333333327</v>
      </c>
    </row>
    <row r="50" spans="1:14">
      <c r="A50" s="169" t="s">
        <v>608</v>
      </c>
      <c r="B50" s="49" t="str">
        <f>VLOOKUP(A50,MATERIALES!A6:D372,3,FALSE)</f>
        <v>Mortero 1:3 De recubrimiento</v>
      </c>
      <c r="C50" s="434"/>
      <c r="D50" s="434"/>
      <c r="E50" s="434"/>
      <c r="F50" s="434"/>
      <c r="G50" s="434"/>
      <c r="H50" s="434"/>
      <c r="I50" s="434"/>
      <c r="J50" s="321" t="str">
        <f>VLOOKUP(A50,MATERIALES!A6:D640,2,FALSE)</f>
        <v>m3</v>
      </c>
      <c r="K50" s="406">
        <v>0.12</v>
      </c>
      <c r="L50" s="430"/>
      <c r="M50" s="411">
        <f>VLOOKUP(A50,MATERIALES!A6:D396,4,FALSE)</f>
        <v>2582.2999999999997</v>
      </c>
      <c r="N50" s="281">
        <f>K50*M50</f>
        <v>309.87599999999998</v>
      </c>
    </row>
    <row r="51" spans="1:14">
      <c r="A51" s="169" t="s">
        <v>941</v>
      </c>
      <c r="B51" s="49" t="str">
        <f>VLOOKUP(A51,MATERIALES!A6:D372,3,FALSE)</f>
        <v xml:space="preserve">Formaleta (gaviones, juntas de bordillos, juntas de cunetas, muros, concretos clase D,E, F y G)
</v>
      </c>
      <c r="C51" s="434"/>
      <c r="D51" s="434"/>
      <c r="E51" s="434"/>
      <c r="F51" s="434"/>
      <c r="G51" s="434"/>
      <c r="H51" s="434"/>
      <c r="I51" s="434"/>
      <c r="J51" s="321" t="str">
        <f>VLOOKUP(A51,MATERIALES!A6:D641,2,FALSE)</f>
        <v>m2</v>
      </c>
      <c r="K51" s="406">
        <v>2</v>
      </c>
      <c r="L51" s="430"/>
      <c r="M51" s="411">
        <f>VLOOKUP(A51,MATERIALES!A6:D397,4,FALSE)</f>
        <v>5072.7667932112681</v>
      </c>
      <c r="N51" s="281">
        <f>K51*M51</f>
        <v>10145.533586422536</v>
      </c>
    </row>
    <row r="52" spans="1:14" ht="15.75" thickBot="1">
      <c r="A52" t="s">
        <v>1005</v>
      </c>
      <c r="B52" s="49" t="str">
        <f>VLOOKUP(A52,MATERIALES!A7:D372,3,FALSE)</f>
        <v>Malla para gaviones (2M3)</v>
      </c>
      <c r="C52" s="319"/>
      <c r="D52" s="319"/>
      <c r="E52" s="319"/>
      <c r="F52" s="319"/>
      <c r="G52" s="319"/>
      <c r="H52" s="319"/>
      <c r="I52" s="319"/>
      <c r="J52" s="442" t="str">
        <f>VLOOKUP(A52,MATERIALES!A6:D642,2,FALSE)</f>
        <v>u</v>
      </c>
      <c r="K52" s="132">
        <v>0.5</v>
      </c>
      <c r="L52" s="334"/>
      <c r="M52" s="411">
        <f>VLOOKUP(A52,MATERIALES!A7:D398,4,FALSE)</f>
        <v>168000</v>
      </c>
      <c r="N52" s="281">
        <f>K52*M52</f>
        <v>84000</v>
      </c>
    </row>
    <row r="53" spans="1:14" ht="15.75" thickBot="1">
      <c r="B53" s="817" t="s">
        <v>1037</v>
      </c>
      <c r="C53" s="818"/>
      <c r="D53" s="818"/>
      <c r="E53" s="818"/>
      <c r="F53" s="818"/>
      <c r="G53" s="818"/>
      <c r="H53" s="818"/>
      <c r="I53" s="818"/>
      <c r="J53" s="818"/>
      <c r="K53" s="818"/>
      <c r="L53" s="818"/>
      <c r="M53" s="819"/>
      <c r="N53" s="403">
        <f>SUM(N48:N52)</f>
        <v>171917.89291975589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821">
        <f>VLOOKUP(A58,TRANSPORTE!A1:D117,4,FALSE)</f>
        <v>1200</v>
      </c>
      <c r="M58" s="822"/>
      <c r="N58" s="296">
        <f>K58*L58</f>
        <v>1320</v>
      </c>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318"/>
      <c r="C63" s="319"/>
      <c r="D63" s="319"/>
      <c r="E63" s="319"/>
      <c r="F63" s="319"/>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1320</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133"/>
    </row>
    <row r="75" spans="1:15" ht="15.75" thickBot="1">
      <c r="B75" s="823" t="s">
        <v>1037</v>
      </c>
      <c r="C75" s="824"/>
      <c r="D75" s="824"/>
      <c r="E75" s="824"/>
      <c r="F75" s="824"/>
      <c r="G75" s="824"/>
      <c r="H75" s="824"/>
      <c r="I75" s="824"/>
      <c r="J75" s="824"/>
      <c r="K75" s="824"/>
      <c r="L75" s="824"/>
      <c r="M75" s="825"/>
      <c r="N75" s="469">
        <f>SUM(N69:N74)</f>
        <v>38300.403904574996</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213453.31701955962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42690.663403911924</v>
      </c>
      <c r="M82" s="852"/>
      <c r="N82" s="57"/>
    </row>
    <row r="83" spans="1:14">
      <c r="B83" s="95" t="s">
        <v>1057</v>
      </c>
      <c r="C83" s="96"/>
      <c r="D83" s="96"/>
      <c r="E83" s="96"/>
      <c r="F83" s="96"/>
      <c r="G83" s="96"/>
      <c r="H83" s="96"/>
      <c r="I83" s="93"/>
      <c r="J83" s="94"/>
      <c r="K83" s="313">
        <v>0.05</v>
      </c>
      <c r="L83" s="851">
        <f>N77*K83</f>
        <v>10672.665850977981</v>
      </c>
      <c r="M83" s="852"/>
      <c r="N83" s="57"/>
    </row>
    <row r="84" spans="1:14" ht="15.75" thickBot="1">
      <c r="B84" s="97" t="s">
        <v>1058</v>
      </c>
      <c r="C84" s="98"/>
      <c r="D84" s="98"/>
      <c r="E84" s="98"/>
      <c r="F84" s="98"/>
      <c r="G84" s="98"/>
      <c r="H84" s="98"/>
      <c r="I84" s="99"/>
      <c r="J84" s="100"/>
      <c r="K84" s="314">
        <v>0.05</v>
      </c>
      <c r="L84" s="853">
        <f>N77*K84</f>
        <v>10672.665850977981</v>
      </c>
      <c r="M84" s="854"/>
      <c r="N84" s="57"/>
    </row>
    <row r="85" spans="1:14" ht="15.75" thickBot="1">
      <c r="B85" s="817" t="s">
        <v>1037</v>
      </c>
      <c r="C85" s="818"/>
      <c r="D85" s="818"/>
      <c r="E85" s="818"/>
      <c r="F85" s="818"/>
      <c r="G85" s="818"/>
      <c r="H85" s="818"/>
      <c r="I85" s="818"/>
      <c r="J85" s="818"/>
      <c r="K85" s="818"/>
      <c r="L85" s="818"/>
      <c r="M85" s="819"/>
      <c r="N85" s="58">
        <f>L82+L83+L84</f>
        <v>64035.995105867885</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277489.31212542753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982" t="s">
        <v>1028</v>
      </c>
      <c r="D30" s="983"/>
      <c r="E30" s="983"/>
      <c r="F30" s="983"/>
      <c r="G30" s="983"/>
      <c r="H30" s="983"/>
      <c r="I30" s="983"/>
      <c r="J30" s="463"/>
      <c r="K30" s="316"/>
      <c r="L30" s="828" t="s">
        <v>1029</v>
      </c>
      <c r="M30" s="829"/>
      <c r="N30" s="77" t="s">
        <v>1030</v>
      </c>
    </row>
    <row r="31" spans="1:14" ht="27" customHeight="1" thickBot="1">
      <c r="A31" t="s">
        <v>1929</v>
      </c>
      <c r="B31" s="86" t="s">
        <v>1217</v>
      </c>
      <c r="C31" s="980" t="s">
        <v>2244</v>
      </c>
      <c r="D31" s="981"/>
      <c r="E31" s="981"/>
      <c r="F31" s="981"/>
      <c r="G31" s="981"/>
      <c r="H31" s="981"/>
      <c r="I31" s="981"/>
      <c r="J31" s="981"/>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N75*M41</f>
        <v>1915.0201952287498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630</v>
      </c>
      <c r="B48" s="49" t="str">
        <f>VLOOKUP(A48,MATERIALES!A5:D372,3,FALSE)</f>
        <v xml:space="preserve">Piedra para gavión
</v>
      </c>
      <c r="C48" s="290"/>
      <c r="D48" s="290"/>
      <c r="E48" s="290"/>
      <c r="F48" s="290"/>
      <c r="G48" s="290"/>
      <c r="H48" s="290"/>
      <c r="I48" s="290"/>
      <c r="J48" s="320" t="str">
        <f ca="1">VLOOKUP(A48,MATERIALES!A4:D638,2,FALSE)</f>
        <v>m3</v>
      </c>
      <c r="K48" s="291">
        <v>1.1000000000000001</v>
      </c>
      <c r="L48" s="276"/>
      <c r="M48" s="411">
        <f>VLOOKUP(A48,MATERIALES!A5:D394,4,FALSE)</f>
        <v>65450</v>
      </c>
      <c r="N48" s="281">
        <f>K48*M48</f>
        <v>71995</v>
      </c>
    </row>
    <row r="49" spans="1:14">
      <c r="A49" s="169" t="s">
        <v>853</v>
      </c>
      <c r="B49" s="49" t="str">
        <f>VLOOKUP(A49,MATERIALES!A6:D372,3,FALSE)</f>
        <v>Alambre galvanizado No. 12</v>
      </c>
      <c r="C49" s="434"/>
      <c r="D49" s="434"/>
      <c r="E49" s="434"/>
      <c r="F49" s="434"/>
      <c r="G49" s="434"/>
      <c r="H49" s="434"/>
      <c r="I49" s="434"/>
      <c r="J49" s="321" t="str">
        <f>VLOOKUP(A49,MATERIALES!A5:D639,2,FALSE)</f>
        <v>kg</v>
      </c>
      <c r="K49" s="406">
        <v>1.1499999999999999</v>
      </c>
      <c r="L49" s="430"/>
      <c r="M49" s="411">
        <f>VLOOKUP(A49,MATERIALES!A6:D395,4,FALSE)</f>
        <v>4754.333333333333</v>
      </c>
      <c r="N49" s="281">
        <f>K49*M49</f>
        <v>5467.4833333333327</v>
      </c>
    </row>
    <row r="50" spans="1:14">
      <c r="A50" s="169" t="s">
        <v>608</v>
      </c>
      <c r="B50" s="49" t="str">
        <f>VLOOKUP(A50,MATERIALES!A6:D372,3,FALSE)</f>
        <v>Mortero 1:3 De recubrimiento</v>
      </c>
      <c r="C50" s="434"/>
      <c r="D50" s="434"/>
      <c r="E50" s="434"/>
      <c r="F50" s="434"/>
      <c r="G50" s="434"/>
      <c r="H50" s="434"/>
      <c r="I50" s="434"/>
      <c r="J50" s="321" t="str">
        <f>VLOOKUP(A50,MATERIALES!A6:D640,2,FALSE)</f>
        <v>m3</v>
      </c>
      <c r="K50" s="406">
        <v>0.12</v>
      </c>
      <c r="L50" s="430"/>
      <c r="M50" s="411">
        <f>VLOOKUP(A50,MATERIALES!A6:D396,4,FALSE)</f>
        <v>2582.2999999999997</v>
      </c>
      <c r="N50" s="281">
        <f>K50*M50</f>
        <v>309.87599999999998</v>
      </c>
    </row>
    <row r="51" spans="1:14">
      <c r="A51" s="169" t="s">
        <v>941</v>
      </c>
      <c r="B51" s="49" t="str">
        <f>VLOOKUP(A51,MATERIALES!A6:D372,3,FALSE)</f>
        <v xml:space="preserve">Formaleta (gaviones, juntas de bordillos, juntas de cunetas, muros, concretos clase D,E, F y G)
</v>
      </c>
      <c r="C51" s="434"/>
      <c r="D51" s="434"/>
      <c r="E51" s="434"/>
      <c r="F51" s="434"/>
      <c r="G51" s="434"/>
      <c r="H51" s="434"/>
      <c r="I51" s="434"/>
      <c r="J51" s="321" t="str">
        <f>VLOOKUP(A51,MATERIALES!A6:D641,2,FALSE)</f>
        <v>m2</v>
      </c>
      <c r="K51" s="406">
        <v>2</v>
      </c>
      <c r="L51" s="430"/>
      <c r="M51" s="411">
        <f>VLOOKUP(A51,MATERIALES!A6:D397,4,FALSE)</f>
        <v>5072.7667932112681</v>
      </c>
      <c r="N51" s="281">
        <f>K51*M51</f>
        <v>10145.533586422536</v>
      </c>
    </row>
    <row r="52" spans="1:14" ht="15.75" thickBot="1">
      <c r="A52" t="s">
        <v>1009</v>
      </c>
      <c r="B52" s="49" t="str">
        <f>VLOOKUP(A52,MATERIALES!A7:D372,3,FALSE)</f>
        <v>Malla Ciclónica Para Gaviones Galvanizada Aleación Zn-5A1-Mm Cal 12 (2M3)</v>
      </c>
      <c r="C52" s="319"/>
      <c r="D52" s="319"/>
      <c r="E52" s="319"/>
      <c r="F52" s="319"/>
      <c r="G52" s="319"/>
      <c r="H52" s="319"/>
      <c r="I52" s="319"/>
      <c r="J52" s="442" t="str">
        <f>VLOOKUP(A52,MATERIALES!A6:D642,2,FALSE)</f>
        <v>u</v>
      </c>
      <c r="K52" s="132">
        <v>0.5</v>
      </c>
      <c r="L52" s="334"/>
      <c r="M52" s="411">
        <f>VLOOKUP(A52,MATERIALES!A7:D398,4,FALSE)</f>
        <v>177293</v>
      </c>
      <c r="N52" s="281">
        <f>K52*M52</f>
        <v>88646.5</v>
      </c>
    </row>
    <row r="53" spans="1:14" ht="15.75" thickBot="1">
      <c r="B53" s="817" t="s">
        <v>1037</v>
      </c>
      <c r="C53" s="818"/>
      <c r="D53" s="818"/>
      <c r="E53" s="818"/>
      <c r="F53" s="818"/>
      <c r="G53" s="818"/>
      <c r="H53" s="818"/>
      <c r="I53" s="818"/>
      <c r="J53" s="818"/>
      <c r="K53" s="818"/>
      <c r="L53" s="818"/>
      <c r="M53" s="819"/>
      <c r="N53" s="403">
        <f>SUM(N48:N52)</f>
        <v>176564.39291975589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821">
        <f>VLOOKUP(A58,TRANSPORTE!A1:D117,4,FALSE)</f>
        <v>1200</v>
      </c>
      <c r="M58" s="822"/>
      <c r="N58" s="296">
        <f>K58*L58</f>
        <v>1320</v>
      </c>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1320</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10">
        <f>SUM(N69:N74)</f>
        <v>38300.403904574996</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218099.81701955962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43619.963403911926</v>
      </c>
      <c r="M82" s="852"/>
      <c r="N82" s="57"/>
    </row>
    <row r="83" spans="1:14">
      <c r="B83" s="95" t="s">
        <v>1057</v>
      </c>
      <c r="C83" s="96"/>
      <c r="D83" s="96"/>
      <c r="E83" s="96"/>
      <c r="F83" s="96"/>
      <c r="G83" s="96"/>
      <c r="H83" s="96"/>
      <c r="I83" s="93"/>
      <c r="J83" s="94"/>
      <c r="K83" s="313">
        <v>0.05</v>
      </c>
      <c r="L83" s="851">
        <f>N77*K83</f>
        <v>10904.990850977982</v>
      </c>
      <c r="M83" s="852"/>
      <c r="N83" s="57"/>
    </row>
    <row r="84" spans="1:14" ht="15.75" thickBot="1">
      <c r="B84" s="97" t="s">
        <v>1058</v>
      </c>
      <c r="C84" s="98"/>
      <c r="D84" s="98"/>
      <c r="E84" s="98"/>
      <c r="F84" s="98"/>
      <c r="G84" s="98"/>
      <c r="H84" s="98"/>
      <c r="I84" s="99"/>
      <c r="J84" s="100"/>
      <c r="K84" s="314">
        <v>0.05</v>
      </c>
      <c r="L84" s="853">
        <f>N77*K84</f>
        <v>10904.990850977982</v>
      </c>
      <c r="M84" s="854"/>
      <c r="N84" s="57"/>
    </row>
    <row r="85" spans="1:14" ht="15.75" thickBot="1">
      <c r="B85" s="817" t="s">
        <v>1037</v>
      </c>
      <c r="C85" s="818"/>
      <c r="D85" s="818"/>
      <c r="E85" s="818"/>
      <c r="F85" s="818"/>
      <c r="G85" s="818"/>
      <c r="H85" s="818"/>
      <c r="I85" s="818"/>
      <c r="J85" s="818"/>
      <c r="K85" s="818"/>
      <c r="L85" s="818"/>
      <c r="M85" s="819"/>
      <c r="N85" s="58">
        <f>L82+L83+L84</f>
        <v>65429.945105867882</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283529.76212542749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topLeftCell="A28"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982" t="s">
        <v>1028</v>
      </c>
      <c r="D30" s="983"/>
      <c r="E30" s="983"/>
      <c r="F30" s="983"/>
      <c r="G30" s="983"/>
      <c r="H30" s="983"/>
      <c r="I30" s="983"/>
      <c r="J30" s="463"/>
      <c r="K30" s="316"/>
      <c r="L30" s="828" t="s">
        <v>1029</v>
      </c>
      <c r="M30" s="829"/>
      <c r="N30" s="77" t="s">
        <v>1030</v>
      </c>
    </row>
    <row r="31" spans="1:14" ht="27" customHeight="1" thickBot="1">
      <c r="A31" t="s">
        <v>1929</v>
      </c>
      <c r="B31" s="86" t="s">
        <v>1764</v>
      </c>
      <c r="C31" s="980" t="s">
        <v>2245</v>
      </c>
      <c r="D31" s="981"/>
      <c r="E31" s="981"/>
      <c r="F31" s="981"/>
      <c r="G31" s="981"/>
      <c r="H31" s="981"/>
      <c r="I31" s="981"/>
      <c r="J31" s="981"/>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N75*M41</f>
        <v>1915.0201952287498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630</v>
      </c>
      <c r="B48" s="49" t="str">
        <f>VLOOKUP(A48,MATERIALES!A5:D372,3,FALSE)</f>
        <v xml:space="preserve">Piedra para gavión
</v>
      </c>
      <c r="C48" s="290"/>
      <c r="D48" s="290"/>
      <c r="E48" s="290"/>
      <c r="F48" s="290"/>
      <c r="G48" s="290"/>
      <c r="H48" s="290"/>
      <c r="I48" s="290"/>
      <c r="J48" s="320" t="str">
        <f ca="1">VLOOKUP(A48,MATERIALES!A4:D638,2,FALSE)</f>
        <v>m3</v>
      </c>
      <c r="K48" s="291">
        <v>1.1000000000000001</v>
      </c>
      <c r="L48" s="276"/>
      <c r="M48" s="411">
        <f>VLOOKUP(A48,MATERIALES!A5:D394,4,FALSE)</f>
        <v>65450</v>
      </c>
      <c r="N48" s="281">
        <f>K48*M48</f>
        <v>71995</v>
      </c>
    </row>
    <row r="49" spans="1:14">
      <c r="A49" s="169" t="s">
        <v>853</v>
      </c>
      <c r="B49" s="49" t="str">
        <f>VLOOKUP(A49,MATERIALES!A6:D372,3,FALSE)</f>
        <v>Alambre galvanizado No. 12</v>
      </c>
      <c r="C49" s="434"/>
      <c r="D49" s="434"/>
      <c r="E49" s="434"/>
      <c r="F49" s="434"/>
      <c r="G49" s="434"/>
      <c r="H49" s="434"/>
      <c r="I49" s="434"/>
      <c r="J49" s="321" t="str">
        <f>VLOOKUP(A49,MATERIALES!A5:D639,2,FALSE)</f>
        <v>kg</v>
      </c>
      <c r="K49" s="406">
        <v>1.1499999999999999</v>
      </c>
      <c r="L49" s="430"/>
      <c r="M49" s="411">
        <f>VLOOKUP(A49,MATERIALES!A6:D395,4,FALSE)</f>
        <v>4754.333333333333</v>
      </c>
      <c r="N49" s="281">
        <f>K49*M49</f>
        <v>5467.4833333333327</v>
      </c>
    </row>
    <row r="50" spans="1:14">
      <c r="A50" s="169" t="s">
        <v>608</v>
      </c>
      <c r="B50" s="49" t="str">
        <f>VLOOKUP(A50,MATERIALES!A6:D372,3,FALSE)</f>
        <v>Mortero 1:3 De recubrimiento</v>
      </c>
      <c r="C50" s="434"/>
      <c r="D50" s="434"/>
      <c r="E50" s="434"/>
      <c r="F50" s="434"/>
      <c r="G50" s="434"/>
      <c r="H50" s="434"/>
      <c r="I50" s="434"/>
      <c r="J50" s="321" t="str">
        <f>VLOOKUP(A50,MATERIALES!A6:D640,2,FALSE)</f>
        <v>m3</v>
      </c>
      <c r="K50" s="406">
        <v>0.12</v>
      </c>
      <c r="L50" s="430"/>
      <c r="M50" s="411">
        <f>VLOOKUP(A50,MATERIALES!A6:D396,4,FALSE)</f>
        <v>2582.2999999999997</v>
      </c>
      <c r="N50" s="281">
        <f>K50*M50</f>
        <v>309.87599999999998</v>
      </c>
    </row>
    <row r="51" spans="1:14">
      <c r="A51" s="169" t="s">
        <v>941</v>
      </c>
      <c r="B51" s="49" t="str">
        <f>VLOOKUP(A51,MATERIALES!A6:D372,3,FALSE)</f>
        <v xml:space="preserve">Formaleta (gaviones, juntas de bordillos, juntas de cunetas, muros, concretos clase D,E, F y G)
</v>
      </c>
      <c r="C51" s="434"/>
      <c r="D51" s="434"/>
      <c r="E51" s="434"/>
      <c r="F51" s="434"/>
      <c r="G51" s="434"/>
      <c r="H51" s="434"/>
      <c r="I51" s="434"/>
      <c r="J51" s="321" t="str">
        <f>VLOOKUP(A51,MATERIALES!A6:D641,2,FALSE)</f>
        <v>m2</v>
      </c>
      <c r="K51" s="406">
        <v>2</v>
      </c>
      <c r="L51" s="430"/>
      <c r="M51" s="411">
        <f>VLOOKUP(A51,MATERIALES!A6:D397,4,FALSE)</f>
        <v>5072.7667932112681</v>
      </c>
      <c r="N51" s="281">
        <f>K51*M51</f>
        <v>10145.533586422536</v>
      </c>
    </row>
    <row r="52" spans="1:14" ht="15.75" thickBot="1">
      <c r="A52" t="s">
        <v>1011</v>
      </c>
      <c r="B52" s="49" t="str">
        <f>VLOOKUP(A52,MATERIALES!A7:D372,3,FALSE)</f>
        <v>Malla Ciclónica Para Gaviones Galvanizada Y Plastificada Con Pvc Cal 12 (2M3)</v>
      </c>
      <c r="C52" s="319"/>
      <c r="D52" s="319"/>
      <c r="E52" s="319"/>
      <c r="F52" s="319"/>
      <c r="G52" s="319"/>
      <c r="H52" s="319"/>
      <c r="I52" s="319"/>
      <c r="J52" s="442" t="str">
        <f>VLOOKUP(A52,MATERIALES!A6:D642,2,FALSE)</f>
        <v>u</v>
      </c>
      <c r="K52" s="132">
        <v>0.5</v>
      </c>
      <c r="L52" s="334"/>
      <c r="M52" s="411">
        <f>VLOOKUP(A52,MATERIALES!A7:D398,4,FALSE)</f>
        <v>146880</v>
      </c>
      <c r="N52" s="281">
        <f>K52*M52</f>
        <v>73440</v>
      </c>
    </row>
    <row r="53" spans="1:14" ht="15.75" thickBot="1">
      <c r="B53" s="817" t="s">
        <v>1037</v>
      </c>
      <c r="C53" s="818"/>
      <c r="D53" s="818"/>
      <c r="E53" s="818"/>
      <c r="F53" s="818"/>
      <c r="G53" s="818"/>
      <c r="H53" s="818"/>
      <c r="I53" s="818"/>
      <c r="J53" s="818"/>
      <c r="K53" s="818"/>
      <c r="L53" s="818"/>
      <c r="M53" s="819"/>
      <c r="N53" s="403">
        <f>SUM(N48:N52)</f>
        <v>161357.89291975589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821">
        <f>VLOOKUP(A58,TRANSPORTE!A1:D117,4,FALSE)</f>
        <v>1200</v>
      </c>
      <c r="M58" s="822"/>
      <c r="N58" s="296">
        <f>K58*L58</f>
        <v>1320</v>
      </c>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1320</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969"/>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133"/>
    </row>
    <row r="75" spans="1:15" ht="15.75" thickBot="1">
      <c r="B75" s="823" t="s">
        <v>1037</v>
      </c>
      <c r="C75" s="824"/>
      <c r="D75" s="824"/>
      <c r="E75" s="824"/>
      <c r="F75" s="824"/>
      <c r="G75" s="824"/>
      <c r="H75" s="824"/>
      <c r="I75" s="824"/>
      <c r="J75" s="824"/>
      <c r="K75" s="824"/>
      <c r="L75" s="824"/>
      <c r="M75" s="825"/>
      <c r="N75" s="469">
        <f>SUM(N69:N74)</f>
        <v>38300.403904574996</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202893.31701955962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40578.663403911924</v>
      </c>
      <c r="M82" s="852"/>
      <c r="N82" s="57"/>
    </row>
    <row r="83" spans="1:14">
      <c r="B83" s="95" t="s">
        <v>1057</v>
      </c>
      <c r="C83" s="96"/>
      <c r="D83" s="96"/>
      <c r="E83" s="96"/>
      <c r="F83" s="96"/>
      <c r="G83" s="96"/>
      <c r="H83" s="96"/>
      <c r="I83" s="93"/>
      <c r="J83" s="94"/>
      <c r="K83" s="313">
        <v>0.05</v>
      </c>
      <c r="L83" s="851">
        <f>N77*K83</f>
        <v>10144.665850977981</v>
      </c>
      <c r="M83" s="852"/>
      <c r="N83" s="57"/>
    </row>
    <row r="84" spans="1:14" ht="15.75" thickBot="1">
      <c r="B84" s="97" t="s">
        <v>1058</v>
      </c>
      <c r="C84" s="98"/>
      <c r="D84" s="98"/>
      <c r="E84" s="98"/>
      <c r="F84" s="98"/>
      <c r="G84" s="98"/>
      <c r="H84" s="98"/>
      <c r="I84" s="99"/>
      <c r="J84" s="100"/>
      <c r="K84" s="314">
        <v>0.05</v>
      </c>
      <c r="L84" s="853">
        <f>N77*K84</f>
        <v>10144.665850977981</v>
      </c>
      <c r="M84" s="854"/>
      <c r="N84" s="57"/>
    </row>
    <row r="85" spans="1:14" ht="15.75" thickBot="1">
      <c r="B85" s="817" t="s">
        <v>1037</v>
      </c>
      <c r="C85" s="818"/>
      <c r="D85" s="818"/>
      <c r="E85" s="818"/>
      <c r="F85" s="818"/>
      <c r="G85" s="818"/>
      <c r="H85" s="818"/>
      <c r="I85" s="818"/>
      <c r="J85" s="818"/>
      <c r="K85" s="818"/>
      <c r="L85" s="818"/>
      <c r="M85" s="819"/>
      <c r="N85" s="58">
        <f>L82+L83+L84</f>
        <v>60867.995105867885</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263761.31212542753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topLeftCell="A25"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982" t="s">
        <v>1028</v>
      </c>
      <c r="D30" s="983"/>
      <c r="E30" s="983"/>
      <c r="F30" s="983"/>
      <c r="G30" s="983"/>
      <c r="H30" s="983"/>
      <c r="I30" s="983"/>
      <c r="J30" s="463"/>
      <c r="K30" s="316"/>
      <c r="L30" s="828" t="s">
        <v>1029</v>
      </c>
      <c r="M30" s="829"/>
      <c r="N30" s="77" t="s">
        <v>1030</v>
      </c>
    </row>
    <row r="31" spans="1:14" ht="28.5" customHeight="1" thickBot="1">
      <c r="A31" t="s">
        <v>1929</v>
      </c>
      <c r="B31" s="86" t="s">
        <v>1765</v>
      </c>
      <c r="C31" s="980" t="s">
        <v>2246</v>
      </c>
      <c r="D31" s="981"/>
      <c r="E31" s="981"/>
      <c r="F31" s="981"/>
      <c r="G31" s="981"/>
      <c r="H31" s="981"/>
      <c r="I31" s="981"/>
      <c r="J31" s="981"/>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N75*M41</f>
        <v>1915.0201952287498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630</v>
      </c>
      <c r="B48" s="49" t="str">
        <f>VLOOKUP(A48,MATERIALES!A5:D372,3,FALSE)</f>
        <v xml:space="preserve">Piedra para gavión
</v>
      </c>
      <c r="C48" s="290"/>
      <c r="D48" s="290"/>
      <c r="E48" s="290"/>
      <c r="F48" s="290"/>
      <c r="G48" s="290"/>
      <c r="H48" s="290"/>
      <c r="I48" s="290"/>
      <c r="J48" s="320" t="str">
        <f ca="1">VLOOKUP(A48,MATERIALES!A4:D638,2,FALSE)</f>
        <v>m3</v>
      </c>
      <c r="K48" s="291">
        <v>1.1000000000000001</v>
      </c>
      <c r="L48" s="276"/>
      <c r="M48" s="411">
        <f>VLOOKUP(A48,MATERIALES!A5:D394,4,FALSE)</f>
        <v>65450</v>
      </c>
      <c r="N48" s="281">
        <f>K48*M48</f>
        <v>71995</v>
      </c>
    </row>
    <row r="49" spans="1:14">
      <c r="A49" s="169" t="s">
        <v>853</v>
      </c>
      <c r="B49" s="49" t="str">
        <f>VLOOKUP(A49,MATERIALES!A6:D372,3,FALSE)</f>
        <v>Alambre galvanizado No. 12</v>
      </c>
      <c r="C49" s="434"/>
      <c r="D49" s="434"/>
      <c r="E49" s="434"/>
      <c r="F49" s="434"/>
      <c r="G49" s="434"/>
      <c r="H49" s="434"/>
      <c r="I49" s="434"/>
      <c r="J49" s="321" t="str">
        <f>VLOOKUP(A49,MATERIALES!A5:D639,2,FALSE)</f>
        <v>kg</v>
      </c>
      <c r="K49" s="406">
        <v>1.1499999999999999</v>
      </c>
      <c r="L49" s="430"/>
      <c r="M49" s="411">
        <f>VLOOKUP(A49,MATERIALES!A6:D395,4,FALSE)</f>
        <v>4754.333333333333</v>
      </c>
      <c r="N49" s="281">
        <f>K49*M49</f>
        <v>5467.4833333333327</v>
      </c>
    </row>
    <row r="50" spans="1:14">
      <c r="A50" s="169" t="s">
        <v>608</v>
      </c>
      <c r="B50" s="49" t="str">
        <f>VLOOKUP(A50,MATERIALES!A6:D372,3,FALSE)</f>
        <v>Mortero 1:3 De recubrimiento</v>
      </c>
      <c r="C50" s="434"/>
      <c r="D50" s="434"/>
      <c r="E50" s="434"/>
      <c r="F50" s="434"/>
      <c r="G50" s="434"/>
      <c r="H50" s="434"/>
      <c r="I50" s="434"/>
      <c r="J50" s="321" t="str">
        <f>VLOOKUP(A50,MATERIALES!A6:D640,2,FALSE)</f>
        <v>m3</v>
      </c>
      <c r="K50" s="406">
        <v>0.12</v>
      </c>
      <c r="L50" s="430"/>
      <c r="M50" s="411">
        <f>VLOOKUP(A50,MATERIALES!A6:D396,4,FALSE)</f>
        <v>2582.2999999999997</v>
      </c>
      <c r="N50" s="281">
        <f>K50*M50</f>
        <v>309.87599999999998</v>
      </c>
    </row>
    <row r="51" spans="1:14">
      <c r="A51" s="169" t="s">
        <v>941</v>
      </c>
      <c r="B51" s="49" t="str">
        <f>VLOOKUP(A51,MATERIALES!A6:D372,3,FALSE)</f>
        <v xml:space="preserve">Formaleta (gaviones, juntas de bordillos, juntas de cunetas, muros, concretos clase D,E, F y G)
</v>
      </c>
      <c r="C51" s="434"/>
      <c r="D51" s="434"/>
      <c r="E51" s="434"/>
      <c r="F51" s="434"/>
      <c r="G51" s="434"/>
      <c r="H51" s="434"/>
      <c r="I51" s="434"/>
      <c r="J51" s="321" t="str">
        <f>VLOOKUP(A51,MATERIALES!A6:D641,2,FALSE)</f>
        <v>m2</v>
      </c>
      <c r="K51" s="406">
        <v>2</v>
      </c>
      <c r="L51" s="430"/>
      <c r="M51" s="411">
        <f>VLOOKUP(A51,MATERIALES!A6:D397,4,FALSE)</f>
        <v>5072.7667932112681</v>
      </c>
      <c r="N51" s="281">
        <f>K51*M51</f>
        <v>10145.533586422536</v>
      </c>
    </row>
    <row r="52" spans="1:14" ht="15.75" thickBot="1">
      <c r="A52" t="s">
        <v>1013</v>
      </c>
      <c r="B52" s="49" t="str">
        <f>VLOOKUP(A52,MATERIALES!A7:D372,3,FALSE)</f>
        <v>Malla Ciclónica Para Gaviones Galvanizada Aleación Zn-5A1-Mm Y Plastificada Pvc Cal 12 (2M3)</v>
      </c>
      <c r="C52" s="319"/>
      <c r="D52" s="319"/>
      <c r="E52" s="319"/>
      <c r="F52" s="319"/>
      <c r="G52" s="319"/>
      <c r="H52" s="319"/>
      <c r="I52" s="319"/>
      <c r="J52" s="442" t="str">
        <f>VLOOKUP(A52,MATERIALES!A6:D642,2,FALSE)</f>
        <v>u</v>
      </c>
      <c r="K52" s="132">
        <v>0.5</v>
      </c>
      <c r="L52" s="334"/>
      <c r="M52" s="411">
        <f>VLOOKUP(A52,MATERIALES!A7:D398,4,FALSE)</f>
        <v>146880</v>
      </c>
      <c r="N52" s="281">
        <f>K52*M52</f>
        <v>73440</v>
      </c>
    </row>
    <row r="53" spans="1:14" ht="15.75" thickBot="1">
      <c r="B53" s="817" t="s">
        <v>1037</v>
      </c>
      <c r="C53" s="818"/>
      <c r="D53" s="818"/>
      <c r="E53" s="818"/>
      <c r="F53" s="818"/>
      <c r="G53" s="818"/>
      <c r="H53" s="818"/>
      <c r="I53" s="818"/>
      <c r="J53" s="818"/>
      <c r="K53" s="818"/>
      <c r="L53" s="818"/>
      <c r="M53" s="819"/>
      <c r="N53" s="403">
        <f>SUM(N48:N52)</f>
        <v>161357.89291975589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821">
        <f>VLOOKUP(A58,TRANSPORTE!A1:D117,4,FALSE)</f>
        <v>1200</v>
      </c>
      <c r="M58" s="822"/>
      <c r="N58" s="296">
        <f>K58*L58</f>
        <v>1320</v>
      </c>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1320</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969"/>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133"/>
    </row>
    <row r="75" spans="1:15" ht="15.75" thickBot="1">
      <c r="B75" s="823" t="s">
        <v>1037</v>
      </c>
      <c r="C75" s="824"/>
      <c r="D75" s="824"/>
      <c r="E75" s="824"/>
      <c r="F75" s="824"/>
      <c r="G75" s="824"/>
      <c r="H75" s="824"/>
      <c r="I75" s="824"/>
      <c r="J75" s="824"/>
      <c r="K75" s="824"/>
      <c r="L75" s="824"/>
      <c r="M75" s="825"/>
      <c r="N75" s="469">
        <f>SUM(N69:N74)</f>
        <v>38300.403904574996</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202893.31701955962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40578.663403911924</v>
      </c>
      <c r="M82" s="852"/>
      <c r="N82" s="57"/>
    </row>
    <row r="83" spans="1:14">
      <c r="B83" s="95" t="s">
        <v>1057</v>
      </c>
      <c r="C83" s="96"/>
      <c r="D83" s="96"/>
      <c r="E83" s="96"/>
      <c r="F83" s="96"/>
      <c r="G83" s="96"/>
      <c r="H83" s="96"/>
      <c r="I83" s="93"/>
      <c r="J83" s="94"/>
      <c r="K83" s="313">
        <v>0.05</v>
      </c>
      <c r="L83" s="851">
        <f>N77*K83</f>
        <v>10144.665850977981</v>
      </c>
      <c r="M83" s="852"/>
      <c r="N83" s="57"/>
    </row>
    <row r="84" spans="1:14" ht="15.75" thickBot="1">
      <c r="B84" s="97" t="s">
        <v>1058</v>
      </c>
      <c r="C84" s="98"/>
      <c r="D84" s="98"/>
      <c r="E84" s="98"/>
      <c r="F84" s="98"/>
      <c r="G84" s="98"/>
      <c r="H84" s="98"/>
      <c r="I84" s="99"/>
      <c r="J84" s="100"/>
      <c r="K84" s="314">
        <v>0.05</v>
      </c>
      <c r="L84" s="853">
        <f>N77*K84</f>
        <v>10144.665850977981</v>
      </c>
      <c r="M84" s="854"/>
      <c r="N84" s="57"/>
    </row>
    <row r="85" spans="1:14" ht="15.75" thickBot="1">
      <c r="B85" s="817" t="s">
        <v>1037</v>
      </c>
      <c r="C85" s="818"/>
      <c r="D85" s="818"/>
      <c r="E85" s="818"/>
      <c r="F85" s="818"/>
      <c r="G85" s="818"/>
      <c r="H85" s="818"/>
      <c r="I85" s="818"/>
      <c r="J85" s="818"/>
      <c r="K85" s="818"/>
      <c r="L85" s="818"/>
      <c r="M85" s="819"/>
      <c r="N85" s="58">
        <f>L82+L83+L84</f>
        <v>60867.995105867885</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263761.31212542753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topLeftCell="A22"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1766</v>
      </c>
      <c r="C31" s="87" t="s">
        <v>2247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257</v>
      </c>
      <c r="B36" s="830" t="str">
        <f>VLOOKUP(A36,EQUIPOS!A6:D154,3,FALSE)</f>
        <v>Mezcladora de concreto 1 bulto</v>
      </c>
      <c r="C36" s="831"/>
      <c r="D36" s="831"/>
      <c r="E36" s="831"/>
      <c r="F36" s="831"/>
      <c r="G36" s="831"/>
      <c r="H36" s="832"/>
      <c r="I36" s="276"/>
      <c r="J36" s="277"/>
      <c r="K36" s="278">
        <f>VLOOKUP(A36,EQUIPOS!A6:D163,4,FALSE)</f>
        <v>8925</v>
      </c>
      <c r="L36" s="279"/>
      <c r="M36" s="345">
        <v>1</v>
      </c>
      <c r="N36" s="281">
        <f>K36*M36</f>
        <v>8925</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3191.7003253812504</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12116.700325381251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824</v>
      </c>
      <c r="B48" s="49" t="str">
        <f>VLOOKUP(A48,MATERIALES!A5:D372,3,FALSE)</f>
        <v>Agregado para concreto hidráulico</v>
      </c>
      <c r="C48" s="290"/>
      <c r="D48" s="290"/>
      <c r="E48" s="290"/>
      <c r="F48" s="290"/>
      <c r="G48" s="290"/>
      <c r="H48" s="290"/>
      <c r="I48" s="290"/>
      <c r="J48" s="320" t="str">
        <f ca="1">VLOOKUP(A48,MATERIALES!A4:D638,2,FALSE)</f>
        <v>m3</v>
      </c>
      <c r="K48" s="291">
        <v>0.504</v>
      </c>
      <c r="L48" s="276"/>
      <c r="M48" s="411">
        <f>VLOOKUP(A48,MATERIALES!A5:D394,4,FALSE)</f>
        <v>57680</v>
      </c>
      <c r="N48" s="281">
        <f t="shared" ref="N48:N53" si="0">K48*M48</f>
        <v>29070.720000000001</v>
      </c>
    </row>
    <row r="49" spans="1:14">
      <c r="A49" s="169" t="s">
        <v>941</v>
      </c>
      <c r="B49" s="49" t="str">
        <f>VLOOKUP(A49,MATERIALES!A6:D372,3,FALSE)</f>
        <v xml:space="preserve">Formaleta (gaviones, juntas de bordillos, juntas de cunetas, muros, concretos clase D,E, F y G)
</v>
      </c>
      <c r="C49" s="434"/>
      <c r="D49" s="434"/>
      <c r="E49" s="434"/>
      <c r="F49" s="434"/>
      <c r="G49" s="434"/>
      <c r="H49" s="434"/>
      <c r="I49" s="434"/>
      <c r="J49" s="321" t="str">
        <f>VLOOKUP(A49,MATERIALES!A5:D639,2,FALSE)</f>
        <v>m2</v>
      </c>
      <c r="K49" s="406">
        <v>2</v>
      </c>
      <c r="L49" s="430"/>
      <c r="M49" s="411">
        <f>VLOOKUP(A49,MATERIALES!A6:D395,4,FALSE)</f>
        <v>5072.7667932112681</v>
      </c>
      <c r="N49" s="281">
        <f t="shared" si="0"/>
        <v>10145.533586422536</v>
      </c>
    </row>
    <row r="50" spans="1:14">
      <c r="A50" s="169" t="s">
        <v>845</v>
      </c>
      <c r="B50" s="49" t="str">
        <f>VLOOKUP(A50,MATERIALES!A6:D372,3,FALSE)</f>
        <v>Agua</v>
      </c>
      <c r="C50" s="434"/>
      <c r="D50" s="434"/>
      <c r="E50" s="434"/>
      <c r="F50" s="434"/>
      <c r="G50" s="434"/>
      <c r="H50" s="434"/>
      <c r="I50" s="434"/>
      <c r="J50" s="321" t="str">
        <f>VLOOKUP(A50,MATERIALES!A6:D640,2,FALSE)</f>
        <v>lt</v>
      </c>
      <c r="K50" s="406">
        <v>111</v>
      </c>
      <c r="L50" s="430"/>
      <c r="M50" s="411">
        <f>VLOOKUP(A50,MATERIALES!A6:D396,4,FALSE)</f>
        <v>40</v>
      </c>
      <c r="N50" s="281">
        <f t="shared" si="0"/>
        <v>4440</v>
      </c>
    </row>
    <row r="51" spans="1:14">
      <c r="A51" s="169" t="s">
        <v>625</v>
      </c>
      <c r="B51" s="49" t="str">
        <f>VLOOKUP(A51,MATERIALES!A6:D372,3,FALSE)</f>
        <v xml:space="preserve">Piedra para concreto ciclópeo (rajón o canto rodado)
</v>
      </c>
      <c r="C51" s="434"/>
      <c r="D51" s="434"/>
      <c r="E51" s="434"/>
      <c r="F51" s="434"/>
      <c r="G51" s="434"/>
      <c r="H51" s="434"/>
      <c r="I51" s="434"/>
      <c r="J51" s="321" t="str">
        <f>VLOOKUP(A51,MATERIALES!A6:D641,2,FALSE)</f>
        <v>m3</v>
      </c>
      <c r="K51" s="406">
        <v>0.4</v>
      </c>
      <c r="L51" s="430"/>
      <c r="M51" s="411">
        <f>VLOOKUP(A51,MATERIALES!A6:D397,4,FALSE)</f>
        <v>25000</v>
      </c>
      <c r="N51" s="281">
        <f t="shared" si="0"/>
        <v>10000</v>
      </c>
    </row>
    <row r="52" spans="1:14">
      <c r="A52" t="s">
        <v>873</v>
      </c>
      <c r="B52" s="329" t="str">
        <f>VLOOKUP(A52,MATERIALES!A7:D372,3,FALSE)</f>
        <v>Arena lavada</v>
      </c>
      <c r="C52" s="53"/>
      <c r="D52" s="53"/>
      <c r="E52" s="53"/>
      <c r="F52" s="53"/>
      <c r="G52" s="53"/>
      <c r="H52" s="53"/>
      <c r="I52" s="53"/>
      <c r="J52" s="321" t="str">
        <f>VLOOKUP(A52,MATERIALES!A6:D642,2,FALSE)</f>
        <v>m3</v>
      </c>
      <c r="K52" s="175">
        <v>0.378</v>
      </c>
      <c r="L52" s="327"/>
      <c r="M52" s="435">
        <f>VLOOKUP(A52,MATERIALES!A7:D398,4,FALSE)</f>
        <v>21420</v>
      </c>
      <c r="N52" s="282">
        <f t="shared" si="0"/>
        <v>8096.76</v>
      </c>
    </row>
    <row r="53" spans="1:14">
      <c r="A53" t="s">
        <v>875</v>
      </c>
      <c r="B53" s="174" t="str">
        <f>VLOOKUP(A53,MATERIALES!A8:D372,3,FALSE)</f>
        <v xml:space="preserve">Cemento gris
</v>
      </c>
      <c r="C53" s="326"/>
      <c r="D53" s="326"/>
      <c r="E53" s="326"/>
      <c r="F53" s="326"/>
      <c r="G53" s="326"/>
      <c r="H53" s="326"/>
      <c r="I53" s="326"/>
      <c r="J53" s="321" t="str">
        <f>VLOOKUP(A53,MATERIALES!A7:D643,2,FALSE)</f>
        <v>kg</v>
      </c>
      <c r="K53" s="50">
        <v>156</v>
      </c>
      <c r="L53" s="327"/>
      <c r="M53" s="435">
        <f>VLOOKUP(A53,MATERIALES!A8:D399,4,FALSE)</f>
        <v>467.59999999999997</v>
      </c>
      <c r="N53" s="282">
        <f t="shared" si="0"/>
        <v>72945.599999999991</v>
      </c>
    </row>
    <row r="54" spans="1:14">
      <c r="B54" s="329"/>
      <c r="C54" s="326"/>
      <c r="D54" s="326"/>
      <c r="E54" s="326"/>
      <c r="F54" s="326"/>
      <c r="G54" s="326"/>
      <c r="H54" s="326"/>
      <c r="I54" s="326"/>
      <c r="J54" s="320"/>
      <c r="K54" s="50"/>
      <c r="L54" s="327"/>
      <c r="M54" s="435"/>
      <c r="N54" s="282"/>
    </row>
    <row r="55" spans="1:14" ht="15.75" thickBot="1">
      <c r="B55" s="823" t="s">
        <v>1037</v>
      </c>
      <c r="C55" s="824"/>
      <c r="D55" s="824"/>
      <c r="E55" s="824"/>
      <c r="F55" s="824"/>
      <c r="G55" s="824"/>
      <c r="H55" s="824"/>
      <c r="I55" s="824"/>
      <c r="J55" s="824"/>
      <c r="K55" s="824"/>
      <c r="L55" s="824"/>
      <c r="M55" s="825"/>
      <c r="N55" s="110">
        <f>SUM(N48:N54)</f>
        <v>134698.61358642252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1395</v>
      </c>
      <c r="B60" s="52" t="str">
        <f>VLOOKUP(A60,TRANSPORTE!A1:D117,3,FALSE)</f>
        <v>Transporte de piedra para gaviones</v>
      </c>
      <c r="C60" s="326"/>
      <c r="D60" s="326"/>
      <c r="E60" s="326"/>
      <c r="F60" s="326"/>
      <c r="G60" s="326"/>
      <c r="H60" s="320" t="s">
        <v>339</v>
      </c>
      <c r="I60" s="288">
        <v>0.4</v>
      </c>
      <c r="J60" s="295">
        <v>1</v>
      </c>
      <c r="K60" s="288">
        <f>I60*J60</f>
        <v>0.4</v>
      </c>
      <c r="L60" s="821">
        <f>VLOOKUP(A60,TRANSPORTE!A1:D117,4,FALSE)</f>
        <v>1200</v>
      </c>
      <c r="M60" s="822"/>
      <c r="N60" s="296">
        <f>K60*L60</f>
        <v>480</v>
      </c>
    </row>
    <row r="61" spans="1:14">
      <c r="A61" t="s">
        <v>1313</v>
      </c>
      <c r="B61" s="52" t="str">
        <f>VLOOKUP(A61,TRANSPORTE!A1:D117,3,FALSE)</f>
        <v>Transporte de arena</v>
      </c>
      <c r="C61" s="53"/>
      <c r="D61" s="53"/>
      <c r="E61" s="53"/>
      <c r="F61" s="53"/>
      <c r="G61" s="53"/>
      <c r="H61" s="320" t="s">
        <v>339</v>
      </c>
      <c r="I61" s="288">
        <v>0.378</v>
      </c>
      <c r="J61" s="295">
        <v>1</v>
      </c>
      <c r="K61" s="288">
        <f>I61*J61</f>
        <v>0.378</v>
      </c>
      <c r="L61" s="821">
        <f>VLOOKUP(A61,TRANSPORTE!A1:D117,4,FALSE)</f>
        <v>1200</v>
      </c>
      <c r="M61" s="822"/>
      <c r="N61" s="296">
        <f t="shared" ref="N61:N62" si="1">K61*L61</f>
        <v>453.6</v>
      </c>
    </row>
    <row r="62" spans="1:14">
      <c r="A62" t="s">
        <v>1365</v>
      </c>
      <c r="B62" s="52" t="str">
        <f>VLOOKUP(A62,TRANSPORTE!A1:D117,3,FALSE)</f>
        <v>Transporte de material triturado</v>
      </c>
      <c r="C62" s="53"/>
      <c r="D62" s="53"/>
      <c r="E62" s="53"/>
      <c r="F62" s="53"/>
      <c r="G62" s="53"/>
      <c r="H62" s="320" t="s">
        <v>339</v>
      </c>
      <c r="I62" s="288">
        <v>0.504</v>
      </c>
      <c r="J62" s="295">
        <v>1</v>
      </c>
      <c r="K62" s="288">
        <f>I62*J62</f>
        <v>0.504</v>
      </c>
      <c r="L62" s="821">
        <f>VLOOKUP(A62,TRANSPORTE!A1:D117,4,FALSE)</f>
        <v>1200</v>
      </c>
      <c r="M62" s="822"/>
      <c r="N62" s="296">
        <f t="shared" si="1"/>
        <v>604.79999999999995</v>
      </c>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1538.4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70" t="s">
        <v>19</v>
      </c>
      <c r="B71" s="55" t="str">
        <f>VLOOKUP(A71,'MANO DE OBRA'!A8:D68,3,FALSE)</f>
        <v>Obrero (8)</v>
      </c>
      <c r="C71" s="53"/>
      <c r="D71" s="53"/>
      <c r="E71" s="53"/>
      <c r="F71" s="53"/>
      <c r="G71" s="53"/>
      <c r="H71" s="53"/>
      <c r="I71" s="301">
        <f>K71/J71*100</f>
        <v>220831.15764799999</v>
      </c>
      <c r="J71" s="302">
        <v>185</v>
      </c>
      <c r="K71" s="303">
        <f>VLOOKUP(A71,'MANO DE OBRA'!A8:D99,4,FALSE)</f>
        <v>408537.6416488</v>
      </c>
      <c r="L71" s="56"/>
      <c r="M71" s="443">
        <v>8</v>
      </c>
      <c r="N71" s="404">
        <f>K71/M71</f>
        <v>51067.205206099999</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63834.006507625003</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212187.72041942878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42437.544083885761</v>
      </c>
      <c r="M84" s="852"/>
      <c r="N84" s="57"/>
    </row>
    <row r="85" spans="1:14">
      <c r="B85" s="95" t="s">
        <v>1057</v>
      </c>
      <c r="C85" s="96"/>
      <c r="D85" s="96"/>
      <c r="E85" s="96"/>
      <c r="F85" s="96"/>
      <c r="G85" s="96"/>
      <c r="H85" s="96"/>
      <c r="I85" s="93"/>
      <c r="J85" s="94"/>
      <c r="K85" s="313">
        <v>0.05</v>
      </c>
      <c r="L85" s="851">
        <f>N79*K85</f>
        <v>10609.38602097144</v>
      </c>
      <c r="M85" s="852"/>
      <c r="N85" s="57"/>
    </row>
    <row r="86" spans="1:14" ht="15.75" thickBot="1">
      <c r="B86" s="97" t="s">
        <v>1058</v>
      </c>
      <c r="C86" s="98"/>
      <c r="D86" s="98"/>
      <c r="E86" s="98"/>
      <c r="F86" s="98"/>
      <c r="G86" s="98"/>
      <c r="H86" s="98"/>
      <c r="I86" s="99"/>
      <c r="J86" s="100"/>
      <c r="K86" s="314">
        <v>0.05</v>
      </c>
      <c r="L86" s="853">
        <f>N79*K86</f>
        <v>10609.38602097144</v>
      </c>
      <c r="M86" s="854"/>
      <c r="N86" s="57"/>
    </row>
    <row r="87" spans="1:14" ht="15.75" thickBot="1">
      <c r="B87" s="817" t="s">
        <v>1037</v>
      </c>
      <c r="C87" s="818"/>
      <c r="D87" s="818"/>
      <c r="E87" s="818"/>
      <c r="F87" s="818"/>
      <c r="G87" s="818"/>
      <c r="H87" s="818"/>
      <c r="I87" s="818"/>
      <c r="J87" s="818"/>
      <c r="K87" s="818"/>
      <c r="L87" s="818"/>
      <c r="M87" s="819"/>
      <c r="N87" s="58">
        <f>L84+L85+L86</f>
        <v>63656.316125828642</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275844.03654525743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topLeftCell="A25"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1218</v>
      </c>
      <c r="C31" s="87" t="s">
        <v>2248</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1276.6801301525002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1276.6801301525002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877</v>
      </c>
      <c r="B48" s="49" t="str">
        <f>VLOOKUP(A48,MATERIALES!A5:D372,3,FALSE)</f>
        <v>Cemento Asfaltico 60-70</v>
      </c>
      <c r="C48" s="290"/>
      <c r="D48" s="290"/>
      <c r="E48" s="290"/>
      <c r="F48" s="290"/>
      <c r="G48" s="290"/>
      <c r="H48" s="290"/>
      <c r="I48" s="290"/>
      <c r="J48" s="320" t="str">
        <f ca="1">VLOOKUP(A48,MATERIALES!A4:D638,2,FALSE)</f>
        <v>kg</v>
      </c>
      <c r="K48" s="291">
        <v>0.5</v>
      </c>
      <c r="L48" s="276"/>
      <c r="M48" s="411">
        <f>VLOOKUP(A48,MATERIALES!A5:D394,4,FALSE)</f>
        <v>1713.080429415277</v>
      </c>
      <c r="N48" s="281">
        <f>K48*M48</f>
        <v>856.54021470763848</v>
      </c>
    </row>
    <row r="49" spans="1:14">
      <c r="A49" s="169" t="s">
        <v>905</v>
      </c>
      <c r="B49" s="49" t="str">
        <f>VLOOKUP(A49,MATERIALES!A6:D372,3,FALSE)</f>
        <v>Concreto Resistencia  14 (Mpa)</v>
      </c>
      <c r="C49" s="434"/>
      <c r="D49" s="434"/>
      <c r="E49" s="434"/>
      <c r="F49" s="434"/>
      <c r="G49" s="434"/>
      <c r="H49" s="434"/>
      <c r="I49" s="434"/>
      <c r="J49" s="321" t="str">
        <f>VLOOKUP(A49,MATERIALES!A5:D639,2,FALSE)</f>
        <v>m3</v>
      </c>
      <c r="K49" s="406">
        <v>1.01</v>
      </c>
      <c r="L49" s="430"/>
      <c r="M49" s="411">
        <f>VLOOKUP(A49,MATERIALES!A6:D395,4,FALSE)</f>
        <v>307005</v>
      </c>
      <c r="N49" s="281">
        <f>K49*M49</f>
        <v>310075.05</v>
      </c>
    </row>
    <row r="50" spans="1:14">
      <c r="A50" s="169" t="s">
        <v>941</v>
      </c>
      <c r="B50" s="49" t="str">
        <f>VLOOKUP(A50,MATERIALES!A6:D372,3,FALSE)</f>
        <v xml:space="preserve">Formaleta (gaviones, juntas de bordillos, juntas de cunetas, muros, concretos clase D,E, F y G)
</v>
      </c>
      <c r="C50" s="434"/>
      <c r="D50" s="434"/>
      <c r="E50" s="434"/>
      <c r="F50" s="434"/>
      <c r="G50" s="434"/>
      <c r="H50" s="434"/>
      <c r="I50" s="434"/>
      <c r="J50" s="321" t="str">
        <f>VLOOKUP(A50,MATERIALES!A6:D640,2,FALSE)</f>
        <v>m2</v>
      </c>
      <c r="K50" s="406">
        <v>0.3</v>
      </c>
      <c r="L50" s="430"/>
      <c r="M50" s="411">
        <f>VLOOKUP(A50,MATERIALES!A6:D396,4,FALSE)</f>
        <v>5072.7667932112681</v>
      </c>
      <c r="N50" s="281">
        <f>K50*M50</f>
        <v>1521.8300379633804</v>
      </c>
    </row>
    <row r="51" spans="1:14">
      <c r="A51" s="169"/>
      <c r="B51" s="32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329"/>
      <c r="C53" s="326"/>
      <c r="D53" s="326"/>
      <c r="E53" s="326"/>
      <c r="F53" s="326"/>
      <c r="G53" s="326"/>
      <c r="H53" s="326"/>
      <c r="I53" s="326"/>
      <c r="J53" s="320"/>
      <c r="K53" s="50"/>
      <c r="L53" s="327"/>
      <c r="M53" s="435"/>
      <c r="N53" s="282"/>
    </row>
    <row r="54" spans="1:14">
      <c r="B54" s="329"/>
      <c r="C54" s="326"/>
      <c r="D54" s="326"/>
      <c r="E54" s="326"/>
      <c r="F54" s="326"/>
      <c r="G54" s="326"/>
      <c r="H54" s="326"/>
      <c r="I54" s="326"/>
      <c r="J54" s="320"/>
      <c r="K54" s="50"/>
      <c r="L54" s="327"/>
      <c r="M54" s="435"/>
      <c r="N54" s="282"/>
    </row>
    <row r="55" spans="1:14" ht="15.75" thickBot="1">
      <c r="B55" s="823" t="s">
        <v>1037</v>
      </c>
      <c r="C55" s="824"/>
      <c r="D55" s="824"/>
      <c r="E55" s="824"/>
      <c r="F55" s="824"/>
      <c r="G55" s="824"/>
      <c r="H55" s="824"/>
      <c r="I55" s="824"/>
      <c r="J55" s="824"/>
      <c r="K55" s="824"/>
      <c r="L55" s="824"/>
      <c r="M55" s="825"/>
      <c r="N55" s="110">
        <f>SUM(N48:N54)</f>
        <v>312453.42025267106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1323</v>
      </c>
      <c r="B60" s="52" t="str">
        <f>VLOOKUP(A60,TRANSPORTE!A1:D117,3,FALSE)</f>
        <v>Transporte de concreto</v>
      </c>
      <c r="C60" s="326"/>
      <c r="D60" s="326"/>
      <c r="E60" s="326"/>
      <c r="F60" s="326"/>
      <c r="G60" s="326"/>
      <c r="H60" s="320" t="s">
        <v>339</v>
      </c>
      <c r="I60" s="288">
        <v>1.01</v>
      </c>
      <c r="J60" s="295">
        <v>1</v>
      </c>
      <c r="K60" s="288">
        <f>I60*J60</f>
        <v>1.01</v>
      </c>
      <c r="L60" s="821">
        <f>VLOOKUP(A60,TRANSPORTE!A1:D117,4,FALSE)</f>
        <v>1200</v>
      </c>
      <c r="M60" s="822"/>
      <c r="N60" s="296">
        <f>K60*L60</f>
        <v>1212</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318"/>
      <c r="C65" s="319"/>
      <c r="D65" s="319"/>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1212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70"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v>
      </c>
      <c r="N71" s="404">
        <f>K71/M71</f>
        <v>15320.161561829998</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25533.60260305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340475.70298587356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68095.140597174715</v>
      </c>
      <c r="M84" s="852"/>
      <c r="N84" s="57"/>
    </row>
    <row r="85" spans="1:14">
      <c r="B85" s="95" t="s">
        <v>1057</v>
      </c>
      <c r="C85" s="96"/>
      <c r="D85" s="96"/>
      <c r="E85" s="96"/>
      <c r="F85" s="96"/>
      <c r="G85" s="96"/>
      <c r="H85" s="96"/>
      <c r="I85" s="93"/>
      <c r="J85" s="94"/>
      <c r="K85" s="313">
        <v>0.05</v>
      </c>
      <c r="L85" s="851">
        <f>N79*K85</f>
        <v>17023.785149293679</v>
      </c>
      <c r="M85" s="852"/>
      <c r="N85" s="57"/>
    </row>
    <row r="86" spans="1:14" ht="15.75" thickBot="1">
      <c r="B86" s="97" t="s">
        <v>1058</v>
      </c>
      <c r="C86" s="98"/>
      <c r="D86" s="98"/>
      <c r="E86" s="98"/>
      <c r="F86" s="98"/>
      <c r="G86" s="98"/>
      <c r="H86" s="98"/>
      <c r="I86" s="99"/>
      <c r="J86" s="100"/>
      <c r="K86" s="314">
        <v>0.05</v>
      </c>
      <c r="L86" s="853">
        <f>N79*K86</f>
        <v>17023.785149293679</v>
      </c>
      <c r="M86" s="854"/>
      <c r="N86" s="57"/>
    </row>
    <row r="87" spans="1:14" ht="15.75" thickBot="1">
      <c r="B87" s="817" t="s">
        <v>1037</v>
      </c>
      <c r="C87" s="818"/>
      <c r="D87" s="818"/>
      <c r="E87" s="818"/>
      <c r="F87" s="818"/>
      <c r="G87" s="818"/>
      <c r="H87" s="818"/>
      <c r="I87" s="818"/>
      <c r="J87" s="818"/>
      <c r="K87" s="818"/>
      <c r="L87" s="818"/>
      <c r="M87" s="819"/>
      <c r="N87" s="58">
        <f>L84+L85+L86</f>
        <v>102142.71089576207</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442618.41388163564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topLeftCell="A28"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29.25" customHeight="1" thickBot="1">
      <c r="A31" t="s">
        <v>1929</v>
      </c>
      <c r="B31" s="86" t="s">
        <v>1219</v>
      </c>
      <c r="C31" s="957" t="s">
        <v>2249</v>
      </c>
      <c r="D31" s="958"/>
      <c r="E31" s="958"/>
      <c r="F31" s="958"/>
      <c r="G31" s="958"/>
      <c r="H31" s="958"/>
      <c r="I31" s="958"/>
      <c r="J31" s="984"/>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68.08960694146667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877</v>
      </c>
      <c r="B48" s="49" t="str">
        <f>VLOOKUP(A48,MATERIALES!A5:D372,3,FALSE)</f>
        <v>Cemento Asfaltico 60-70</v>
      </c>
      <c r="C48" s="290"/>
      <c r="D48" s="290"/>
      <c r="E48" s="290"/>
      <c r="F48" s="290"/>
      <c r="G48" s="290"/>
      <c r="H48" s="290"/>
      <c r="I48" s="290"/>
      <c r="J48" s="320" t="str">
        <f ca="1">VLOOKUP(A48,MATERIALES!A4:D638,2,FALSE)</f>
        <v>kg</v>
      </c>
      <c r="K48" s="291">
        <v>0.05</v>
      </c>
      <c r="L48" s="276"/>
      <c r="M48" s="411">
        <f>VLOOKUP(A48,MATERIALES!A5:D394,4,FALSE)</f>
        <v>1713.080429415277</v>
      </c>
      <c r="N48" s="281">
        <f>K48*M48</f>
        <v>85.654021470763851</v>
      </c>
    </row>
    <row r="49" spans="1:14">
      <c r="A49" s="169" t="s">
        <v>433</v>
      </c>
      <c r="B49" s="49" t="str">
        <f>VLOOKUP(A49,MATERIALES!A6:D372,3,FALSE)</f>
        <v xml:space="preserve">Cuneta prefabricada de concreto tipo V de (0,8*0,3*0,22)
</v>
      </c>
      <c r="C49" s="434"/>
      <c r="D49" s="434"/>
      <c r="E49" s="434"/>
      <c r="F49" s="434"/>
      <c r="G49" s="434"/>
      <c r="H49" s="434"/>
      <c r="I49" s="434"/>
      <c r="J49" s="321" t="str">
        <f>VLOOKUP(A49,MATERIALES!A5:D639,2,FALSE)</f>
        <v>m</v>
      </c>
      <c r="K49" s="406">
        <v>1</v>
      </c>
      <c r="L49" s="430"/>
      <c r="M49" s="411">
        <f>VLOOKUP(A49,MATERIALES!A6:D395,4,FALSE)</f>
        <v>32781</v>
      </c>
      <c r="N49" s="281">
        <f>K49*M49</f>
        <v>32781</v>
      </c>
    </row>
    <row r="50" spans="1:14">
      <c r="A50" s="169"/>
      <c r="B50" s="49"/>
      <c r="C50" s="434"/>
      <c r="D50" s="434"/>
      <c r="E50" s="434"/>
      <c r="F50" s="434"/>
      <c r="G50" s="434"/>
      <c r="H50" s="434"/>
      <c r="I50" s="434"/>
      <c r="J50" s="320"/>
      <c r="K50" s="406"/>
      <c r="L50" s="430"/>
      <c r="M50" s="411"/>
      <c r="N50" s="281"/>
    </row>
    <row r="51" spans="1:14">
      <c r="A51" s="169"/>
      <c r="B51" s="32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329"/>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32866.654021470764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150</v>
      </c>
      <c r="N72" s="404">
        <f>K72/M72</f>
        <v>680.89606941466661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1361.7921388293332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34296.535767241563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6859.3071534483133</v>
      </c>
      <c r="M84" s="852"/>
      <c r="N84" s="57"/>
    </row>
    <row r="85" spans="1:14">
      <c r="B85" s="95" t="s">
        <v>1057</v>
      </c>
      <c r="C85" s="96"/>
      <c r="D85" s="96"/>
      <c r="E85" s="96"/>
      <c r="F85" s="96"/>
      <c r="G85" s="96"/>
      <c r="H85" s="96"/>
      <c r="I85" s="93"/>
      <c r="J85" s="94"/>
      <c r="K85" s="313">
        <v>0.05</v>
      </c>
      <c r="L85" s="851">
        <f>N79*K85</f>
        <v>1714.8267883620783</v>
      </c>
      <c r="M85" s="852"/>
      <c r="N85" s="57"/>
    </row>
    <row r="86" spans="1:14" ht="15.75" thickBot="1">
      <c r="B86" s="97" t="s">
        <v>1058</v>
      </c>
      <c r="C86" s="98"/>
      <c r="D86" s="98"/>
      <c r="E86" s="98"/>
      <c r="F86" s="98"/>
      <c r="G86" s="98"/>
      <c r="H86" s="98"/>
      <c r="I86" s="99"/>
      <c r="J86" s="100"/>
      <c r="K86" s="314">
        <v>0.05</v>
      </c>
      <c r="L86" s="853">
        <f>N79*K86</f>
        <v>1714.8267883620783</v>
      </c>
      <c r="M86" s="854"/>
      <c r="N86" s="57"/>
    </row>
    <row r="87" spans="1:14" ht="15.75" thickBot="1">
      <c r="B87" s="817" t="s">
        <v>1037</v>
      </c>
      <c r="C87" s="818"/>
      <c r="D87" s="818"/>
      <c r="E87" s="818"/>
      <c r="F87" s="818"/>
      <c r="G87" s="818"/>
      <c r="H87" s="818"/>
      <c r="I87" s="818"/>
      <c r="J87" s="818"/>
      <c r="K87" s="818"/>
      <c r="L87" s="818"/>
      <c r="M87" s="819"/>
      <c r="N87" s="58">
        <f>L84+L85+L86</f>
        <v>10288.960730172472</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44585.496497414031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1767</v>
      </c>
      <c r="C31" s="957" t="s">
        <v>2250</v>
      </c>
      <c r="D31" s="958"/>
      <c r="E31" s="958"/>
      <c r="F31" s="958"/>
      <c r="G31" s="958"/>
      <c r="H31" s="958"/>
      <c r="I31" s="958"/>
      <c r="J31" s="984"/>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160</v>
      </c>
      <c r="B36" s="830" t="str">
        <f>VLOOKUP(A36,EQUIPOS!A6:D154,3,FALSE)</f>
        <v>COMPACTADOR MANUAL VIBRATORIO (RANA) con motor de 6 HP</v>
      </c>
      <c r="C36" s="831"/>
      <c r="D36" s="831"/>
      <c r="E36" s="831"/>
      <c r="F36" s="831"/>
      <c r="G36" s="831"/>
      <c r="H36" s="832"/>
      <c r="I36" s="276"/>
      <c r="J36" s="277"/>
      <c r="K36" s="278">
        <f>VLOOKUP(A36,EQUIPOS!A6:D163,4,FALSE)</f>
        <v>6250</v>
      </c>
      <c r="L36" s="279"/>
      <c r="M36" s="345">
        <v>1.25</v>
      </c>
      <c r="N36" s="281">
        <f>K36/M36</f>
        <v>5000</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N75*M41</f>
        <v>1787.3521822135001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6787.3521822134999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564</v>
      </c>
      <c r="B48" s="49" t="str">
        <f>VLOOKUP(A48,MATERIALES!A5:D372,3,FALSE)</f>
        <v xml:space="preserve">Material seleccionado para Relleno
</v>
      </c>
      <c r="C48" s="290"/>
      <c r="D48" s="290"/>
      <c r="E48" s="290"/>
      <c r="F48" s="290"/>
      <c r="G48" s="290"/>
      <c r="H48" s="290"/>
      <c r="I48" s="290"/>
      <c r="J48" s="320" t="str">
        <f ca="1">VLOOKUP(A48,MATERIALES!A4:D638,2,FALSE)</f>
        <v>m3</v>
      </c>
      <c r="K48" s="291">
        <v>0.5</v>
      </c>
      <c r="L48" s="276"/>
      <c r="M48" s="411">
        <f>VLOOKUP(A48,MATERIALES!A5:D394,4,FALSE)</f>
        <v>10710</v>
      </c>
      <c r="N48" s="281">
        <f>K48*M48</f>
        <v>5355</v>
      </c>
    </row>
    <row r="49" spans="1:14">
      <c r="A49" s="169" t="s">
        <v>877</v>
      </c>
      <c r="B49" s="49" t="str">
        <f>VLOOKUP(A49,MATERIALES!A6:D372,3,FALSE)</f>
        <v>Cemento Asfaltico 60-70</v>
      </c>
      <c r="C49" s="434"/>
      <c r="D49" s="434"/>
      <c r="E49" s="434"/>
      <c r="F49" s="434"/>
      <c r="G49" s="434"/>
      <c r="H49" s="434"/>
      <c r="I49" s="434"/>
      <c r="J49" s="321" t="str">
        <f>VLOOKUP(A49,MATERIALES!A5:D639,2,FALSE)</f>
        <v>kg</v>
      </c>
      <c r="K49" s="406">
        <v>0.5</v>
      </c>
      <c r="L49" s="430"/>
      <c r="M49" s="411">
        <f>VLOOKUP(A49,MATERIALES!A6:D395,4,FALSE)</f>
        <v>1713.080429415277</v>
      </c>
      <c r="N49" s="281">
        <f>K49*M49</f>
        <v>856.54021470763848</v>
      </c>
    </row>
    <row r="50" spans="1:14">
      <c r="A50" s="169" t="s">
        <v>905</v>
      </c>
      <c r="B50" s="49" t="str">
        <f>VLOOKUP(A50,MATERIALES!A6:D372,3,FALSE)</f>
        <v>Concreto Resistencia  14 (Mpa)</v>
      </c>
      <c r="C50" s="434"/>
      <c r="D50" s="434"/>
      <c r="E50" s="434"/>
      <c r="F50" s="434"/>
      <c r="G50" s="434"/>
      <c r="H50" s="434"/>
      <c r="I50" s="434"/>
      <c r="J50" s="321" t="str">
        <f>VLOOKUP(A50,MATERIALES!A6:D640,2,FALSE)</f>
        <v>m3</v>
      </c>
      <c r="K50" s="406">
        <v>1.01</v>
      </c>
      <c r="L50" s="430"/>
      <c r="M50" s="411">
        <f>VLOOKUP(A50,MATERIALES!A6:D396,4,FALSE)</f>
        <v>307005</v>
      </c>
      <c r="N50" s="281">
        <f>K50*M50</f>
        <v>310075.05</v>
      </c>
    </row>
    <row r="51" spans="1:14">
      <c r="A51" s="169" t="s">
        <v>941</v>
      </c>
      <c r="B51" s="49" t="str">
        <f>VLOOKUP(A51,MATERIALES!A6:D372,3,FALSE)</f>
        <v xml:space="preserve">Formaleta (gaviones, juntas de bordillos, juntas de cunetas, muros, concretos clase D,E, F y G)
</v>
      </c>
      <c r="C51" s="434"/>
      <c r="D51" s="434"/>
      <c r="E51" s="434"/>
      <c r="F51" s="434"/>
      <c r="G51" s="434"/>
      <c r="H51" s="434"/>
      <c r="I51" s="434"/>
      <c r="J51" s="321" t="str">
        <f>VLOOKUP(A51,MATERIALES!A6:D641,2,FALSE)</f>
        <v>m2</v>
      </c>
      <c r="K51" s="406">
        <v>0.3</v>
      </c>
      <c r="L51" s="430"/>
      <c r="M51" s="411">
        <f>VLOOKUP(A51,MATERIALES!A6:D397,4,FALSE)</f>
        <v>5072.7667932112681</v>
      </c>
      <c r="N51" s="281">
        <f>K51*M51</f>
        <v>1521.8300379633804</v>
      </c>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317808.42025267106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1323</v>
      </c>
      <c r="B58" s="52" t="str">
        <f>VLOOKUP(A58,TRANSPORTE!A1:D117,3,FALSE)</f>
        <v>Transporte de concreto</v>
      </c>
      <c r="C58" s="326"/>
      <c r="D58" s="326"/>
      <c r="E58" s="326"/>
      <c r="F58" s="326"/>
      <c r="G58" s="326"/>
      <c r="H58" s="320" t="s">
        <v>2105</v>
      </c>
      <c r="I58" s="288">
        <v>1.01</v>
      </c>
      <c r="J58" s="295">
        <v>1</v>
      </c>
      <c r="K58" s="288">
        <f>I58*J58</f>
        <v>1.01</v>
      </c>
      <c r="L58" s="821">
        <f>VLOOKUP(A58,TRANSPORTE!A1:D117,4,FALSE)</f>
        <v>1200</v>
      </c>
      <c r="M58" s="822"/>
      <c r="N58" s="296">
        <f>K58*L58</f>
        <v>1212</v>
      </c>
    </row>
    <row r="59" spans="1:14">
      <c r="A59" t="s">
        <v>1375</v>
      </c>
      <c r="B59" s="52" t="str">
        <f>VLOOKUP(A59,TRANSPORTE!A1:D117,3,FALSE)</f>
        <v>Transporte de material seleccionado para relleno</v>
      </c>
      <c r="C59" s="53"/>
      <c r="D59" s="53"/>
      <c r="E59" s="53"/>
      <c r="F59" s="53"/>
      <c r="G59" s="53"/>
      <c r="H59" s="320" t="s">
        <v>2105</v>
      </c>
      <c r="I59" s="288">
        <v>0.5</v>
      </c>
      <c r="J59" s="295">
        <v>1</v>
      </c>
      <c r="K59" s="288">
        <f>I59*J59</f>
        <v>0.5</v>
      </c>
      <c r="L59" s="821">
        <f>VLOOKUP(A59,TRANSPORTE!A1:D117,4,FALSE)</f>
        <v>1200</v>
      </c>
      <c r="M59" s="822"/>
      <c r="N59" s="296">
        <f>K59*L59</f>
        <v>600</v>
      </c>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318"/>
      <c r="C63" s="319"/>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1812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13</v>
      </c>
      <c r="B69" s="55" t="str">
        <f>VLOOKUP(A69,'MANO DE OBRA'!A8:D68,3,FALSE)</f>
        <v>Obrero (5)</v>
      </c>
      <c r="C69" s="53"/>
      <c r="D69" s="53"/>
      <c r="E69" s="53"/>
      <c r="F69" s="53"/>
      <c r="G69" s="53"/>
      <c r="H69" s="53"/>
      <c r="I69" s="301">
        <f>K69/J69*100</f>
        <v>138019.47352999999</v>
      </c>
      <c r="J69" s="302">
        <v>185</v>
      </c>
      <c r="K69" s="303">
        <f>VLOOKUP(A69,'MANO DE OBRA'!A8:D99,4,FALSE)</f>
        <v>255336.02603049998</v>
      </c>
      <c r="L69" s="56"/>
      <c r="M69" s="443">
        <v>10</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133"/>
    </row>
    <row r="75" spans="1:15" ht="15.75" thickBot="1">
      <c r="B75" s="823" t="s">
        <v>1037</v>
      </c>
      <c r="C75" s="824"/>
      <c r="D75" s="824"/>
      <c r="E75" s="824"/>
      <c r="F75" s="824"/>
      <c r="G75" s="824"/>
      <c r="H75" s="824"/>
      <c r="I75" s="824"/>
      <c r="J75" s="824"/>
      <c r="K75" s="824"/>
      <c r="L75" s="824"/>
      <c r="M75" s="825"/>
      <c r="N75" s="469">
        <f>SUM(N69:N74)</f>
        <v>35747.043644270001</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362154.81607915455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72430.96321583091</v>
      </c>
      <c r="M82" s="852"/>
      <c r="N82" s="57"/>
    </row>
    <row r="83" spans="1:14">
      <c r="B83" s="95" t="s">
        <v>1057</v>
      </c>
      <c r="C83" s="96"/>
      <c r="D83" s="96"/>
      <c r="E83" s="96"/>
      <c r="F83" s="96"/>
      <c r="G83" s="96"/>
      <c r="H83" s="96"/>
      <c r="I83" s="93"/>
      <c r="J83" s="94"/>
      <c r="K83" s="313">
        <v>0.05</v>
      </c>
      <c r="L83" s="851">
        <f>N77*K83</f>
        <v>18107.740803957728</v>
      </c>
      <c r="M83" s="852"/>
      <c r="N83" s="57"/>
    </row>
    <row r="84" spans="1:14" ht="15.75" thickBot="1">
      <c r="B84" s="97" t="s">
        <v>1058</v>
      </c>
      <c r="C84" s="98"/>
      <c r="D84" s="98"/>
      <c r="E84" s="98"/>
      <c r="F84" s="98"/>
      <c r="G84" s="98"/>
      <c r="H84" s="98"/>
      <c r="I84" s="99"/>
      <c r="J84" s="100"/>
      <c r="K84" s="314">
        <v>0.05</v>
      </c>
      <c r="L84" s="853">
        <f>N77*K84</f>
        <v>18107.740803957728</v>
      </c>
      <c r="M84" s="854"/>
      <c r="N84" s="57"/>
    </row>
    <row r="85" spans="1:14" ht="15.75" thickBot="1">
      <c r="B85" s="817" t="s">
        <v>1037</v>
      </c>
      <c r="C85" s="818"/>
      <c r="D85" s="818"/>
      <c r="E85" s="818"/>
      <c r="F85" s="818"/>
      <c r="G85" s="818"/>
      <c r="H85" s="818"/>
      <c r="I85" s="818"/>
      <c r="J85" s="818"/>
      <c r="K85" s="818"/>
      <c r="L85" s="818"/>
      <c r="M85" s="819"/>
      <c r="N85" s="58">
        <f>L82+L83+L84</f>
        <v>108646.44482374637</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470801.26090290095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topLeftCell="A25"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31.5" customHeight="1" thickBot="1">
      <c r="A31" t="s">
        <v>1929</v>
      </c>
      <c r="B31" s="86" t="s">
        <v>1768</v>
      </c>
      <c r="C31" s="957" t="s">
        <v>2251</v>
      </c>
      <c r="D31" s="958"/>
      <c r="E31" s="958"/>
      <c r="F31" s="958"/>
      <c r="G31" s="958"/>
      <c r="H31" s="958"/>
      <c r="I31" s="958"/>
      <c r="J31" s="984"/>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160</v>
      </c>
      <c r="B36" s="830" t="str">
        <f>VLOOKUP(A36,EQUIPOS!A6:D154,3,FALSE)</f>
        <v>COMPACTADOR MANUAL VIBRATORIO (RANA) con motor de 6 HP</v>
      </c>
      <c r="C36" s="831"/>
      <c r="D36" s="831"/>
      <c r="E36" s="831"/>
      <c r="F36" s="831"/>
      <c r="G36" s="831"/>
      <c r="H36" s="832"/>
      <c r="I36" s="276"/>
      <c r="J36" s="277"/>
      <c r="K36" s="278">
        <f>VLOOKUP(A36,EQUIPOS!A6:D163,4,FALSE)</f>
        <v>6250</v>
      </c>
      <c r="L36" s="279"/>
      <c r="M36" s="345">
        <v>18.75</v>
      </c>
      <c r="N36" s="281">
        <f>K36/M36</f>
        <v>333.33333333333331</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N75*M41</f>
        <v>102.1344104122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435.46774374553331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564</v>
      </c>
      <c r="B48" s="49" t="str">
        <f>VLOOKUP(A48,MATERIALES!A5:D372,3,FALSE)</f>
        <v xml:space="preserve">Material seleccionado para Relleno
</v>
      </c>
      <c r="C48" s="290"/>
      <c r="D48" s="290"/>
      <c r="E48" s="290"/>
      <c r="F48" s="290"/>
      <c r="G48" s="290"/>
      <c r="H48" s="290"/>
      <c r="I48" s="290"/>
      <c r="J48" s="320" t="str">
        <f ca="1">VLOOKUP(A48,MATERIALES!A4:D638,2,FALSE)</f>
        <v>m3</v>
      </c>
      <c r="K48" s="291">
        <v>0.05</v>
      </c>
      <c r="L48" s="276"/>
      <c r="M48" s="411">
        <f>VLOOKUP(A48,MATERIALES!A5:D394,4,FALSE)</f>
        <v>10710</v>
      </c>
      <c r="N48" s="281">
        <f>K48*M48</f>
        <v>535.5</v>
      </c>
    </row>
    <row r="49" spans="1:14">
      <c r="A49" s="169" t="s">
        <v>877</v>
      </c>
      <c r="B49" s="49" t="str">
        <f>VLOOKUP(A49,MATERIALES!A6:D372,3,FALSE)</f>
        <v>Cemento Asfaltico 60-70</v>
      </c>
      <c r="C49" s="434"/>
      <c r="D49" s="434"/>
      <c r="E49" s="434"/>
      <c r="F49" s="434"/>
      <c r="G49" s="434"/>
      <c r="H49" s="434"/>
      <c r="I49" s="434"/>
      <c r="J49" s="321" t="str">
        <f>VLOOKUP(A49,MATERIALES!A5:D639,2,FALSE)</f>
        <v>kg</v>
      </c>
      <c r="K49" s="406">
        <v>0.05</v>
      </c>
      <c r="L49" s="430"/>
      <c r="M49" s="411">
        <f>VLOOKUP(A49,MATERIALES!A6:D395,4,FALSE)</f>
        <v>1713.080429415277</v>
      </c>
      <c r="N49" s="281">
        <f>K49*M49</f>
        <v>85.654021470763851</v>
      </c>
    </row>
    <row r="50" spans="1:14">
      <c r="A50" s="169" t="s">
        <v>433</v>
      </c>
      <c r="B50" s="49" t="str">
        <f>VLOOKUP(A50,MATERIALES!A6:D372,3,FALSE)</f>
        <v xml:space="preserve">Cuneta prefabricada de concreto tipo V de (0,8*0,3*0,22)
</v>
      </c>
      <c r="C50" s="434"/>
      <c r="D50" s="434"/>
      <c r="E50" s="434"/>
      <c r="F50" s="434"/>
      <c r="G50" s="434"/>
      <c r="H50" s="434"/>
      <c r="I50" s="434"/>
      <c r="J50" s="321" t="str">
        <f>VLOOKUP(A50,MATERIALES!A6:D640,2,FALSE)</f>
        <v>m</v>
      </c>
      <c r="K50" s="406">
        <v>1</v>
      </c>
      <c r="L50" s="430"/>
      <c r="M50" s="411">
        <f>VLOOKUP(A50,MATERIALES!A6:D396,4,FALSE)</f>
        <v>32781</v>
      </c>
      <c r="N50" s="281">
        <f>K50*M50</f>
        <v>32781</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33402.154021470764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1375</v>
      </c>
      <c r="B58" s="52" t="str">
        <f>VLOOKUP(A58,TRANSPORTE!A1:D117,3,FALSE)</f>
        <v>Transporte de material seleccionado para relleno</v>
      </c>
      <c r="C58" s="326"/>
      <c r="D58" s="326"/>
      <c r="E58" s="326"/>
      <c r="F58" s="326"/>
      <c r="G58" s="326"/>
      <c r="H58" s="320" t="s">
        <v>2105</v>
      </c>
      <c r="I58" s="288">
        <v>0.05</v>
      </c>
      <c r="J58" s="295">
        <v>1</v>
      </c>
      <c r="K58" s="288">
        <f>I58*J58</f>
        <v>0.05</v>
      </c>
      <c r="L58" s="821">
        <f>VLOOKUP(A58,TRANSPORTE!A1:D117,4,FALSE)</f>
        <v>1200</v>
      </c>
      <c r="M58" s="822"/>
      <c r="N58" s="296">
        <f>K58*L58</f>
        <v>60</v>
      </c>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60</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150</v>
      </c>
      <c r="N69" s="404">
        <f>K69/M69</f>
        <v>1361.7921388293332</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133"/>
    </row>
    <row r="75" spans="1:15" ht="15.75" thickBot="1">
      <c r="B75" s="823" t="s">
        <v>1037</v>
      </c>
      <c r="C75" s="824"/>
      <c r="D75" s="824"/>
      <c r="E75" s="824"/>
      <c r="F75" s="824"/>
      <c r="G75" s="824"/>
      <c r="H75" s="824"/>
      <c r="I75" s="824"/>
      <c r="J75" s="824"/>
      <c r="K75" s="824"/>
      <c r="L75" s="824"/>
      <c r="M75" s="825"/>
      <c r="N75" s="469">
        <f>SUM(N69:N74)</f>
        <v>2042.6882082439997</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35940.309973460295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7188.0619946920597</v>
      </c>
      <c r="M82" s="852"/>
      <c r="N82" s="57"/>
    </row>
    <row r="83" spans="1:14">
      <c r="B83" s="95" t="s">
        <v>1057</v>
      </c>
      <c r="C83" s="96"/>
      <c r="D83" s="96"/>
      <c r="E83" s="96"/>
      <c r="F83" s="96"/>
      <c r="G83" s="96"/>
      <c r="H83" s="96"/>
      <c r="I83" s="93"/>
      <c r="J83" s="94"/>
      <c r="K83" s="313">
        <v>0.05</v>
      </c>
      <c r="L83" s="851">
        <f>N77*K83</f>
        <v>1797.0154986730149</v>
      </c>
      <c r="M83" s="852"/>
      <c r="N83" s="57"/>
    </row>
    <row r="84" spans="1:14" ht="15.75" thickBot="1">
      <c r="B84" s="97" t="s">
        <v>1058</v>
      </c>
      <c r="C84" s="98"/>
      <c r="D84" s="98"/>
      <c r="E84" s="98"/>
      <c r="F84" s="98"/>
      <c r="G84" s="98"/>
      <c r="H84" s="98"/>
      <c r="I84" s="99"/>
      <c r="J84" s="100"/>
      <c r="K84" s="314">
        <v>0.05</v>
      </c>
      <c r="L84" s="853">
        <f>N77*K84</f>
        <v>1797.0154986730149</v>
      </c>
      <c r="M84" s="854"/>
      <c r="N84" s="57"/>
    </row>
    <row r="85" spans="1:14" ht="15.75" thickBot="1">
      <c r="B85" s="817" t="s">
        <v>1037</v>
      </c>
      <c r="C85" s="818"/>
      <c r="D85" s="818"/>
      <c r="E85" s="818"/>
      <c r="F85" s="818"/>
      <c r="G85" s="818"/>
      <c r="H85" s="818"/>
      <c r="I85" s="818"/>
      <c r="J85" s="818"/>
      <c r="K85" s="818"/>
      <c r="L85" s="818"/>
      <c r="M85" s="819"/>
      <c r="N85" s="58">
        <f>L82+L83+L84</f>
        <v>10782.092992038091</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46722.40296549839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1220</v>
      </c>
      <c r="C31" s="87" t="s">
        <v>2252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N75*M41</f>
        <v>127.66801301525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127.66801301525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905</v>
      </c>
      <c r="B48" s="49" t="str">
        <f>VLOOKUP(A48,MATERIALES!A5:D372,3,FALSE)</f>
        <v>Concreto Resistencia  14 (Mpa)</v>
      </c>
      <c r="C48" s="290"/>
      <c r="D48" s="290"/>
      <c r="E48" s="290"/>
      <c r="F48" s="290"/>
      <c r="G48" s="290"/>
      <c r="H48" s="290"/>
      <c r="I48" s="277"/>
      <c r="J48" s="233" t="str">
        <f ca="1">VLOOKUP(A48,MATERIALES!A4:D638,2,FALSE)</f>
        <v>m3</v>
      </c>
      <c r="K48" s="291">
        <v>7.0000000000000007E-2</v>
      </c>
      <c r="L48" s="276"/>
      <c r="M48" s="411">
        <f>VLOOKUP(A48,MATERIALES!A5:D394,4,FALSE)</f>
        <v>307005</v>
      </c>
      <c r="N48" s="281">
        <f>K48*M48</f>
        <v>21490.350000000002</v>
      </c>
    </row>
    <row r="49" spans="1:14">
      <c r="A49" s="169" t="s">
        <v>941</v>
      </c>
      <c r="B49" s="49" t="str">
        <f>VLOOKUP(A49,MATERIALES!A6:D372,3,FALSE)</f>
        <v xml:space="preserve">Formaleta (gaviones, juntas de bordillos, juntas de cunetas, muros, concretos clase D,E, F y G)
</v>
      </c>
      <c r="C49" s="434"/>
      <c r="D49" s="434"/>
      <c r="E49" s="434"/>
      <c r="F49" s="434"/>
      <c r="G49" s="434"/>
      <c r="H49" s="434"/>
      <c r="I49" s="434"/>
      <c r="J49" s="320" t="str">
        <f>VLOOKUP(A49,MATERIALES!A5:D639,2,FALSE)</f>
        <v>m2</v>
      </c>
      <c r="K49" s="406">
        <v>0.3</v>
      </c>
      <c r="L49" s="430"/>
      <c r="M49" s="411">
        <f>VLOOKUP(A49,MATERIALES!A6:D395,4,FALSE)</f>
        <v>5072.7667932112681</v>
      </c>
      <c r="N49" s="281">
        <f>K49*M49</f>
        <v>1521.8300379633804</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23012.180037963382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1323</v>
      </c>
      <c r="B58" s="52" t="str">
        <f>VLOOKUP(A58,TRANSPORTE!A1:D117,3,FALSE)</f>
        <v>Transporte de concreto</v>
      </c>
      <c r="C58" s="326"/>
      <c r="D58" s="326"/>
      <c r="E58" s="326"/>
      <c r="F58" s="326"/>
      <c r="G58" s="326"/>
      <c r="H58" s="320" t="s">
        <v>2105</v>
      </c>
      <c r="I58" s="288">
        <v>7.0000000000000007E-2</v>
      </c>
      <c r="J58" s="295">
        <v>1</v>
      </c>
      <c r="K58" s="288">
        <f>I58*J58</f>
        <v>7.0000000000000007E-2</v>
      </c>
      <c r="L58" s="821">
        <f>VLOOKUP(A58,TRANSPORTE!A1:D117,4,FALSE)</f>
        <v>1200</v>
      </c>
      <c r="M58" s="822"/>
      <c r="N58" s="296">
        <f>K58*L58</f>
        <v>84.000000000000014</v>
      </c>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84.000000000000014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969"/>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0">
        <v>100</v>
      </c>
      <c r="N69" s="404">
        <f>K69/M69</f>
        <v>1532.0161561829998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133"/>
    </row>
    <row r="75" spans="1:15" ht="15.75" thickBot="1">
      <c r="B75" s="823" t="s">
        <v>1037</v>
      </c>
      <c r="C75" s="824"/>
      <c r="D75" s="824"/>
      <c r="E75" s="824"/>
      <c r="F75" s="824"/>
      <c r="G75" s="824"/>
      <c r="H75" s="824"/>
      <c r="I75" s="824"/>
      <c r="J75" s="824"/>
      <c r="K75" s="824"/>
      <c r="L75" s="824"/>
      <c r="M75" s="825"/>
      <c r="N75" s="469">
        <f>SUM(N69:N74)</f>
        <v>2553.3602603049999</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25777.20831128363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5155.441662256726</v>
      </c>
      <c r="M82" s="852"/>
      <c r="N82" s="57"/>
    </row>
    <row r="83" spans="1:14">
      <c r="B83" s="95" t="s">
        <v>1057</v>
      </c>
      <c r="C83" s="96"/>
      <c r="D83" s="96"/>
      <c r="E83" s="96"/>
      <c r="F83" s="96"/>
      <c r="G83" s="96"/>
      <c r="H83" s="96"/>
      <c r="I83" s="93"/>
      <c r="J83" s="94"/>
      <c r="K83" s="313">
        <v>0.05</v>
      </c>
      <c r="L83" s="851">
        <f>N77*K83</f>
        <v>1288.8604155641815</v>
      </c>
      <c r="M83" s="852"/>
      <c r="N83" s="57"/>
    </row>
    <row r="84" spans="1:14" ht="15.75" thickBot="1">
      <c r="B84" s="97" t="s">
        <v>1058</v>
      </c>
      <c r="C84" s="98"/>
      <c r="D84" s="98"/>
      <c r="E84" s="98"/>
      <c r="F84" s="98"/>
      <c r="G84" s="98"/>
      <c r="H84" s="98"/>
      <c r="I84" s="99"/>
      <c r="J84" s="100"/>
      <c r="K84" s="314">
        <v>0.05</v>
      </c>
      <c r="L84" s="853">
        <f>N77*K84</f>
        <v>1288.8604155641815</v>
      </c>
      <c r="M84" s="854"/>
      <c r="N84" s="57"/>
    </row>
    <row r="85" spans="1:14" ht="15.75" thickBot="1">
      <c r="B85" s="817" t="s">
        <v>1037</v>
      </c>
      <c r="C85" s="818"/>
      <c r="D85" s="818"/>
      <c r="E85" s="818"/>
      <c r="F85" s="818"/>
      <c r="G85" s="818"/>
      <c r="H85" s="818"/>
      <c r="I85" s="818"/>
      <c r="J85" s="818"/>
      <c r="K85" s="818"/>
      <c r="L85" s="818"/>
      <c r="M85" s="819"/>
      <c r="N85" s="58">
        <f>L82+L83+L84</f>
        <v>7733.162493385089</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33510.370804668717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topLeftCell="A40"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1769</v>
      </c>
      <c r="C31" s="87" t="s">
        <v>2253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N75*M41</f>
        <v>68.08960694146667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402</v>
      </c>
      <c r="B48" s="49" t="str">
        <f>VLOOKUP(A48,MATERIALES!A5:D372,3,FALSE)</f>
        <v>Bordillo Prefabricado En Concreto Ref.A85 Ntc-4109, 0,20 X 0,35 X 0.80 M</v>
      </c>
      <c r="C48" s="290"/>
      <c r="D48" s="290"/>
      <c r="E48" s="290"/>
      <c r="F48" s="290"/>
      <c r="G48" s="290"/>
      <c r="H48" s="290"/>
      <c r="I48" s="277"/>
      <c r="J48" s="233" t="str">
        <f ca="1">VLOOKUP(A48,MATERIALES!A4:D638,2,FALSE)</f>
        <v>u</v>
      </c>
      <c r="K48" s="291">
        <v>1.25</v>
      </c>
      <c r="L48" s="276"/>
      <c r="M48" s="411">
        <f>VLOOKUP(A48,MATERIALES!A5:D394,4,FALSE)</f>
        <v>24370</v>
      </c>
      <c r="N48" s="281">
        <f>K48*M48</f>
        <v>30462.5</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30462.5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B58" s="52"/>
      <c r="C58" s="326"/>
      <c r="D58" s="326"/>
      <c r="E58" s="326"/>
      <c r="F58" s="326"/>
      <c r="G58" s="326"/>
      <c r="H58" s="320"/>
      <c r="I58" s="288"/>
      <c r="J58" s="295"/>
      <c r="K58" s="288"/>
      <c r="L58" s="821"/>
      <c r="M58" s="822"/>
      <c r="N58" s="296"/>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969"/>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150</v>
      </c>
      <c r="N69" s="404">
        <f>K69/M69</f>
        <v>680.89606941466661</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10">
        <f>SUM(N69:N74)</f>
        <v>1361.7921388293332</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31892.381745770799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6378.4763491541598</v>
      </c>
      <c r="M82" s="852"/>
      <c r="N82" s="57"/>
    </row>
    <row r="83" spans="1:14">
      <c r="B83" s="95" t="s">
        <v>1057</v>
      </c>
      <c r="C83" s="96"/>
      <c r="D83" s="96"/>
      <c r="E83" s="96"/>
      <c r="F83" s="96"/>
      <c r="G83" s="96"/>
      <c r="H83" s="96"/>
      <c r="I83" s="93"/>
      <c r="J83" s="94"/>
      <c r="K83" s="313">
        <v>0.05</v>
      </c>
      <c r="L83" s="851">
        <f>N77*K83</f>
        <v>1594.61908728854</v>
      </c>
      <c r="M83" s="852"/>
      <c r="N83" s="57"/>
    </row>
    <row r="84" spans="1:14" ht="15.75" thickBot="1">
      <c r="B84" s="97" t="s">
        <v>1058</v>
      </c>
      <c r="C84" s="98"/>
      <c r="D84" s="98"/>
      <c r="E84" s="98"/>
      <c r="F84" s="98"/>
      <c r="G84" s="98"/>
      <c r="H84" s="98"/>
      <c r="I84" s="99"/>
      <c r="J84" s="100"/>
      <c r="K84" s="314">
        <v>0.05</v>
      </c>
      <c r="L84" s="853">
        <f>N77*K84</f>
        <v>1594.61908728854</v>
      </c>
      <c r="M84" s="854"/>
      <c r="N84" s="57"/>
    </row>
    <row r="85" spans="1:14" ht="15.75" thickBot="1">
      <c r="B85" s="817" t="s">
        <v>1037</v>
      </c>
      <c r="C85" s="818"/>
      <c r="D85" s="818"/>
      <c r="E85" s="818"/>
      <c r="F85" s="818"/>
      <c r="G85" s="818"/>
      <c r="H85" s="818"/>
      <c r="I85" s="818"/>
      <c r="J85" s="818"/>
      <c r="K85" s="818"/>
      <c r="L85" s="818"/>
      <c r="M85" s="819"/>
      <c r="N85" s="58">
        <f>L82+L83+L84</f>
        <v>9567.7145237312398</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41460.096269502043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1770</v>
      </c>
      <c r="C31" s="87" t="s">
        <v>2254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N75*M41</f>
        <v>153.2016156183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153.2016156183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507</v>
      </c>
      <c r="B48" s="49" t="str">
        <f>VLOOKUP(A48,MATERIALES!A5:D372,3,FALSE)</f>
        <v>Mortero 1:3 Para Anillos</v>
      </c>
      <c r="C48" s="290"/>
      <c r="D48" s="290"/>
      <c r="E48" s="290"/>
      <c r="F48" s="290"/>
      <c r="G48" s="290"/>
      <c r="H48" s="290"/>
      <c r="I48" s="290"/>
      <c r="J48" s="320" t="str">
        <f ca="1">VLOOKUP(A48,MATERIALES!A4:D638,2,FALSE)</f>
        <v>m3</v>
      </c>
      <c r="K48" s="291">
        <v>2E-3</v>
      </c>
      <c r="L48" s="276"/>
      <c r="M48" s="411">
        <f>VLOOKUP(A48,MATERIALES!A5:D394,4,FALSE)</f>
        <v>2582.2999999999997</v>
      </c>
      <c r="N48" s="281">
        <f>K48*M48</f>
        <v>5.1645999999999992</v>
      </c>
    </row>
    <row r="49" spans="1:14">
      <c r="A49" s="169" t="s">
        <v>905</v>
      </c>
      <c r="B49" s="49" t="str">
        <f>VLOOKUP(A49,MATERIALES!A6:D372,3,FALSE)</f>
        <v>Concreto Resistencia  14 (Mpa)</v>
      </c>
      <c r="C49" s="434"/>
      <c r="D49" s="434"/>
      <c r="E49" s="434"/>
      <c r="F49" s="434"/>
      <c r="G49" s="434"/>
      <c r="H49" s="434"/>
      <c r="I49" s="434"/>
      <c r="J49" s="321" t="str">
        <f>VLOOKUP(A49,MATERIALES!A5:D639,2,FALSE)</f>
        <v>m3</v>
      </c>
      <c r="K49" s="406">
        <v>7.0000000000000007E-2</v>
      </c>
      <c r="L49" s="430"/>
      <c r="M49" s="411">
        <f>VLOOKUP(A49,MATERIALES!A6:D395,4,FALSE)</f>
        <v>307005</v>
      </c>
      <c r="N49" s="281">
        <f>K49*M49</f>
        <v>21490.350000000002</v>
      </c>
    </row>
    <row r="50" spans="1:14">
      <c r="A50" s="169" t="s">
        <v>941</v>
      </c>
      <c r="B50" s="49" t="str">
        <f>VLOOKUP(A50,MATERIALES!A6:D372,3,FALSE)</f>
        <v xml:space="preserve">Formaleta (gaviones, juntas de bordillos, juntas de cunetas, muros, concretos clase D,E, F y G)
</v>
      </c>
      <c r="C50" s="434"/>
      <c r="D50" s="434"/>
      <c r="E50" s="434"/>
      <c r="F50" s="434"/>
      <c r="G50" s="434"/>
      <c r="H50" s="434"/>
      <c r="I50" s="434"/>
      <c r="J50" s="321" t="str">
        <f>VLOOKUP(A50,MATERIALES!A6:D640,2,FALSE)</f>
        <v>m2</v>
      </c>
      <c r="K50" s="406">
        <v>0.3</v>
      </c>
      <c r="L50" s="430"/>
      <c r="M50" s="411">
        <f>VLOOKUP(A50,MATERIALES!A6:D396,4,FALSE)</f>
        <v>5072.7667932112681</v>
      </c>
      <c r="N50" s="281">
        <f>K50*M50</f>
        <v>1521.8300379633804</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23017.344637963382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1323</v>
      </c>
      <c r="B58" s="52" t="str">
        <f>VLOOKUP(A58,TRANSPORTE!A1:D117,3,FALSE)</f>
        <v>Transporte de concreto</v>
      </c>
      <c r="C58" s="326"/>
      <c r="D58" s="326"/>
      <c r="E58" s="326"/>
      <c r="F58" s="326"/>
      <c r="G58" s="326"/>
      <c r="H58" s="320" t="s">
        <v>2105</v>
      </c>
      <c r="I58" s="422">
        <v>7.2000000000000008E-2</v>
      </c>
      <c r="J58" s="295">
        <v>1</v>
      </c>
      <c r="K58" s="288">
        <f>I58*J58</f>
        <v>7.2000000000000008E-2</v>
      </c>
      <c r="L58" s="821">
        <f>VLOOKUP(A58,TRANSPORTE!A1:D117,4,FALSE)</f>
        <v>1200</v>
      </c>
      <c r="M58" s="822"/>
      <c r="N58" s="296">
        <f>K58*L58</f>
        <v>86.4</v>
      </c>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86.4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100</v>
      </c>
      <c r="N69" s="404">
        <f>K69/M69</f>
        <v>2042.688208244</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133"/>
    </row>
    <row r="75" spans="1:15" ht="15.75" thickBot="1">
      <c r="B75" s="823" t="s">
        <v>1037</v>
      </c>
      <c r="C75" s="824"/>
      <c r="D75" s="824"/>
      <c r="E75" s="824"/>
      <c r="F75" s="824"/>
      <c r="G75" s="824"/>
      <c r="H75" s="824"/>
      <c r="I75" s="824"/>
      <c r="J75" s="824"/>
      <c r="K75" s="824"/>
      <c r="L75" s="824"/>
      <c r="M75" s="825"/>
      <c r="N75" s="469">
        <f>SUM(N69:N74)</f>
        <v>3064.032312366</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26320.978565947684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5264.1957131895369</v>
      </c>
      <c r="M82" s="852"/>
      <c r="N82" s="57"/>
    </row>
    <row r="83" spans="1:14">
      <c r="B83" s="95" t="s">
        <v>1057</v>
      </c>
      <c r="C83" s="96"/>
      <c r="D83" s="96"/>
      <c r="E83" s="96"/>
      <c r="F83" s="96"/>
      <c r="G83" s="96"/>
      <c r="H83" s="96"/>
      <c r="I83" s="93"/>
      <c r="J83" s="94"/>
      <c r="K83" s="313">
        <v>0.05</v>
      </c>
      <c r="L83" s="851">
        <f>N77*K83</f>
        <v>1316.0489282973842</v>
      </c>
      <c r="M83" s="852"/>
      <c r="N83" s="57"/>
    </row>
    <row r="84" spans="1:14" ht="15.75" thickBot="1">
      <c r="B84" s="97" t="s">
        <v>1058</v>
      </c>
      <c r="C84" s="98"/>
      <c r="D84" s="98"/>
      <c r="E84" s="98"/>
      <c r="F84" s="98"/>
      <c r="G84" s="98"/>
      <c r="H84" s="98"/>
      <c r="I84" s="99"/>
      <c r="J84" s="100"/>
      <c r="K84" s="314">
        <v>0.05</v>
      </c>
      <c r="L84" s="853">
        <f>N77*K84</f>
        <v>1316.0489282973842</v>
      </c>
      <c r="M84" s="854"/>
      <c r="N84" s="57"/>
    </row>
    <row r="85" spans="1:14" ht="15.75" thickBot="1">
      <c r="B85" s="817" t="s">
        <v>1037</v>
      </c>
      <c r="C85" s="818"/>
      <c r="D85" s="818"/>
      <c r="E85" s="818"/>
      <c r="F85" s="818"/>
      <c r="G85" s="818"/>
      <c r="H85" s="818"/>
      <c r="I85" s="818"/>
      <c r="J85" s="818"/>
      <c r="K85" s="818"/>
      <c r="L85" s="818"/>
      <c r="M85" s="819"/>
      <c r="N85" s="58">
        <f>L82+L83+L84</f>
        <v>7896.293569784305</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34217.27213573199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topLeftCell="A31"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1771</v>
      </c>
      <c r="C31" s="87" t="s">
        <v>2255</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N75*M41</f>
        <v>85.112008676833341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85.112008676833341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507</v>
      </c>
      <c r="B48" s="49" t="str">
        <f>VLOOKUP(A48,MATERIALES!A5:D372,3,FALSE)</f>
        <v>Mortero 1:3 Para Anillos</v>
      </c>
      <c r="C48" s="290"/>
      <c r="D48" s="290"/>
      <c r="E48" s="290"/>
      <c r="F48" s="290"/>
      <c r="G48" s="290"/>
      <c r="H48" s="290"/>
      <c r="I48" s="290"/>
      <c r="J48" s="320" t="str">
        <f ca="1">VLOOKUP(A48,MATERIALES!A4:D638,2,FALSE)</f>
        <v>m3</v>
      </c>
      <c r="K48" s="291">
        <v>2E-3</v>
      </c>
      <c r="L48" s="276"/>
      <c r="M48" s="411">
        <f>VLOOKUP(A48,MATERIALES!A5:D394,4,FALSE)</f>
        <v>2582.2999999999997</v>
      </c>
      <c r="N48" s="281">
        <f>K48*M48</f>
        <v>5.1645999999999992</v>
      </c>
    </row>
    <row r="49" spans="1:14">
      <c r="A49" s="169" t="s">
        <v>402</v>
      </c>
      <c r="B49" s="49" t="str">
        <f>VLOOKUP(A49,MATERIALES!A6:D372,3,FALSE)</f>
        <v>Bordillo Prefabricado En Concreto Ref.A85 Ntc-4109, 0,20 X 0,35 X 0.80 M</v>
      </c>
      <c r="C49" s="434"/>
      <c r="D49" s="434"/>
      <c r="E49" s="434"/>
      <c r="F49" s="434"/>
      <c r="G49" s="434"/>
      <c r="H49" s="434"/>
      <c r="I49" s="434"/>
      <c r="J49" s="321" t="str">
        <f>VLOOKUP(A49,MATERIALES!A5:D639,2,FALSE)</f>
        <v>u</v>
      </c>
      <c r="K49" s="406">
        <v>1.25</v>
      </c>
      <c r="L49" s="430"/>
      <c r="M49" s="411">
        <f>VLOOKUP(A49,MATERIALES!A6:D395,4,FALSE)</f>
        <v>24370</v>
      </c>
      <c r="N49" s="281">
        <f>K49*M49</f>
        <v>30462.5</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30467.6646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1323</v>
      </c>
      <c r="B58" s="52" t="str">
        <f>VLOOKUP(A58,TRANSPORTE!A1:D117,3,FALSE)</f>
        <v>Transporte de concreto</v>
      </c>
      <c r="C58" s="326"/>
      <c r="D58" s="326"/>
      <c r="E58" s="326"/>
      <c r="F58" s="326"/>
      <c r="G58" s="326"/>
      <c r="H58" s="320" t="s">
        <v>2105</v>
      </c>
      <c r="I58" s="422">
        <v>2E-3</v>
      </c>
      <c r="J58" s="295">
        <v>1</v>
      </c>
      <c r="K58" s="422">
        <f>I58*J58</f>
        <v>2E-3</v>
      </c>
      <c r="L58" s="821">
        <f>VLOOKUP(A58,TRANSPORTE!A1:D117,4,FALSE)</f>
        <v>1200</v>
      </c>
      <c r="M58" s="822"/>
      <c r="N58" s="296">
        <f>K58*L58</f>
        <v>2.4</v>
      </c>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2.4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150</v>
      </c>
      <c r="N69" s="404">
        <f>K69/M69</f>
        <v>1021.3441041219999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10">
        <f>SUM(N69:N74)</f>
        <v>1702.2401735366666</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32257.416782213502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6451.4833564427008</v>
      </c>
      <c r="M82" s="852"/>
      <c r="N82" s="57"/>
    </row>
    <row r="83" spans="1:14">
      <c r="B83" s="95" t="s">
        <v>1057</v>
      </c>
      <c r="C83" s="96"/>
      <c r="D83" s="96"/>
      <c r="E83" s="96"/>
      <c r="F83" s="96"/>
      <c r="G83" s="96"/>
      <c r="H83" s="96"/>
      <c r="I83" s="93"/>
      <c r="J83" s="94"/>
      <c r="K83" s="313">
        <v>0.05</v>
      </c>
      <c r="L83" s="851">
        <f>N77*K83</f>
        <v>1612.8708391106752</v>
      </c>
      <c r="M83" s="852"/>
      <c r="N83" s="57"/>
    </row>
    <row r="84" spans="1:14" ht="15.75" thickBot="1">
      <c r="B84" s="97" t="s">
        <v>1058</v>
      </c>
      <c r="C84" s="98"/>
      <c r="D84" s="98"/>
      <c r="E84" s="98"/>
      <c r="F84" s="98"/>
      <c r="G84" s="98"/>
      <c r="H84" s="98"/>
      <c r="I84" s="99"/>
      <c r="J84" s="100"/>
      <c r="K84" s="314">
        <v>0.05</v>
      </c>
      <c r="L84" s="853">
        <f>N77*K84</f>
        <v>1612.8708391106752</v>
      </c>
      <c r="M84" s="854"/>
      <c r="N84" s="57"/>
    </row>
    <row r="85" spans="1:14" ht="15.75" thickBot="1">
      <c r="B85" s="817" t="s">
        <v>1037</v>
      </c>
      <c r="C85" s="818"/>
      <c r="D85" s="818"/>
      <c r="E85" s="818"/>
      <c r="F85" s="818"/>
      <c r="G85" s="818"/>
      <c r="H85" s="818"/>
      <c r="I85" s="818"/>
      <c r="J85" s="818"/>
      <c r="K85" s="818"/>
      <c r="L85" s="818"/>
      <c r="M85" s="819"/>
      <c r="N85" s="58">
        <f>L82+L83+L84</f>
        <v>9677.2250346640521</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41934.641816877556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topLeftCell="A43"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1816</v>
      </c>
      <c r="C31" s="87" t="s">
        <v>1772</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N75*M41</f>
        <v>21.278002169208335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21.278002169208335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961</v>
      </c>
      <c r="B48" s="49" t="str">
        <f>VLOOKUP(A48,MATERIALES!A5:D372,3,FALSE)</f>
        <v>Geotextil Nt-2500 O Similar (Proveedores, Pavco, Geomatrix, Tensar, Omnes U Otros)</v>
      </c>
      <c r="C48" s="290"/>
      <c r="D48" s="290"/>
      <c r="E48" s="290"/>
      <c r="F48" s="290"/>
      <c r="G48" s="290"/>
      <c r="H48" s="290"/>
      <c r="I48" s="277"/>
      <c r="J48" s="233" t="str">
        <f ca="1">VLOOKUP(A48,MATERIALES!A4:D638,2,FALSE)</f>
        <v>m2</v>
      </c>
      <c r="K48" s="291">
        <v>1.1000000000000001</v>
      </c>
      <c r="L48" s="276"/>
      <c r="M48" s="411">
        <f>VLOOKUP(A48,MATERIALES!A5:D394,4,FALSE)</f>
        <v>5839.666666666667</v>
      </c>
      <c r="N48" s="281">
        <f>K48*M48</f>
        <v>6423.6333333333341</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6423.6333333333341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B58" s="52"/>
      <c r="C58" s="326"/>
      <c r="D58" s="326"/>
      <c r="E58" s="326"/>
      <c r="F58" s="326"/>
      <c r="G58" s="326"/>
      <c r="H58" s="320"/>
      <c r="I58" s="288"/>
      <c r="J58" s="295"/>
      <c r="K58" s="288"/>
      <c r="L58" s="821"/>
      <c r="M58" s="822"/>
      <c r="N58" s="296"/>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969"/>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240</v>
      </c>
      <c r="N69" s="404">
        <f>K69/M69</f>
        <v>425.56004338416665</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10">
        <f>SUM(N69:N74)</f>
        <v>425.56004338416665</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6870.4713788867093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1374.0942757773419</v>
      </c>
      <c r="M82" s="852"/>
      <c r="N82" s="57"/>
    </row>
    <row r="83" spans="1:14">
      <c r="B83" s="95" t="s">
        <v>1057</v>
      </c>
      <c r="C83" s="96"/>
      <c r="D83" s="96"/>
      <c r="E83" s="96"/>
      <c r="F83" s="96"/>
      <c r="G83" s="96"/>
      <c r="H83" s="96"/>
      <c r="I83" s="93"/>
      <c r="J83" s="94"/>
      <c r="K83" s="313">
        <v>0.05</v>
      </c>
      <c r="L83" s="851">
        <f>N77*K83</f>
        <v>343.52356894433547</v>
      </c>
      <c r="M83" s="852"/>
      <c r="N83" s="57"/>
    </row>
    <row r="84" spans="1:14" ht="15.75" thickBot="1">
      <c r="B84" s="97" t="s">
        <v>1058</v>
      </c>
      <c r="C84" s="98"/>
      <c r="D84" s="98"/>
      <c r="E84" s="98"/>
      <c r="F84" s="98"/>
      <c r="G84" s="98"/>
      <c r="H84" s="98"/>
      <c r="I84" s="99"/>
      <c r="J84" s="100"/>
      <c r="K84" s="314">
        <v>0.05</v>
      </c>
      <c r="L84" s="853">
        <f>N77*K84</f>
        <v>343.52356894433547</v>
      </c>
      <c r="M84" s="854"/>
      <c r="N84" s="57"/>
    </row>
    <row r="85" spans="1:14" ht="15.75" thickBot="1">
      <c r="B85" s="817" t="s">
        <v>1037</v>
      </c>
      <c r="C85" s="818"/>
      <c r="D85" s="818"/>
      <c r="E85" s="818"/>
      <c r="F85" s="818"/>
      <c r="G85" s="818"/>
      <c r="H85" s="818"/>
      <c r="I85" s="818"/>
      <c r="J85" s="818"/>
      <c r="K85" s="818"/>
      <c r="L85" s="818"/>
      <c r="M85" s="819"/>
      <c r="N85" s="58">
        <f>L82+L83+L84</f>
        <v>2061.1414136660128</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8931.6127925527217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topLeftCell="A22"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1817</v>
      </c>
      <c r="C31" s="87" t="s">
        <v>2151</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N75*M41</f>
        <v>21.278002169208335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21.278002169208335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954</v>
      </c>
      <c r="B48" s="49" t="str">
        <f>VLOOKUP(A48,MATERIALES!A5:D372,3,FALSE)</f>
        <v>Geotextil T-2400 O Similar (Proveedores Lafayet, Pavco, Geomatrix, Tensar, Omnes U Otros)</v>
      </c>
      <c r="C48" s="290"/>
      <c r="D48" s="290"/>
      <c r="E48" s="290"/>
      <c r="F48" s="290"/>
      <c r="G48" s="290"/>
      <c r="H48" s="290"/>
      <c r="I48" s="277"/>
      <c r="J48" s="233" t="str">
        <f ca="1">VLOOKUP(A48,MATERIALES!A4:D638,2,FALSE)</f>
        <v>m2</v>
      </c>
      <c r="K48" s="291">
        <v>1.1000000000000001</v>
      </c>
      <c r="L48" s="276"/>
      <c r="M48" s="411">
        <f>VLOOKUP(A48,MATERIALES!A5:D394,4,FALSE)</f>
        <v>6795</v>
      </c>
      <c r="N48" s="281">
        <f>K48*M48</f>
        <v>7474.5000000000009</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7474.5000000000009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B58" s="52"/>
      <c r="C58" s="326"/>
      <c r="D58" s="326"/>
      <c r="E58" s="326"/>
      <c r="F58" s="326"/>
      <c r="G58" s="326"/>
      <c r="H58" s="320"/>
      <c r="I58" s="288"/>
      <c r="J58" s="295"/>
      <c r="K58" s="288"/>
      <c r="L58" s="821"/>
      <c r="M58" s="822"/>
      <c r="N58" s="296"/>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969"/>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240</v>
      </c>
      <c r="N69" s="404">
        <f>K69/M69</f>
        <v>425.56004338416665</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10">
        <f>SUM(N69:N74)</f>
        <v>425.56004338416665</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7921.3380455533761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1584.2676091106753</v>
      </c>
      <c r="M82" s="852"/>
      <c r="N82" s="57"/>
    </row>
    <row r="83" spans="1:14">
      <c r="B83" s="95" t="s">
        <v>1057</v>
      </c>
      <c r="C83" s="96"/>
      <c r="D83" s="96"/>
      <c r="E83" s="96"/>
      <c r="F83" s="96"/>
      <c r="G83" s="96"/>
      <c r="H83" s="96"/>
      <c r="I83" s="93"/>
      <c r="J83" s="94"/>
      <c r="K83" s="313">
        <v>0.05</v>
      </c>
      <c r="L83" s="851">
        <f>N77*K83</f>
        <v>396.06690227766882</v>
      </c>
      <c r="M83" s="852"/>
      <c r="N83" s="57"/>
    </row>
    <row r="84" spans="1:14" ht="15.75" thickBot="1">
      <c r="B84" s="97" t="s">
        <v>1058</v>
      </c>
      <c r="C84" s="98"/>
      <c r="D84" s="98"/>
      <c r="E84" s="98"/>
      <c r="F84" s="98"/>
      <c r="G84" s="98"/>
      <c r="H84" s="98"/>
      <c r="I84" s="99"/>
      <c r="J84" s="100"/>
      <c r="K84" s="314">
        <v>0.05</v>
      </c>
      <c r="L84" s="853">
        <f>N77*K84</f>
        <v>396.06690227766882</v>
      </c>
      <c r="M84" s="854"/>
      <c r="N84" s="57"/>
    </row>
    <row r="85" spans="1:14" ht="15.75" thickBot="1">
      <c r="B85" s="817" t="s">
        <v>1037</v>
      </c>
      <c r="C85" s="818"/>
      <c r="D85" s="818"/>
      <c r="E85" s="818"/>
      <c r="F85" s="818"/>
      <c r="G85" s="818"/>
      <c r="H85" s="818"/>
      <c r="I85" s="818"/>
      <c r="J85" s="818"/>
      <c r="K85" s="818"/>
      <c r="L85" s="818"/>
      <c r="M85" s="819"/>
      <c r="N85" s="58">
        <f>L82+L83+L84</f>
        <v>2376.401413666013</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10297.739459219389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topLeftCell="A37"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1221</v>
      </c>
      <c r="C31" s="87" t="s">
        <v>1773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N75*M41</f>
        <v>306.40323123659999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306.40323123659999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556</v>
      </c>
      <c r="B48" s="49" t="str">
        <f>VLOOKUP(A48,MATERIALES!A5:D372,3,FALSE)</f>
        <v>Material drenante (3´´)</v>
      </c>
      <c r="C48" s="290"/>
      <c r="D48" s="290"/>
      <c r="E48" s="290"/>
      <c r="F48" s="290"/>
      <c r="G48" s="290"/>
      <c r="H48" s="290"/>
      <c r="I48" s="277"/>
      <c r="J48" s="233" t="str">
        <f ca="1">VLOOKUP(A48,MATERIALES!A4:D638,2,FALSE)</f>
        <v>m3</v>
      </c>
      <c r="K48" s="291">
        <v>1.1000000000000001</v>
      </c>
      <c r="L48" s="276"/>
      <c r="M48" s="411">
        <f>VLOOKUP(A48,MATERIALES!A5:D394,4,FALSE)</f>
        <v>63580.5</v>
      </c>
      <c r="N48" s="281">
        <f>K48*M48</f>
        <v>69938.55</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69938.55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1345</v>
      </c>
      <c r="B58" s="52" t="str">
        <f>VLOOKUP(A58,TRANSPORTE!A1:D117,3,FALSE)</f>
        <v>Transporte de Material Drenante</v>
      </c>
      <c r="C58" s="326"/>
      <c r="D58" s="326"/>
      <c r="E58" s="326"/>
      <c r="F58" s="326"/>
      <c r="G58" s="326"/>
      <c r="H58" s="320" t="s">
        <v>2105</v>
      </c>
      <c r="I58" s="288">
        <v>1.1000000000000001</v>
      </c>
      <c r="J58" s="295">
        <v>1</v>
      </c>
      <c r="K58" s="288">
        <f>I58*J58</f>
        <v>1.1000000000000001</v>
      </c>
      <c r="L58" s="821">
        <f>VLOOKUP(A58,TRANSPORTE!A1:D117,4,FALSE)</f>
        <v>1200</v>
      </c>
      <c r="M58" s="822"/>
      <c r="N58" s="296">
        <f>K58*L58</f>
        <v>1320</v>
      </c>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1320</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969"/>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25</v>
      </c>
      <c r="N69" s="404">
        <f>K69/M69</f>
        <v>6128.0646247319992</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10">
        <f>SUM(N69:N74)</f>
        <v>6128.0646247319992</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77693.017855968603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15538.603571193722</v>
      </c>
      <c r="M82" s="852"/>
      <c r="N82" s="57"/>
    </row>
    <row r="83" spans="1:14">
      <c r="B83" s="95" t="s">
        <v>1057</v>
      </c>
      <c r="C83" s="96"/>
      <c r="D83" s="96"/>
      <c r="E83" s="96"/>
      <c r="F83" s="96"/>
      <c r="G83" s="96"/>
      <c r="H83" s="96"/>
      <c r="I83" s="93"/>
      <c r="J83" s="94"/>
      <c r="K83" s="313">
        <v>0.05</v>
      </c>
      <c r="L83" s="851">
        <f>N77*K83</f>
        <v>3884.6508927984305</v>
      </c>
      <c r="M83" s="852"/>
      <c r="N83" s="57"/>
    </row>
    <row r="84" spans="1:14" ht="15.75" thickBot="1">
      <c r="B84" s="97" t="s">
        <v>1058</v>
      </c>
      <c r="C84" s="98"/>
      <c r="D84" s="98"/>
      <c r="E84" s="98"/>
      <c r="F84" s="98"/>
      <c r="G84" s="98"/>
      <c r="H84" s="98"/>
      <c r="I84" s="99"/>
      <c r="J84" s="100"/>
      <c r="K84" s="314">
        <v>0.05</v>
      </c>
      <c r="L84" s="853">
        <f>N77*K84</f>
        <v>3884.6508927984305</v>
      </c>
      <c r="M84" s="854"/>
      <c r="N84" s="57"/>
    </row>
    <row r="85" spans="1:14" ht="15.75" thickBot="1">
      <c r="B85" s="817" t="s">
        <v>1037</v>
      </c>
      <c r="C85" s="818"/>
      <c r="D85" s="818"/>
      <c r="E85" s="818"/>
      <c r="F85" s="818"/>
      <c r="G85" s="818"/>
      <c r="H85" s="818"/>
      <c r="I85" s="818"/>
      <c r="J85" s="818"/>
      <c r="K85" s="818"/>
      <c r="L85" s="818"/>
      <c r="M85" s="819"/>
      <c r="N85" s="58">
        <f>L82+L83+L84</f>
        <v>23307.905356790587</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101000.9232127592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topLeftCell="A16"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1222</v>
      </c>
      <c r="C31" s="87" t="s">
        <v>2256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160</v>
      </c>
      <c r="B36" s="830" t="str">
        <f>VLOOKUP(A36,EQUIPOS!A6:D154,3,FALSE)</f>
        <v>COMPACTADOR MANUAL VIBRATORIO (RANA) con motor de 6 HP</v>
      </c>
      <c r="C36" s="831"/>
      <c r="D36" s="831"/>
      <c r="E36" s="831"/>
      <c r="F36" s="831"/>
      <c r="G36" s="831"/>
      <c r="H36" s="832"/>
      <c r="I36" s="276"/>
      <c r="J36" s="277"/>
      <c r="K36" s="278">
        <f>VLOOKUP(A36,EQUIPOS!A6:D163,4,FALSE)</f>
        <v>6250</v>
      </c>
      <c r="L36" s="279"/>
      <c r="M36" s="345">
        <v>3</v>
      </c>
      <c r="N36" s="281">
        <f>K36/M36</f>
        <v>2083.3333333333335</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N77*M41</f>
        <v>425.5600433841667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2508.8933767175004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545</v>
      </c>
      <c r="B48" s="49" t="str">
        <f>VLOOKUP(A48,MATERIALES!A5:D372,3,FALSE)</f>
        <v xml:space="preserve">Material de Sub- Base CBR=20%
</v>
      </c>
      <c r="C48" s="290"/>
      <c r="D48" s="290"/>
      <c r="E48" s="290"/>
      <c r="F48" s="290"/>
      <c r="G48" s="290"/>
      <c r="H48" s="290"/>
      <c r="I48" s="277"/>
      <c r="J48" s="233" t="str">
        <f ca="1">VLOOKUP(A48,MATERIALES!A4:D638,2,FALSE)</f>
        <v>m3</v>
      </c>
      <c r="K48" s="291">
        <v>1.25</v>
      </c>
      <c r="L48" s="276"/>
      <c r="M48" s="411">
        <f>VLOOKUP(A48,MATERIALES!A5:D394,4,FALSE)</f>
        <v>41313.666666666664</v>
      </c>
      <c r="N48" s="281">
        <f>K48*M48</f>
        <v>51642.083333333328</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51642.083333333328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1336</v>
      </c>
      <c r="B60" s="52" t="str">
        <f>VLOOKUP(A60,TRANSPORTE!A1:D117,3,FALSE)</f>
        <v>Transporte de material de cobertura</v>
      </c>
      <c r="C60" s="326"/>
      <c r="D60" s="326"/>
      <c r="E60" s="326"/>
      <c r="F60" s="326"/>
      <c r="G60" s="326"/>
      <c r="H60" s="320" t="s">
        <v>339</v>
      </c>
      <c r="I60" s="288">
        <v>1.25</v>
      </c>
      <c r="J60" s="295">
        <v>1</v>
      </c>
      <c r="K60" s="288">
        <f>I60*J60</f>
        <v>1.25</v>
      </c>
      <c r="L60" s="821">
        <f>VLOOKUP(A60,TRANSPORTE!A1:D117,4,FALSE)</f>
        <v>1200</v>
      </c>
      <c r="M60" s="822"/>
      <c r="N60" s="296">
        <f>K60*L60</f>
        <v>1500</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318"/>
      <c r="C65" s="319"/>
      <c r="D65" s="319"/>
      <c r="E65" s="319"/>
      <c r="F65" s="319"/>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1500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24</v>
      </c>
      <c r="N71" s="404">
        <f>K71/M71</f>
        <v>4255.6004338416669</v>
      </c>
      <c r="O71" s="112"/>
    </row>
    <row r="72" spans="1:15">
      <c r="A72" s="170"/>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4255.6004338416669</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59906.5771438925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11981.3154287785</v>
      </c>
      <c r="M84" s="852"/>
      <c r="N84" s="57"/>
    </row>
    <row r="85" spans="1:14">
      <c r="B85" s="95" t="s">
        <v>1057</v>
      </c>
      <c r="C85" s="96"/>
      <c r="D85" s="96"/>
      <c r="E85" s="96"/>
      <c r="F85" s="96"/>
      <c r="G85" s="96"/>
      <c r="H85" s="96"/>
      <c r="I85" s="93"/>
      <c r="J85" s="94"/>
      <c r="K85" s="313">
        <v>0.05</v>
      </c>
      <c r="L85" s="851">
        <f>N79*K85</f>
        <v>2995.328857194625</v>
      </c>
      <c r="M85" s="852"/>
      <c r="N85" s="57"/>
    </row>
    <row r="86" spans="1:14" ht="15.75" thickBot="1">
      <c r="B86" s="97" t="s">
        <v>1058</v>
      </c>
      <c r="C86" s="98"/>
      <c r="D86" s="98"/>
      <c r="E86" s="98"/>
      <c r="F86" s="98"/>
      <c r="G86" s="98"/>
      <c r="H86" s="98"/>
      <c r="I86" s="99"/>
      <c r="J86" s="100"/>
      <c r="K86" s="314">
        <v>0.05</v>
      </c>
      <c r="L86" s="853">
        <f>N79*K86</f>
        <v>2995.328857194625</v>
      </c>
      <c r="M86" s="854"/>
      <c r="N86" s="57"/>
    </row>
    <row r="87" spans="1:14" ht="15.75" thickBot="1">
      <c r="B87" s="817" t="s">
        <v>1037</v>
      </c>
      <c r="C87" s="818"/>
      <c r="D87" s="818"/>
      <c r="E87" s="818"/>
      <c r="F87" s="818"/>
      <c r="G87" s="818"/>
      <c r="H87" s="818"/>
      <c r="I87" s="818"/>
      <c r="J87" s="818"/>
      <c r="K87" s="818"/>
      <c r="L87" s="818"/>
      <c r="M87" s="819"/>
      <c r="N87" s="58">
        <f>L84+L85+L86</f>
        <v>17971.97314316775</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77878.55028706025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topLeftCell="A16"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1223</v>
      </c>
      <c r="C31" s="87" t="s">
        <v>2257</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197</v>
      </c>
      <c r="B36" s="830" t="str">
        <f>VLOOKUP(A36,EQUIPOS!A6:D154,3,FALSE)</f>
        <v>Equipo de perforación (TRACKDRILL), potencia 40 HP, 2100 golpes / minuto</v>
      </c>
      <c r="C36" s="831"/>
      <c r="D36" s="831"/>
      <c r="E36" s="831"/>
      <c r="F36" s="831"/>
      <c r="G36" s="831"/>
      <c r="H36" s="832"/>
      <c r="I36" s="276"/>
      <c r="J36" s="277"/>
      <c r="K36" s="278">
        <f>VLOOKUP(A36,EQUIPOS!A6:D163,4,FALSE)</f>
        <v>64458.729999999996</v>
      </c>
      <c r="L36" s="279"/>
      <c r="M36" s="345">
        <v>2.5</v>
      </c>
      <c r="N36" s="281">
        <f>K36/M36</f>
        <v>25783.491999999998</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383.00403904575001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26166.496039045749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765</v>
      </c>
      <c r="B48" s="49" t="str">
        <f>VLOOKUP(A48,MATERIALES!A5:D372,3,FALSE)</f>
        <v xml:space="preserve">Tubería Perforada en PVC de 2´´
</v>
      </c>
      <c r="C48" s="290"/>
      <c r="D48" s="290"/>
      <c r="E48" s="290"/>
      <c r="F48" s="290"/>
      <c r="G48" s="290"/>
      <c r="H48" s="290"/>
      <c r="I48" s="277"/>
      <c r="J48" s="233" t="str">
        <f ca="1">VLOOKUP(A48,MATERIALES!A4:D638,2,FALSE)</f>
        <v>m</v>
      </c>
      <c r="K48" s="291">
        <v>1.01</v>
      </c>
      <c r="L48" s="276"/>
      <c r="M48" s="411">
        <f>VLOOKUP(A48,MATERIALES!A5:D394,4,FALSE)</f>
        <v>4750</v>
      </c>
      <c r="N48" s="281">
        <f>K48*M48</f>
        <v>4797.5</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4797.5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0"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20</v>
      </c>
      <c r="N71" s="404">
        <f>K71/M71</f>
        <v>2553.3602603049999</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7660.0807809149992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38624.076819960748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7724.8153639921502</v>
      </c>
      <c r="M84" s="852"/>
      <c r="N84" s="57"/>
    </row>
    <row r="85" spans="1:14">
      <c r="B85" s="95" t="s">
        <v>1057</v>
      </c>
      <c r="C85" s="96"/>
      <c r="D85" s="96"/>
      <c r="E85" s="96"/>
      <c r="F85" s="96"/>
      <c r="G85" s="96"/>
      <c r="H85" s="96"/>
      <c r="I85" s="93"/>
      <c r="J85" s="94"/>
      <c r="K85" s="313">
        <v>0.05</v>
      </c>
      <c r="L85" s="851">
        <f>N79*K85</f>
        <v>1931.2038409980375</v>
      </c>
      <c r="M85" s="852"/>
      <c r="N85" s="57"/>
    </row>
    <row r="86" spans="1:14" ht="15.75" thickBot="1">
      <c r="B86" s="97" t="s">
        <v>1058</v>
      </c>
      <c r="C86" s="98"/>
      <c r="D86" s="98"/>
      <c r="E86" s="98"/>
      <c r="F86" s="98"/>
      <c r="G86" s="98"/>
      <c r="H86" s="98"/>
      <c r="I86" s="99"/>
      <c r="J86" s="100"/>
      <c r="K86" s="314">
        <v>0.05</v>
      </c>
      <c r="L86" s="853">
        <f>N79*K86</f>
        <v>1931.2038409980375</v>
      </c>
      <c r="M86" s="854"/>
      <c r="N86" s="57"/>
    </row>
    <row r="87" spans="1:14" ht="15.75" thickBot="1">
      <c r="B87" s="817" t="s">
        <v>1037</v>
      </c>
      <c r="C87" s="818"/>
      <c r="D87" s="818"/>
      <c r="E87" s="818"/>
      <c r="F87" s="818"/>
      <c r="G87" s="818"/>
      <c r="H87" s="818"/>
      <c r="I87" s="818"/>
      <c r="J87" s="818"/>
      <c r="K87" s="818"/>
      <c r="L87" s="818"/>
      <c r="M87" s="819"/>
      <c r="N87" s="58">
        <f>L84+L85+L86</f>
        <v>11587.223045988225</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50211.299865948975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topLeftCell="A25"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1224</v>
      </c>
      <c r="C31" s="87" t="s">
        <v>2258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197</v>
      </c>
      <c r="B36" s="830" t="str">
        <f>VLOOKUP(A36,EQUIPOS!A6:D154,3,FALSE)</f>
        <v>Equipo de perforación (TRACKDRILL), potencia 40 HP, 2100 golpes / minuto</v>
      </c>
      <c r="C36" s="831"/>
      <c r="D36" s="831"/>
      <c r="E36" s="831"/>
      <c r="F36" s="831"/>
      <c r="G36" s="831"/>
      <c r="H36" s="832"/>
      <c r="I36" s="276"/>
      <c r="J36" s="277"/>
      <c r="K36" s="278">
        <f>VLOOKUP(A36,EQUIPOS!A6:D163,4,FALSE)</f>
        <v>64458.729999999996</v>
      </c>
      <c r="L36" s="279"/>
      <c r="M36" s="345">
        <v>1.25</v>
      </c>
      <c r="N36" s="281">
        <f>K36/M36</f>
        <v>51566.983999999997</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1021.344104122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52588.328104121996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765</v>
      </c>
      <c r="B48" s="49" t="str">
        <f>VLOOKUP(A48,MATERIALES!A5:D372,3,FALSE)</f>
        <v xml:space="preserve">Tubería Perforada en PVC de 2´´
</v>
      </c>
      <c r="C48" s="290"/>
      <c r="D48" s="290"/>
      <c r="E48" s="290"/>
      <c r="F48" s="290"/>
      <c r="G48" s="290"/>
      <c r="H48" s="290"/>
      <c r="I48" s="277"/>
      <c r="J48" s="233" t="str">
        <f ca="1">VLOOKUP(A48,MATERIALES!A4:D638,2,FALSE)</f>
        <v>m</v>
      </c>
      <c r="K48" s="291">
        <v>1.01</v>
      </c>
      <c r="L48" s="276"/>
      <c r="M48" s="411">
        <f>VLOOKUP(A48,MATERIALES!A5:D394,4,FALSE)</f>
        <v>4750</v>
      </c>
      <c r="N48" s="281">
        <f>K48*M48</f>
        <v>4797.5</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4797.5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318"/>
      <c r="C65" s="319"/>
      <c r="D65" s="319"/>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9">
        <f>SUM(N71:N76)</f>
        <v>20426.882082439999</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77812.710186561992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15562.5420373124</v>
      </c>
      <c r="M84" s="852"/>
      <c r="N84" s="57"/>
    </row>
    <row r="85" spans="1:14">
      <c r="B85" s="95" t="s">
        <v>1057</v>
      </c>
      <c r="C85" s="96"/>
      <c r="D85" s="96"/>
      <c r="E85" s="96"/>
      <c r="F85" s="96"/>
      <c r="G85" s="96"/>
      <c r="H85" s="96"/>
      <c r="I85" s="93"/>
      <c r="J85" s="94"/>
      <c r="K85" s="313">
        <v>0.05</v>
      </c>
      <c r="L85" s="851">
        <f>N79*K85</f>
        <v>3890.6355093280999</v>
      </c>
      <c r="M85" s="852"/>
      <c r="N85" s="57"/>
    </row>
    <row r="86" spans="1:14" ht="15.75" thickBot="1">
      <c r="B86" s="97" t="s">
        <v>1058</v>
      </c>
      <c r="C86" s="98"/>
      <c r="D86" s="98"/>
      <c r="E86" s="98"/>
      <c r="F86" s="98"/>
      <c r="G86" s="98"/>
      <c r="H86" s="98"/>
      <c r="I86" s="99"/>
      <c r="J86" s="100"/>
      <c r="K86" s="314">
        <v>0.05</v>
      </c>
      <c r="L86" s="853">
        <f>N79*K86</f>
        <v>3890.6355093280999</v>
      </c>
      <c r="M86" s="854"/>
      <c r="N86" s="57"/>
    </row>
    <row r="87" spans="1:14" ht="15.75" thickBot="1">
      <c r="B87" s="817" t="s">
        <v>1037</v>
      </c>
      <c r="C87" s="818"/>
      <c r="D87" s="818"/>
      <c r="E87" s="818"/>
      <c r="F87" s="818"/>
      <c r="G87" s="818"/>
      <c r="H87" s="818"/>
      <c r="I87" s="818"/>
      <c r="J87" s="818"/>
      <c r="K87" s="818"/>
      <c r="L87" s="818"/>
      <c r="M87" s="819"/>
      <c r="N87" s="58">
        <f>L84+L85+L86</f>
        <v>23343.813055968603</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101156.52324253059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topLeftCell="A34"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1225</v>
      </c>
      <c r="C31" s="87" t="s">
        <v>1774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314</v>
      </c>
      <c r="B36" s="830" t="str">
        <f>VLOOKUP(A36,EQUIPOS!A6:D154,3,FALSE)</f>
        <v xml:space="preserve">Retroexcavadora E-200 sobre orugas
</v>
      </c>
      <c r="C36" s="831"/>
      <c r="D36" s="831"/>
      <c r="E36" s="831"/>
      <c r="F36" s="831"/>
      <c r="G36" s="831"/>
      <c r="H36" s="832"/>
      <c r="I36" s="276"/>
      <c r="J36" s="277"/>
      <c r="K36" s="278">
        <f>VLOOKUP(A36,EQUIPOS!A6:D163,4,FALSE)</f>
        <v>187200</v>
      </c>
      <c r="L36" s="279"/>
      <c r="M36" s="345">
        <v>23</v>
      </c>
      <c r="N36" s="281">
        <f>K36/M36</f>
        <v>8139.130434782609</v>
      </c>
    </row>
    <row r="37" spans="1:14">
      <c r="A37" s="119" t="s">
        <v>328</v>
      </c>
      <c r="B37" s="830" t="str">
        <f>VLOOKUP(A37,EQUIPOS!A7:D154,3,FALSE)</f>
        <v xml:space="preserve">Taco metálico o puntal (escamas en concreto)
</v>
      </c>
      <c r="C37" s="831"/>
      <c r="D37" s="831"/>
      <c r="E37" s="831"/>
      <c r="F37" s="831"/>
      <c r="G37" s="831"/>
      <c r="H37" s="832"/>
      <c r="I37" s="430"/>
      <c r="J37" s="431"/>
      <c r="K37" s="278">
        <f>VLOOKUP(A37,EQUIPOS!A7:D164,4,FALSE)</f>
        <v>48.349483658426827</v>
      </c>
      <c r="L37" s="344"/>
      <c r="M37" s="345">
        <v>1</v>
      </c>
      <c r="N37" s="281">
        <f>K37/M37</f>
        <v>48.349483658426827</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N75*M41</f>
        <v>1021.344104122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9208.8240225630361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766</v>
      </c>
      <c r="B48" s="49" t="str">
        <f>VLOOKUP(A48,MATERIALES!A5:D372,3,FALSE)</f>
        <v>Tubería PVC RD21 de 1´´ (para anclajes)</v>
      </c>
      <c r="C48" s="290"/>
      <c r="D48" s="290"/>
      <c r="E48" s="290"/>
      <c r="F48" s="290"/>
      <c r="G48" s="290"/>
      <c r="H48" s="290"/>
      <c r="I48" s="290"/>
      <c r="J48" s="320" t="str">
        <f ca="1">VLOOKUP(A48,MATERIALES!A4:D638,2,FALSE)</f>
        <v>m</v>
      </c>
      <c r="K48" s="291">
        <v>0.35</v>
      </c>
      <c r="L48" s="276"/>
      <c r="M48" s="411">
        <f>VLOOKUP(A48,MATERIALES!A5:D394,4,FALSE)</f>
        <v>4083</v>
      </c>
      <c r="N48" s="281">
        <f>K48*M48</f>
        <v>1429.05</v>
      </c>
    </row>
    <row r="49" spans="1:14">
      <c r="A49" s="169" t="s">
        <v>1775</v>
      </c>
      <c r="B49" s="49" t="str">
        <f>VLOOKUP(A49,MATERIALES!A6:D372,3,FALSE)</f>
        <v>Formaleta Metálica</v>
      </c>
      <c r="C49" s="434"/>
      <c r="D49" s="434"/>
      <c r="E49" s="434"/>
      <c r="F49" s="434"/>
      <c r="G49" s="434"/>
      <c r="H49" s="434"/>
      <c r="I49" s="434"/>
      <c r="J49" s="321" t="str">
        <f>VLOOKUP(A49,MATERIALES!A5:D639,2,FALSE)</f>
        <v>m2</v>
      </c>
      <c r="K49" s="406">
        <v>1</v>
      </c>
      <c r="L49" s="430"/>
      <c r="M49" s="411">
        <f>VLOOKUP(A49,MATERIALES!A6:D395,4,FALSE)</f>
        <v>15780</v>
      </c>
      <c r="N49" s="281">
        <f>K49*M49</f>
        <v>15780</v>
      </c>
    </row>
    <row r="50" spans="1:14">
      <c r="A50" s="169" t="s">
        <v>812</v>
      </c>
      <c r="B50" s="49" t="str">
        <f>VLOOKUP(A50,MATERIALES!A6:D372,3,FALSE)</f>
        <v>Acero PDR-60</v>
      </c>
      <c r="C50" s="434"/>
      <c r="D50" s="434"/>
      <c r="E50" s="434"/>
      <c r="F50" s="434"/>
      <c r="G50" s="434"/>
      <c r="H50" s="434"/>
      <c r="I50" s="434"/>
      <c r="J50" s="321" t="str">
        <f>VLOOKUP(A50,MATERIALES!A6:D640,2,FALSE)</f>
        <v>kg</v>
      </c>
      <c r="K50" s="406">
        <v>3.8</v>
      </c>
      <c r="L50" s="430"/>
      <c r="M50" s="411">
        <f>VLOOKUP(A50,MATERIALES!A6:D396,4,FALSE)</f>
        <v>2804.3333333333335</v>
      </c>
      <c r="N50" s="281">
        <f>K50*M50</f>
        <v>10656.466666666667</v>
      </c>
    </row>
    <row r="51" spans="1:14">
      <c r="A51" s="169" t="s">
        <v>904</v>
      </c>
      <c r="B51" s="49" t="str">
        <f>VLOOKUP(A51,MATERIALES!A6:D372,3,FALSE)</f>
        <v>Concreto Resistencia  21 (Mpa)</v>
      </c>
      <c r="C51" s="434"/>
      <c r="D51" s="434"/>
      <c r="E51" s="434"/>
      <c r="F51" s="434"/>
      <c r="G51" s="434"/>
      <c r="H51" s="434"/>
      <c r="I51" s="434"/>
      <c r="J51" s="321" t="str">
        <f>VLOOKUP(A51,MATERIALES!A6:D641,2,FALSE)</f>
        <v>m3</v>
      </c>
      <c r="K51" s="406">
        <v>0.18</v>
      </c>
      <c r="L51" s="430"/>
      <c r="M51" s="411">
        <f>VLOOKUP(A51,MATERIALES!A6:D397,4,FALSE)</f>
        <v>331496.66666666669</v>
      </c>
      <c r="N51" s="281">
        <f>K51*M51</f>
        <v>59669.4</v>
      </c>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87534.916666666672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1323</v>
      </c>
      <c r="B58" s="52" t="str">
        <f>VLOOKUP(A58,TRANSPORTE!A1:D117,3,FALSE)</f>
        <v>Transporte de concreto</v>
      </c>
      <c r="C58" s="326"/>
      <c r="D58" s="326"/>
      <c r="E58" s="326"/>
      <c r="F58" s="326"/>
      <c r="G58" s="326"/>
      <c r="H58" s="320" t="s">
        <v>2105</v>
      </c>
      <c r="I58" s="288">
        <v>0.18</v>
      </c>
      <c r="J58" s="295">
        <v>1</v>
      </c>
      <c r="K58" s="288">
        <f>I58*J58</f>
        <v>0.18</v>
      </c>
      <c r="L58" s="821">
        <f>VLOOKUP(A58,TRANSPORTE!A1:D117,4,FALSE)</f>
        <v>1200</v>
      </c>
      <c r="M58" s="822"/>
      <c r="N58" s="296">
        <f>K58*L58</f>
        <v>216</v>
      </c>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216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969"/>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10</v>
      </c>
      <c r="N69" s="404">
        <f>K69/M69</f>
        <v>10213.44104122</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133"/>
    </row>
    <row r="75" spans="1:15" ht="15.75" thickBot="1">
      <c r="B75" s="823" t="s">
        <v>1037</v>
      </c>
      <c r="C75" s="824"/>
      <c r="D75" s="824"/>
      <c r="E75" s="824"/>
      <c r="F75" s="824"/>
      <c r="G75" s="824"/>
      <c r="H75" s="824"/>
      <c r="I75" s="824"/>
      <c r="J75" s="824"/>
      <c r="K75" s="824"/>
      <c r="L75" s="824"/>
      <c r="M75" s="825"/>
      <c r="N75" s="469">
        <f>SUM(N69:N74)</f>
        <v>20426.882082439999</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117386.62277166972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23477.324554333944</v>
      </c>
      <c r="M82" s="852"/>
      <c r="N82" s="57"/>
    </row>
    <row r="83" spans="1:14">
      <c r="B83" s="95" t="s">
        <v>1057</v>
      </c>
      <c r="C83" s="96"/>
      <c r="D83" s="96"/>
      <c r="E83" s="96"/>
      <c r="F83" s="96"/>
      <c r="G83" s="96"/>
      <c r="H83" s="96"/>
      <c r="I83" s="93"/>
      <c r="J83" s="94"/>
      <c r="K83" s="313">
        <v>0.05</v>
      </c>
      <c r="L83" s="851">
        <f>N77*K83</f>
        <v>5869.3311385834859</v>
      </c>
      <c r="M83" s="852"/>
      <c r="N83" s="57"/>
    </row>
    <row r="84" spans="1:14" ht="15.75" thickBot="1">
      <c r="B84" s="97" t="s">
        <v>1058</v>
      </c>
      <c r="C84" s="98"/>
      <c r="D84" s="98"/>
      <c r="E84" s="98"/>
      <c r="F84" s="98"/>
      <c r="G84" s="98"/>
      <c r="H84" s="98"/>
      <c r="I84" s="99"/>
      <c r="J84" s="100"/>
      <c r="K84" s="314">
        <v>0.05</v>
      </c>
      <c r="L84" s="853">
        <f>N77*K84</f>
        <v>5869.3311385834859</v>
      </c>
      <c r="M84" s="854"/>
      <c r="N84" s="57"/>
    </row>
    <row r="85" spans="1:14" ht="15.75" thickBot="1">
      <c r="B85" s="817" t="s">
        <v>1037</v>
      </c>
      <c r="C85" s="818"/>
      <c r="D85" s="818"/>
      <c r="E85" s="818"/>
      <c r="F85" s="818"/>
      <c r="G85" s="818"/>
      <c r="H85" s="818"/>
      <c r="I85" s="818"/>
      <c r="J85" s="818"/>
      <c r="K85" s="818"/>
      <c r="L85" s="818"/>
      <c r="M85" s="819"/>
      <c r="N85" s="58">
        <f>L82+L83+L84</f>
        <v>35215.986831500915</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152602.60960317063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topLeftCell="A22"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1226</v>
      </c>
      <c r="C31" s="87" t="s">
        <v>2259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N75*M41</f>
        <v>51.067205206099999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381</v>
      </c>
      <c r="B48" s="49" t="str">
        <f>VLOOKUP(A48,MATERIALES!A5:D372,3,FALSE)</f>
        <v>Armadura de Acero</v>
      </c>
      <c r="C48" s="290"/>
      <c r="D48" s="290"/>
      <c r="E48" s="290"/>
      <c r="F48" s="290"/>
      <c r="G48" s="290"/>
      <c r="H48" s="290"/>
      <c r="I48" s="290"/>
      <c r="J48" s="320" t="str">
        <f ca="1">VLOOKUP(A48,MATERIALES!A4:D638,2,FALSE)</f>
        <v>m</v>
      </c>
      <c r="K48" s="291">
        <v>1</v>
      </c>
      <c r="L48" s="276"/>
      <c r="M48" s="411">
        <f>VLOOKUP(A48,MATERIALES!A5:D394,4,FALSE)</f>
        <v>3063.7237583134811</v>
      </c>
      <c r="N48" s="281">
        <f>K48*M48</f>
        <v>3063.7237583134811</v>
      </c>
    </row>
    <row r="49" spans="1:14">
      <c r="A49" s="169" t="s">
        <v>747</v>
      </c>
      <c r="B49" s="49" t="str">
        <f>VLOOKUP(A49,MATERIALES!A6:D372,3,FALSE)</f>
        <v>Tornillos de Unión de D= 12 mm</v>
      </c>
      <c r="C49" s="434"/>
      <c r="D49" s="434"/>
      <c r="E49" s="434"/>
      <c r="F49" s="434"/>
      <c r="G49" s="434"/>
      <c r="H49" s="434"/>
      <c r="I49" s="434"/>
      <c r="J49" s="321" t="str">
        <f>VLOOKUP(A49,MATERIALES!A5:D639,2,FALSE)</f>
        <v>u</v>
      </c>
      <c r="K49" s="406">
        <v>4</v>
      </c>
      <c r="L49" s="430"/>
      <c r="M49" s="411">
        <f>VLOOKUP(A49,MATERIALES!A6:D395,4,FALSE)</f>
        <v>21400</v>
      </c>
      <c r="N49" s="281">
        <f>K49*M49</f>
        <v>85600</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88663.723758313485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B58" s="52"/>
      <c r="C58" s="326"/>
      <c r="D58" s="326"/>
      <c r="E58" s="326"/>
      <c r="F58" s="326"/>
      <c r="G58" s="326"/>
      <c r="H58" s="320"/>
      <c r="I58" s="288"/>
      <c r="J58" s="295"/>
      <c r="K58" s="288"/>
      <c r="L58" s="821"/>
      <c r="M58" s="822"/>
      <c r="N58" s="296"/>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969"/>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400</v>
      </c>
      <c r="N69" s="404">
        <f>K69/M69</f>
        <v>255.33602603049999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400</v>
      </c>
      <c r="N70" s="404">
        <f>K70/M70</f>
        <v>255.33602603049999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133"/>
    </row>
    <row r="75" spans="1:15" ht="15.75" thickBot="1">
      <c r="B75" s="823" t="s">
        <v>1037</v>
      </c>
      <c r="C75" s="824"/>
      <c r="D75" s="824"/>
      <c r="E75" s="824"/>
      <c r="F75" s="824"/>
      <c r="G75" s="824"/>
      <c r="H75" s="824"/>
      <c r="I75" s="824"/>
      <c r="J75" s="824"/>
      <c r="K75" s="824"/>
      <c r="L75" s="824"/>
      <c r="M75" s="825"/>
      <c r="N75" s="469">
        <f>SUM(N69:N74)</f>
        <v>510.67205206099999</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89225.463015580579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17845.092603116118</v>
      </c>
      <c r="M82" s="852"/>
      <c r="N82" s="57"/>
    </row>
    <row r="83" spans="1:14">
      <c r="B83" s="95" t="s">
        <v>1057</v>
      </c>
      <c r="C83" s="96"/>
      <c r="D83" s="96"/>
      <c r="E83" s="96"/>
      <c r="F83" s="96"/>
      <c r="G83" s="96"/>
      <c r="H83" s="96"/>
      <c r="I83" s="93"/>
      <c r="J83" s="94"/>
      <c r="K83" s="313">
        <v>0.05</v>
      </c>
      <c r="L83" s="851">
        <f>N77*K83</f>
        <v>4461.2731507790295</v>
      </c>
      <c r="M83" s="852"/>
      <c r="N83" s="57"/>
    </row>
    <row r="84" spans="1:14" ht="15.75" thickBot="1">
      <c r="B84" s="97" t="s">
        <v>1058</v>
      </c>
      <c r="C84" s="98"/>
      <c r="D84" s="98"/>
      <c r="E84" s="98"/>
      <c r="F84" s="98"/>
      <c r="G84" s="98"/>
      <c r="H84" s="98"/>
      <c r="I84" s="99"/>
      <c r="J84" s="100"/>
      <c r="K84" s="314">
        <v>0.05</v>
      </c>
      <c r="L84" s="853">
        <f>N77*K84</f>
        <v>4461.2731507790295</v>
      </c>
      <c r="M84" s="854"/>
      <c r="N84" s="57"/>
    </row>
    <row r="85" spans="1:14" ht="15.75" thickBot="1">
      <c r="B85" s="817" t="s">
        <v>1037</v>
      </c>
      <c r="C85" s="818"/>
      <c r="D85" s="818"/>
      <c r="E85" s="818"/>
      <c r="F85" s="818"/>
      <c r="G85" s="818"/>
      <c r="H85" s="818"/>
      <c r="I85" s="818"/>
      <c r="J85" s="818"/>
      <c r="K85" s="818"/>
      <c r="L85" s="818"/>
      <c r="M85" s="819"/>
      <c r="N85" s="58">
        <f>L82+L83+L84</f>
        <v>26767.638904674179</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115993.10192025476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1227</v>
      </c>
      <c r="C31" s="87" t="s">
        <v>2260</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269</v>
      </c>
      <c r="B36" s="830" t="str">
        <f>VLOOKUP(A36,EQUIPOS!A6:D154,3,FALSE)</f>
        <v>Motoniveladora  potencia 215 HP, ancho de cuchilla 4,27 m, peso 18 ton.</v>
      </c>
      <c r="C36" s="831"/>
      <c r="D36" s="831"/>
      <c r="E36" s="831"/>
      <c r="F36" s="831"/>
      <c r="G36" s="831"/>
      <c r="H36" s="832"/>
      <c r="I36" s="276"/>
      <c r="J36" s="277"/>
      <c r="K36" s="278">
        <f>VLOOKUP(A36,EQUIPOS!A6:D163,4,FALSE)</f>
        <v>180000</v>
      </c>
      <c r="L36" s="279"/>
      <c r="M36" s="345">
        <v>15</v>
      </c>
      <c r="N36" s="281">
        <f>K36/M36</f>
        <v>12000</v>
      </c>
    </row>
    <row r="37" spans="1:14">
      <c r="A37" s="119" t="s">
        <v>365</v>
      </c>
      <c r="B37" s="830" t="str">
        <f>VLOOKUP(A37,EQUIPOS!A7:D154,3,FALSE)</f>
        <v xml:space="preserve">Vibrocompatador, potencia 153 HP, peso 10 Ton. </v>
      </c>
      <c r="C37" s="831"/>
      <c r="D37" s="831"/>
      <c r="E37" s="831"/>
      <c r="F37" s="831"/>
      <c r="G37" s="831"/>
      <c r="H37" s="832"/>
      <c r="I37" s="430"/>
      <c r="J37" s="431"/>
      <c r="K37" s="278">
        <f>VLOOKUP(A37,EQUIPOS!A7:D164,4,FALSE)</f>
        <v>114400</v>
      </c>
      <c r="L37" s="344"/>
      <c r="M37" s="345">
        <v>15</v>
      </c>
      <c r="N37" s="281">
        <f>K37/M37</f>
        <v>7626.666666666667</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106.39001084604166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19733.056677512708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564</v>
      </c>
      <c r="B48" s="49" t="str">
        <f>VLOOKUP(A48,MATERIALES!A5:D372,3,FALSE)</f>
        <v xml:space="preserve">Material seleccionado para Relleno
</v>
      </c>
      <c r="C48" s="290"/>
      <c r="D48" s="290"/>
      <c r="E48" s="290"/>
      <c r="F48" s="290"/>
      <c r="G48" s="290"/>
      <c r="H48" s="290"/>
      <c r="I48" s="277"/>
      <c r="J48" s="233" t="str">
        <f ca="1">VLOOKUP(A48,MATERIALES!A4:D638,2,FALSE)</f>
        <v>m3</v>
      </c>
      <c r="K48" s="291">
        <v>1.05</v>
      </c>
      <c r="L48" s="276"/>
      <c r="M48" s="411">
        <f>VLOOKUP(A48,MATERIALES!A5:D394,4,FALSE)</f>
        <v>10710</v>
      </c>
      <c r="N48" s="281">
        <f>K48*M48</f>
        <v>11245.5</v>
      </c>
    </row>
    <row r="49" spans="1:14">
      <c r="A49" s="169" t="s">
        <v>845</v>
      </c>
      <c r="B49" s="49" t="str">
        <f>VLOOKUP(A49,MATERIALES!A6:D372,3,FALSE)</f>
        <v>Agua</v>
      </c>
      <c r="C49" s="434"/>
      <c r="D49" s="434"/>
      <c r="E49" s="434"/>
      <c r="F49" s="434"/>
      <c r="G49" s="434"/>
      <c r="H49" s="434"/>
      <c r="I49" s="434"/>
      <c r="J49" s="320" t="str">
        <f>VLOOKUP(A49,MATERIALES!A5:D639,2,FALSE)</f>
        <v>lt</v>
      </c>
      <c r="K49" s="406">
        <v>30</v>
      </c>
      <c r="L49" s="430"/>
      <c r="M49" s="411">
        <f>VLOOKUP(A49,MATERIALES!A6:D395,4,FALSE)</f>
        <v>40</v>
      </c>
      <c r="N49" s="281">
        <f>K49*M49</f>
        <v>1200</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12445.5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1375</v>
      </c>
      <c r="B60" s="52" t="str">
        <f>VLOOKUP(A60,TRANSPORTE!A1:D117,3,FALSE)</f>
        <v>Transporte de material seleccionado para relleno</v>
      </c>
      <c r="C60" s="326"/>
      <c r="D60" s="326"/>
      <c r="E60" s="326"/>
      <c r="F60" s="326"/>
      <c r="G60" s="326"/>
      <c r="H60" s="320" t="s">
        <v>2105</v>
      </c>
      <c r="I60" s="288">
        <v>1.05</v>
      </c>
      <c r="J60" s="295">
        <v>1</v>
      </c>
      <c r="K60" s="288">
        <f>I60*J60</f>
        <v>1.05</v>
      </c>
      <c r="L60" s="821">
        <f>VLOOKUP(A60,TRANSPORTE!A1:D117,4,FALSE)</f>
        <v>1200</v>
      </c>
      <c r="M60" s="822"/>
      <c r="N60" s="296">
        <f>K60*L60</f>
        <v>1260</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1260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0"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120</v>
      </c>
      <c r="N71" s="404">
        <f>K71/M71</f>
        <v>851.12008676833329</v>
      </c>
      <c r="O71" s="112"/>
    </row>
    <row r="72" spans="1:15">
      <c r="A72" s="170"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120</v>
      </c>
      <c r="N72" s="404">
        <f>K72/M72</f>
        <v>1276.6801301524999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9">
        <f>SUM(N71:N76)</f>
        <v>2127.800216920833</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35566.356894433542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7113.2713788867086</v>
      </c>
      <c r="M84" s="852"/>
      <c r="N84" s="57"/>
    </row>
    <row r="85" spans="1:14">
      <c r="B85" s="95" t="s">
        <v>1057</v>
      </c>
      <c r="C85" s="96"/>
      <c r="D85" s="96"/>
      <c r="E85" s="96"/>
      <c r="F85" s="96"/>
      <c r="G85" s="96"/>
      <c r="H85" s="96"/>
      <c r="I85" s="93"/>
      <c r="J85" s="94"/>
      <c r="K85" s="313">
        <v>0.05</v>
      </c>
      <c r="L85" s="851">
        <f>N79*K85</f>
        <v>1778.3178447216771</v>
      </c>
      <c r="M85" s="852"/>
      <c r="N85" s="57"/>
    </row>
    <row r="86" spans="1:14" ht="15.75" thickBot="1">
      <c r="B86" s="97" t="s">
        <v>1058</v>
      </c>
      <c r="C86" s="98"/>
      <c r="D86" s="98"/>
      <c r="E86" s="98"/>
      <c r="F86" s="98"/>
      <c r="G86" s="98"/>
      <c r="H86" s="98"/>
      <c r="I86" s="99"/>
      <c r="J86" s="100"/>
      <c r="K86" s="314">
        <v>0.05</v>
      </c>
      <c r="L86" s="853">
        <f>N79*K86</f>
        <v>1778.3178447216771</v>
      </c>
      <c r="M86" s="854"/>
      <c r="N86" s="57"/>
    </row>
    <row r="87" spans="1:14" ht="15.75" thickBot="1">
      <c r="B87" s="817" t="s">
        <v>1037</v>
      </c>
      <c r="C87" s="818"/>
      <c r="D87" s="818"/>
      <c r="E87" s="818"/>
      <c r="F87" s="818"/>
      <c r="G87" s="818"/>
      <c r="H87" s="818"/>
      <c r="I87" s="818"/>
      <c r="J87" s="818"/>
      <c r="K87" s="818"/>
      <c r="L87" s="818"/>
      <c r="M87" s="819"/>
      <c r="N87" s="58">
        <f>L84+L85+L86</f>
        <v>10669.907068330063</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46236.263962763609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topLeftCell="A46"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32.25" customHeight="1" thickBot="1">
      <c r="A31" t="s">
        <v>1929</v>
      </c>
      <c r="B31" s="86" t="s">
        <v>1228</v>
      </c>
      <c r="C31" s="957" t="s">
        <v>2261</v>
      </c>
      <c r="D31" s="958"/>
      <c r="E31" s="958"/>
      <c r="F31" s="958"/>
      <c r="G31" s="958"/>
      <c r="H31" s="958"/>
      <c r="I31" s="958"/>
      <c r="J31" s="984"/>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SUM(N36:N41)</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630</v>
      </c>
      <c r="B48" s="49" t="str">
        <f>VLOOKUP(A48,MATERIALES!A5:D372,3,FALSE)</f>
        <v xml:space="preserve">Piedra para gavión
</v>
      </c>
      <c r="C48" s="290"/>
      <c r="D48" s="290"/>
      <c r="E48" s="290"/>
      <c r="F48" s="290"/>
      <c r="G48" s="290"/>
      <c r="H48" s="290"/>
      <c r="I48" s="290"/>
      <c r="J48" s="320" t="str">
        <f ca="1">VLOOKUP(A48,MATERIALES!A4:D638,2,FALSE)</f>
        <v>m3</v>
      </c>
      <c r="K48" s="291">
        <v>1.1000000000000001</v>
      </c>
      <c r="L48" s="276"/>
      <c r="M48" s="411">
        <f>VLOOKUP(A48,MATERIALES!A5:D394,4,FALSE)</f>
        <v>65450</v>
      </c>
      <c r="N48" s="281">
        <f>K48*M48</f>
        <v>71995</v>
      </c>
    </row>
    <row r="49" spans="1:14">
      <c r="A49" s="169" t="s">
        <v>853</v>
      </c>
      <c r="B49" s="49" t="str">
        <f>VLOOKUP(A49,MATERIALES!A6:D372,3,FALSE)</f>
        <v>Alambre galvanizado No. 12</v>
      </c>
      <c r="C49" s="434"/>
      <c r="D49" s="434"/>
      <c r="E49" s="434"/>
      <c r="F49" s="434"/>
      <c r="G49" s="434"/>
      <c r="H49" s="434"/>
      <c r="I49" s="434"/>
      <c r="J49" s="321" t="str">
        <f>VLOOKUP(A49,MATERIALES!A5:D639,2,FALSE)</f>
        <v>kg</v>
      </c>
      <c r="K49" s="406">
        <v>1.1499999999999999</v>
      </c>
      <c r="L49" s="430"/>
      <c r="M49" s="411">
        <f>VLOOKUP(A49,MATERIALES!A6:D395,4,FALSE)</f>
        <v>4754.333333333333</v>
      </c>
      <c r="N49" s="281">
        <f>K49*M49</f>
        <v>5467.4833333333327</v>
      </c>
    </row>
    <row r="50" spans="1:14">
      <c r="A50" s="169" t="s">
        <v>941</v>
      </c>
      <c r="B50" s="49" t="str">
        <f>VLOOKUP(A50,MATERIALES!A6:D372,3,FALSE)</f>
        <v xml:space="preserve">Formaleta (gaviones, juntas de bordillos, juntas de cunetas, muros, concretos clase D,E, F y G)
</v>
      </c>
      <c r="C50" s="434"/>
      <c r="D50" s="434"/>
      <c r="E50" s="434"/>
      <c r="F50" s="434"/>
      <c r="G50" s="434"/>
      <c r="H50" s="434"/>
      <c r="I50" s="434"/>
      <c r="J50" s="321" t="str">
        <f>VLOOKUP(A50,MATERIALES!A6:D640,2,FALSE)</f>
        <v>m2</v>
      </c>
      <c r="K50" s="406">
        <v>2</v>
      </c>
      <c r="L50" s="430"/>
      <c r="M50" s="411">
        <f>VLOOKUP(A50,MATERIALES!A6:D396,4,FALSE)</f>
        <v>5072.7667932112681</v>
      </c>
      <c r="N50" s="281">
        <f>K50*M50</f>
        <v>10145.533586422536</v>
      </c>
    </row>
    <row r="51" spans="1:14">
      <c r="A51" s="169" t="s">
        <v>1005</v>
      </c>
      <c r="B51" s="49" t="str">
        <f>VLOOKUP(A51,MATERIALES!A6:D372,3,FALSE)</f>
        <v>Malla para gaviones (2M3)</v>
      </c>
      <c r="C51" s="434"/>
      <c r="D51" s="434"/>
      <c r="E51" s="434"/>
      <c r="F51" s="434"/>
      <c r="G51" s="434"/>
      <c r="H51" s="434"/>
      <c r="I51" s="434"/>
      <c r="J51" s="321" t="str">
        <f>VLOOKUP(A51,MATERIALES!A6:D641,2,FALSE)</f>
        <v>u</v>
      </c>
      <c r="K51" s="406">
        <v>0.5</v>
      </c>
      <c r="L51" s="430"/>
      <c r="M51" s="411">
        <f>VLOOKUP(A51,MATERIALES!A6:D397,4,FALSE)</f>
        <v>168000</v>
      </c>
      <c r="N51" s="281">
        <f>K51*M51</f>
        <v>84000</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171608.01691975587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21">
        <f>VLOOKUP(A60,TRANSPORTE!A1:D117,4,FALSE)</f>
        <v>1200</v>
      </c>
      <c r="M60" s="822"/>
      <c r="N60" s="296">
        <f>K60*L60</f>
        <v>1320</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1320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15320.161561829998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189014.18655967736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37802.837311935473</v>
      </c>
      <c r="M84" s="852"/>
      <c r="N84" s="57"/>
    </row>
    <row r="85" spans="1:14">
      <c r="B85" s="95" t="s">
        <v>1057</v>
      </c>
      <c r="C85" s="96"/>
      <c r="D85" s="96"/>
      <c r="E85" s="96"/>
      <c r="F85" s="96"/>
      <c r="G85" s="96"/>
      <c r="H85" s="96"/>
      <c r="I85" s="93"/>
      <c r="J85" s="94"/>
      <c r="K85" s="313">
        <v>0.05</v>
      </c>
      <c r="L85" s="851">
        <f>N79*K85</f>
        <v>9450.7093279838682</v>
      </c>
      <c r="M85" s="852"/>
      <c r="N85" s="57"/>
    </row>
    <row r="86" spans="1:14" ht="15.75" thickBot="1">
      <c r="B86" s="97" t="s">
        <v>1058</v>
      </c>
      <c r="C86" s="98"/>
      <c r="D86" s="98"/>
      <c r="E86" s="98"/>
      <c r="F86" s="98"/>
      <c r="G86" s="98"/>
      <c r="H86" s="98"/>
      <c r="I86" s="99"/>
      <c r="J86" s="100"/>
      <c r="K86" s="314">
        <v>0.05</v>
      </c>
      <c r="L86" s="853">
        <f>N79*K86</f>
        <v>9450.7093279838682</v>
      </c>
      <c r="M86" s="854"/>
      <c r="N86" s="57"/>
    </row>
    <row r="87" spans="1:14" ht="15.75" thickBot="1">
      <c r="B87" s="817" t="s">
        <v>1037</v>
      </c>
      <c r="C87" s="818"/>
      <c r="D87" s="818"/>
      <c r="E87" s="818"/>
      <c r="F87" s="818"/>
      <c r="G87" s="818"/>
      <c r="H87" s="818"/>
      <c r="I87" s="818"/>
      <c r="J87" s="818"/>
      <c r="K87" s="818"/>
      <c r="L87" s="818"/>
      <c r="M87" s="819"/>
      <c r="N87" s="58">
        <f>L84+L85+L86</f>
        <v>56704.255967903206</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245718.44252758057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31.5" customHeight="1" thickBot="1">
      <c r="A31" t="s">
        <v>1929</v>
      </c>
      <c r="B31" s="86" t="s">
        <v>1776</v>
      </c>
      <c r="C31" s="957" t="s">
        <v>2262</v>
      </c>
      <c r="D31" s="958"/>
      <c r="E31" s="958"/>
      <c r="F31" s="958"/>
      <c r="G31" s="958"/>
      <c r="H31" s="958"/>
      <c r="I31" s="958"/>
      <c r="J31" s="984"/>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SUM(N36:N41)</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630</v>
      </c>
      <c r="B48" s="49" t="str">
        <f>VLOOKUP(A48,MATERIALES!A5:D372,3,FALSE)</f>
        <v xml:space="preserve">Piedra para gavión
</v>
      </c>
      <c r="C48" s="290"/>
      <c r="D48" s="290"/>
      <c r="E48" s="290"/>
      <c r="F48" s="290"/>
      <c r="G48" s="290"/>
      <c r="H48" s="290"/>
      <c r="I48" s="290"/>
      <c r="J48" s="320" t="str">
        <f ca="1">VLOOKUP(A48,MATERIALES!A4:D638,2,FALSE)</f>
        <v>m3</v>
      </c>
      <c r="K48" s="291">
        <v>1.1000000000000001</v>
      </c>
      <c r="L48" s="276"/>
      <c r="M48" s="411">
        <f>VLOOKUP(A48,MATERIALES!A5:D394,4,FALSE)</f>
        <v>65450</v>
      </c>
      <c r="N48" s="281">
        <f>K48*M48</f>
        <v>71995</v>
      </c>
    </row>
    <row r="49" spans="1:14">
      <c r="A49" s="169" t="s">
        <v>853</v>
      </c>
      <c r="B49" s="49" t="str">
        <f>VLOOKUP(A49,MATERIALES!A6:D372,3,FALSE)</f>
        <v>Alambre galvanizado No. 12</v>
      </c>
      <c r="C49" s="434"/>
      <c r="D49" s="434"/>
      <c r="E49" s="434"/>
      <c r="F49" s="434"/>
      <c r="G49" s="434"/>
      <c r="H49" s="434"/>
      <c r="I49" s="434"/>
      <c r="J49" s="321" t="str">
        <f>VLOOKUP(A49,MATERIALES!A5:D639,2,FALSE)</f>
        <v>kg</v>
      </c>
      <c r="K49" s="406">
        <v>1.1499999999999999</v>
      </c>
      <c r="L49" s="430"/>
      <c r="M49" s="411">
        <f>VLOOKUP(A49,MATERIALES!A6:D395,4,FALSE)</f>
        <v>4754.333333333333</v>
      </c>
      <c r="N49" s="281">
        <f>K49*M49</f>
        <v>5467.4833333333327</v>
      </c>
    </row>
    <row r="50" spans="1:14">
      <c r="A50" s="169" t="s">
        <v>941</v>
      </c>
      <c r="B50" s="49" t="str">
        <f>VLOOKUP(A50,MATERIALES!A6:D372,3,FALSE)</f>
        <v xml:space="preserve">Formaleta (gaviones, juntas de bordillos, juntas de cunetas, muros, concretos clase D,E, F y G)
</v>
      </c>
      <c r="C50" s="434"/>
      <c r="D50" s="434"/>
      <c r="E50" s="434"/>
      <c r="F50" s="434"/>
      <c r="G50" s="434"/>
      <c r="H50" s="434"/>
      <c r="I50" s="434"/>
      <c r="J50" s="321" t="str">
        <f>VLOOKUP(A50,MATERIALES!A6:D640,2,FALSE)</f>
        <v>m2</v>
      </c>
      <c r="K50" s="406">
        <v>2</v>
      </c>
      <c r="L50" s="430"/>
      <c r="M50" s="411">
        <f>VLOOKUP(A50,MATERIALES!A6:D396,4,FALSE)</f>
        <v>5072.7667932112681</v>
      </c>
      <c r="N50" s="281">
        <f>K50*M50</f>
        <v>10145.533586422536</v>
      </c>
    </row>
    <row r="51" spans="1:14">
      <c r="A51" s="169" t="s">
        <v>1009</v>
      </c>
      <c r="B51" s="49" t="str">
        <f>VLOOKUP(A51,MATERIALES!A6:D372,3,FALSE)</f>
        <v>Malla Ciclónica Para Gaviones Galvanizada Aleación Zn-5A1-Mm Cal 12 (2M3)</v>
      </c>
      <c r="C51" s="434"/>
      <c r="D51" s="434"/>
      <c r="E51" s="434"/>
      <c r="F51" s="434"/>
      <c r="G51" s="434"/>
      <c r="H51" s="434"/>
      <c r="I51" s="434"/>
      <c r="J51" s="321" t="str">
        <f>VLOOKUP(A51,MATERIALES!A6:D641,2,FALSE)</f>
        <v>u</v>
      </c>
      <c r="K51" s="406">
        <v>0.5</v>
      </c>
      <c r="L51" s="430"/>
      <c r="M51" s="411">
        <f>VLOOKUP(A51,MATERIALES!A6:D397,4,FALSE)</f>
        <v>177293</v>
      </c>
      <c r="N51" s="281">
        <f>K51*M51</f>
        <v>88646.5</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176254.51691975587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21">
        <f>VLOOKUP(A60,TRANSPORTE!A1:D117,4,FALSE)</f>
        <v>1200</v>
      </c>
      <c r="M60" s="822"/>
      <c r="N60" s="296">
        <f>K60*L60</f>
        <v>1320</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318"/>
      <c r="C65" s="319"/>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1320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9">
        <f>SUM(N71:N76)</f>
        <v>15320.161561829998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193660.68655967736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38732.137311935476</v>
      </c>
      <c r="M84" s="852"/>
      <c r="N84" s="57"/>
    </row>
    <row r="85" spans="1:14">
      <c r="B85" s="95" t="s">
        <v>1057</v>
      </c>
      <c r="C85" s="96"/>
      <c r="D85" s="96"/>
      <c r="E85" s="96"/>
      <c r="F85" s="96"/>
      <c r="G85" s="96"/>
      <c r="H85" s="96"/>
      <c r="I85" s="93"/>
      <c r="J85" s="94"/>
      <c r="K85" s="313">
        <v>0.05</v>
      </c>
      <c r="L85" s="851">
        <f>N79*K85</f>
        <v>9683.0343279838689</v>
      </c>
      <c r="M85" s="852"/>
      <c r="N85" s="57"/>
    </row>
    <row r="86" spans="1:14" ht="15.75" thickBot="1">
      <c r="B86" s="97" t="s">
        <v>1058</v>
      </c>
      <c r="C86" s="98"/>
      <c r="D86" s="98"/>
      <c r="E86" s="98"/>
      <c r="F86" s="98"/>
      <c r="G86" s="98"/>
      <c r="H86" s="98"/>
      <c r="I86" s="99"/>
      <c r="J86" s="100"/>
      <c r="K86" s="314">
        <v>0.05</v>
      </c>
      <c r="L86" s="853">
        <f>N79*K86</f>
        <v>9683.0343279838689</v>
      </c>
      <c r="M86" s="854"/>
      <c r="N86" s="57"/>
    </row>
    <row r="87" spans="1:14" ht="15.75" thickBot="1">
      <c r="B87" s="817" t="s">
        <v>1037</v>
      </c>
      <c r="C87" s="818"/>
      <c r="D87" s="818"/>
      <c r="E87" s="818"/>
      <c r="F87" s="818"/>
      <c r="G87" s="818"/>
      <c r="H87" s="818"/>
      <c r="I87" s="818"/>
      <c r="J87" s="818"/>
      <c r="K87" s="818"/>
      <c r="L87" s="818"/>
      <c r="M87" s="819"/>
      <c r="N87" s="58">
        <f>L84+L85+L86</f>
        <v>58098.205967903217</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251758.89252758058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30.75" customHeight="1" thickBot="1">
      <c r="A31" t="s">
        <v>1929</v>
      </c>
      <c r="B31" s="86" t="s">
        <v>1777</v>
      </c>
      <c r="C31" s="957" t="s">
        <v>2263</v>
      </c>
      <c r="D31" s="958"/>
      <c r="E31" s="958"/>
      <c r="F31" s="958"/>
      <c r="G31" s="958"/>
      <c r="H31" s="958"/>
      <c r="I31" s="958"/>
      <c r="J31" s="984"/>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630</v>
      </c>
      <c r="B48" s="49" t="str">
        <f>VLOOKUP(A48,MATERIALES!A5:D372,3,FALSE)</f>
        <v xml:space="preserve">Piedra para gavión
</v>
      </c>
      <c r="C48" s="290"/>
      <c r="D48" s="290"/>
      <c r="E48" s="290"/>
      <c r="F48" s="290"/>
      <c r="G48" s="290"/>
      <c r="H48" s="290"/>
      <c r="I48" s="290"/>
      <c r="J48" s="320" t="str">
        <f ca="1">VLOOKUP(A48,MATERIALES!A4:D638,2,FALSE)</f>
        <v>m3</v>
      </c>
      <c r="K48" s="291">
        <v>1.1000000000000001</v>
      </c>
      <c r="L48" s="276"/>
      <c r="M48" s="411">
        <f>VLOOKUP(A48,MATERIALES!A5:D394,4,FALSE)</f>
        <v>65450</v>
      </c>
      <c r="N48" s="281">
        <f>K48*M48</f>
        <v>71995</v>
      </c>
    </row>
    <row r="49" spans="1:14">
      <c r="A49" s="169" t="s">
        <v>853</v>
      </c>
      <c r="B49" s="49" t="str">
        <f>VLOOKUP(A49,MATERIALES!A6:D372,3,FALSE)</f>
        <v>Alambre galvanizado No. 12</v>
      </c>
      <c r="C49" s="434"/>
      <c r="D49" s="434"/>
      <c r="E49" s="434"/>
      <c r="F49" s="434"/>
      <c r="G49" s="434"/>
      <c r="H49" s="434"/>
      <c r="I49" s="434"/>
      <c r="J49" s="321" t="str">
        <f>VLOOKUP(A49,MATERIALES!A5:D639,2,FALSE)</f>
        <v>kg</v>
      </c>
      <c r="K49" s="406">
        <v>1.1499999999999999</v>
      </c>
      <c r="L49" s="430"/>
      <c r="M49" s="411">
        <f>VLOOKUP(A49,MATERIALES!A6:D395,4,FALSE)</f>
        <v>4754.333333333333</v>
      </c>
      <c r="N49" s="281">
        <f>K49*M49</f>
        <v>5467.4833333333327</v>
      </c>
    </row>
    <row r="50" spans="1:14">
      <c r="A50" s="169" t="s">
        <v>941</v>
      </c>
      <c r="B50" s="49" t="str">
        <f>VLOOKUP(A50,MATERIALES!A6:D372,3,FALSE)</f>
        <v xml:space="preserve">Formaleta (gaviones, juntas de bordillos, juntas de cunetas, muros, concretos clase D,E, F y G)
</v>
      </c>
      <c r="C50" s="434"/>
      <c r="D50" s="434"/>
      <c r="E50" s="434"/>
      <c r="F50" s="434"/>
      <c r="G50" s="434"/>
      <c r="H50" s="434"/>
      <c r="I50" s="434"/>
      <c r="J50" s="321" t="str">
        <f>VLOOKUP(A50,MATERIALES!A6:D640,2,FALSE)</f>
        <v>m2</v>
      </c>
      <c r="K50" s="406">
        <v>2</v>
      </c>
      <c r="L50" s="430"/>
      <c r="M50" s="411">
        <f>VLOOKUP(A50,MATERIALES!A6:D396,4,FALSE)</f>
        <v>5072.7667932112681</v>
      </c>
      <c r="N50" s="281">
        <f>K50*M50</f>
        <v>10145.533586422536</v>
      </c>
    </row>
    <row r="51" spans="1:14">
      <c r="A51" s="169" t="s">
        <v>1011</v>
      </c>
      <c r="B51" s="49" t="str">
        <f>VLOOKUP(A51,MATERIALES!A6:D372,3,FALSE)</f>
        <v>Malla Ciclónica Para Gaviones Galvanizada Y Plastificada Con Pvc Cal 12 (2M3)</v>
      </c>
      <c r="C51" s="434"/>
      <c r="D51" s="434"/>
      <c r="E51" s="434"/>
      <c r="F51" s="434"/>
      <c r="G51" s="434"/>
      <c r="H51" s="434"/>
      <c r="I51" s="434"/>
      <c r="J51" s="321" t="str">
        <f>VLOOKUP(A51,MATERIALES!A6:D641,2,FALSE)</f>
        <v>u</v>
      </c>
      <c r="K51" s="406">
        <v>0.5</v>
      </c>
      <c r="L51" s="430"/>
      <c r="M51" s="411">
        <f>VLOOKUP(A51,MATERIALES!A6:D397,4,FALSE)</f>
        <v>146880</v>
      </c>
      <c r="N51" s="281">
        <f>K51*M51</f>
        <v>73440</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161048.01691975587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21">
        <f>VLOOKUP(A60,TRANSPORTE!A1:D117,4,FALSE)</f>
        <v>1200</v>
      </c>
      <c r="M60" s="822"/>
      <c r="N60" s="296">
        <f>K60*L60</f>
        <v>1320</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1320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15320.161561829998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178454.18655967736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35690.837311935473</v>
      </c>
      <c r="M84" s="852"/>
      <c r="N84" s="57"/>
    </row>
    <row r="85" spans="1:14">
      <c r="B85" s="95" t="s">
        <v>1057</v>
      </c>
      <c r="C85" s="96"/>
      <c r="D85" s="96"/>
      <c r="E85" s="96"/>
      <c r="F85" s="96"/>
      <c r="G85" s="96"/>
      <c r="H85" s="96"/>
      <c r="I85" s="93"/>
      <c r="J85" s="94"/>
      <c r="K85" s="313">
        <v>0.05</v>
      </c>
      <c r="L85" s="851">
        <f>N79*K85</f>
        <v>8922.7093279838682</v>
      </c>
      <c r="M85" s="852"/>
      <c r="N85" s="57"/>
    </row>
    <row r="86" spans="1:14" ht="15.75" thickBot="1">
      <c r="B86" s="97" t="s">
        <v>1058</v>
      </c>
      <c r="C86" s="98"/>
      <c r="D86" s="98"/>
      <c r="E86" s="98"/>
      <c r="F86" s="98"/>
      <c r="G86" s="98"/>
      <c r="H86" s="98"/>
      <c r="I86" s="99"/>
      <c r="J86" s="100"/>
      <c r="K86" s="314">
        <v>0.05</v>
      </c>
      <c r="L86" s="853">
        <f>N79*K86</f>
        <v>8922.7093279838682</v>
      </c>
      <c r="M86" s="854"/>
      <c r="N86" s="57"/>
    </row>
    <row r="87" spans="1:14" ht="15.75" thickBot="1">
      <c r="B87" s="817" t="s">
        <v>1037</v>
      </c>
      <c r="C87" s="818"/>
      <c r="D87" s="818"/>
      <c r="E87" s="818"/>
      <c r="F87" s="818"/>
      <c r="G87" s="818"/>
      <c r="H87" s="818"/>
      <c r="I87" s="818"/>
      <c r="J87" s="818"/>
      <c r="K87" s="818"/>
      <c r="L87" s="818"/>
      <c r="M87" s="819"/>
      <c r="N87" s="58">
        <f>L84+L85+L86</f>
        <v>53536.255967903206</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231990.44252758057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7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topLeftCell="A31"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29.25" customHeight="1" thickBot="1">
      <c r="A31" t="s">
        <v>1929</v>
      </c>
      <c r="B31" s="86" t="s">
        <v>1778</v>
      </c>
      <c r="C31" s="957" t="s">
        <v>2264</v>
      </c>
      <c r="D31" s="958"/>
      <c r="E31" s="958"/>
      <c r="F31" s="958"/>
      <c r="G31" s="958"/>
      <c r="H31" s="958"/>
      <c r="I31" s="958"/>
      <c r="J31" s="984"/>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630</v>
      </c>
      <c r="B48" s="49" t="str">
        <f>VLOOKUP(A48,MATERIALES!A5:D372,3,FALSE)</f>
        <v xml:space="preserve">Piedra para gavión
</v>
      </c>
      <c r="C48" s="290"/>
      <c r="D48" s="290"/>
      <c r="E48" s="290"/>
      <c r="F48" s="290"/>
      <c r="G48" s="290"/>
      <c r="H48" s="290"/>
      <c r="I48" s="290"/>
      <c r="J48" s="320" t="str">
        <f ca="1">VLOOKUP(A48,MATERIALES!A4:D638,2,FALSE)</f>
        <v>m3</v>
      </c>
      <c r="K48" s="291">
        <v>1.1000000000000001</v>
      </c>
      <c r="L48" s="276"/>
      <c r="M48" s="411">
        <f>VLOOKUP(A48,MATERIALES!A5:D394,4,FALSE)</f>
        <v>65450</v>
      </c>
      <c r="N48" s="281">
        <f>K48*M48</f>
        <v>71995</v>
      </c>
    </row>
    <row r="49" spans="1:14">
      <c r="A49" s="172" t="s">
        <v>853</v>
      </c>
      <c r="B49" s="49" t="str">
        <f>VLOOKUP(A49,MATERIALES!A6:D372,3,FALSE)</f>
        <v>Alambre galvanizado No. 12</v>
      </c>
      <c r="C49" s="434"/>
      <c r="D49" s="434"/>
      <c r="E49" s="434"/>
      <c r="F49" s="434"/>
      <c r="G49" s="434"/>
      <c r="H49" s="434"/>
      <c r="I49" s="434"/>
      <c r="J49" s="321" t="str">
        <f>VLOOKUP(A49,MATERIALES!A5:D639,2,FALSE)</f>
        <v>kg</v>
      </c>
      <c r="K49" s="406">
        <v>1.1499999999999999</v>
      </c>
      <c r="L49" s="430"/>
      <c r="M49" s="411">
        <f>VLOOKUP(A49,MATERIALES!A6:D395,4,FALSE)</f>
        <v>4754.333333333333</v>
      </c>
      <c r="N49" s="281">
        <f>K49*M49</f>
        <v>5467.4833333333327</v>
      </c>
    </row>
    <row r="50" spans="1:14">
      <c r="A50" s="172" t="s">
        <v>941</v>
      </c>
      <c r="B50" s="49" t="str">
        <f>VLOOKUP(A50,MATERIALES!A6:D372,3,FALSE)</f>
        <v xml:space="preserve">Formaleta (gaviones, juntas de bordillos, juntas de cunetas, muros, concretos clase D,E, F y G)
</v>
      </c>
      <c r="C50" s="434"/>
      <c r="D50" s="434"/>
      <c r="E50" s="434"/>
      <c r="F50" s="434"/>
      <c r="G50" s="434"/>
      <c r="H50" s="434"/>
      <c r="I50" s="434"/>
      <c r="J50" s="321" t="str">
        <f>VLOOKUP(A50,MATERIALES!A6:D640,2,FALSE)</f>
        <v>m2</v>
      </c>
      <c r="K50" s="406">
        <v>2</v>
      </c>
      <c r="L50" s="430"/>
      <c r="M50" s="411">
        <f>VLOOKUP(A50,MATERIALES!A6:D396,4,FALSE)</f>
        <v>5072.7667932112681</v>
      </c>
      <c r="N50" s="281">
        <f>K50*M50</f>
        <v>10145.533586422536</v>
      </c>
    </row>
    <row r="51" spans="1:14">
      <c r="A51" s="172" t="s">
        <v>1013</v>
      </c>
      <c r="B51" s="49" t="str">
        <f>VLOOKUP(A51,MATERIALES!A6:D372,3,FALSE)</f>
        <v>Malla Ciclónica Para Gaviones Galvanizada Aleación Zn-5A1-Mm Y Plastificada Pvc Cal 12 (2M3)</v>
      </c>
      <c r="C51" s="434"/>
      <c r="D51" s="434"/>
      <c r="E51" s="434"/>
      <c r="F51" s="434"/>
      <c r="G51" s="434"/>
      <c r="H51" s="434"/>
      <c r="I51" s="434"/>
      <c r="J51" s="321" t="str">
        <f>VLOOKUP(A51,MATERIALES!A6:D641,2,FALSE)</f>
        <v>u</v>
      </c>
      <c r="K51" s="406">
        <v>0.5</v>
      </c>
      <c r="L51" s="430"/>
      <c r="M51" s="411">
        <f>VLOOKUP(A51,MATERIALES!A6:D397,4,FALSE)</f>
        <v>146880</v>
      </c>
      <c r="N51" s="281">
        <f>K51*M51</f>
        <v>73440</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161048.01691975587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21">
        <f>VLOOKUP(A60,TRANSPORTE!A1:D117,4,FALSE)</f>
        <v>1200</v>
      </c>
      <c r="M60" s="822"/>
      <c r="N60" s="296">
        <f>K60*L60</f>
        <v>1320</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1320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15320.161561829998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178454.18655967736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35690.837311935473</v>
      </c>
      <c r="M84" s="852"/>
      <c r="N84" s="57"/>
    </row>
    <row r="85" spans="1:14">
      <c r="B85" s="95" t="s">
        <v>1057</v>
      </c>
      <c r="C85" s="96"/>
      <c r="D85" s="96"/>
      <c r="E85" s="96"/>
      <c r="F85" s="96"/>
      <c r="G85" s="96"/>
      <c r="H85" s="96"/>
      <c r="I85" s="93"/>
      <c r="J85" s="94"/>
      <c r="K85" s="313">
        <v>0.05</v>
      </c>
      <c r="L85" s="851">
        <f>N79*K85</f>
        <v>8922.7093279838682</v>
      </c>
      <c r="M85" s="852"/>
      <c r="N85" s="57"/>
    </row>
    <row r="86" spans="1:14" ht="15.75" thickBot="1">
      <c r="B86" s="97" t="s">
        <v>1058</v>
      </c>
      <c r="C86" s="98"/>
      <c r="D86" s="98"/>
      <c r="E86" s="98"/>
      <c r="F86" s="98"/>
      <c r="G86" s="98"/>
      <c r="H86" s="98"/>
      <c r="I86" s="99"/>
      <c r="J86" s="100"/>
      <c r="K86" s="314">
        <v>0.05</v>
      </c>
      <c r="L86" s="853">
        <f>N79*K86</f>
        <v>8922.7093279838682</v>
      </c>
      <c r="M86" s="854"/>
      <c r="N86" s="57"/>
    </row>
    <row r="87" spans="1:14" ht="15.75" thickBot="1">
      <c r="B87" s="817" t="s">
        <v>1037</v>
      </c>
      <c r="C87" s="818"/>
      <c r="D87" s="818"/>
      <c r="E87" s="818"/>
      <c r="F87" s="818"/>
      <c r="G87" s="818"/>
      <c r="H87" s="818"/>
      <c r="I87" s="818"/>
      <c r="J87" s="818"/>
      <c r="K87" s="818"/>
      <c r="L87" s="818"/>
      <c r="M87" s="819"/>
      <c r="N87" s="58">
        <f>L84+L85+L86</f>
        <v>53536.255967903206</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231990.44252758057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30.75" customHeight="1" thickBot="1">
      <c r="A31" t="s">
        <v>1929</v>
      </c>
      <c r="B31" s="86" t="s">
        <v>1229</v>
      </c>
      <c r="C31" s="957" t="s">
        <v>1818</v>
      </c>
      <c r="D31" s="958"/>
      <c r="E31" s="958"/>
      <c r="F31" s="958"/>
      <c r="G31" s="958"/>
      <c r="H31" s="958"/>
      <c r="I31" s="958"/>
      <c r="J31" s="984"/>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630</v>
      </c>
      <c r="B48" s="49" t="str">
        <f>VLOOKUP(A48,MATERIALES!A5:D372,3,FALSE)</f>
        <v xml:space="preserve">Piedra para gavión
</v>
      </c>
      <c r="C48" s="290"/>
      <c r="D48" s="290"/>
      <c r="E48" s="290"/>
      <c r="F48" s="290"/>
      <c r="G48" s="290"/>
      <c r="H48" s="290"/>
      <c r="I48" s="290"/>
      <c r="J48" s="320" t="str">
        <f ca="1">VLOOKUP(A48,MATERIALES!A4:D638,2,FALSE)</f>
        <v>m3</v>
      </c>
      <c r="K48" s="291">
        <v>1.1000000000000001</v>
      </c>
      <c r="L48" s="276"/>
      <c r="M48" s="411">
        <f>VLOOKUP(A48,MATERIALES!A5:D394,4,FALSE)</f>
        <v>65450</v>
      </c>
      <c r="N48" s="281">
        <f>K48*M48</f>
        <v>71995</v>
      </c>
    </row>
    <row r="49" spans="1:14">
      <c r="A49" s="172" t="s">
        <v>853</v>
      </c>
      <c r="B49" s="49" t="str">
        <f>VLOOKUP(A49,MATERIALES!A6:D372,3,FALSE)</f>
        <v>Alambre galvanizado No. 12</v>
      </c>
      <c r="C49" s="434"/>
      <c r="D49" s="434"/>
      <c r="E49" s="434"/>
      <c r="F49" s="434"/>
      <c r="G49" s="434"/>
      <c r="H49" s="434"/>
      <c r="I49" s="434"/>
      <c r="J49" s="321" t="str">
        <f>VLOOKUP(A49,MATERIALES!A5:D639,2,FALSE)</f>
        <v>kg</v>
      </c>
      <c r="K49" s="406">
        <v>0.5</v>
      </c>
      <c r="L49" s="430"/>
      <c r="M49" s="411">
        <f>VLOOKUP(A49,MATERIALES!A6:D395,4,FALSE)</f>
        <v>4754.333333333333</v>
      </c>
      <c r="N49" s="281">
        <f>K49*M49</f>
        <v>2377.1666666666665</v>
      </c>
    </row>
    <row r="50" spans="1:14">
      <c r="A50" s="172" t="s">
        <v>941</v>
      </c>
      <c r="B50" s="49" t="str">
        <f>VLOOKUP(A50,MATERIALES!A6:D372,3,FALSE)</f>
        <v xml:space="preserve">Formaleta (gaviones, juntas de bordillos, juntas de cunetas, muros, concretos clase D,E, F y G)
</v>
      </c>
      <c r="C50" s="434"/>
      <c r="D50" s="434"/>
      <c r="E50" s="434"/>
      <c r="F50" s="434"/>
      <c r="G50" s="434"/>
      <c r="H50" s="434"/>
      <c r="I50" s="434"/>
      <c r="J50" s="321" t="str">
        <f>VLOOKUP(A50,MATERIALES!A6:D640,2,FALSE)</f>
        <v>m2</v>
      </c>
      <c r="K50" s="406">
        <v>1</v>
      </c>
      <c r="L50" s="430"/>
      <c r="M50" s="411">
        <f>VLOOKUP(A50,MATERIALES!A6:D396,4,FALSE)</f>
        <v>5072.7667932112681</v>
      </c>
      <c r="N50" s="281">
        <f>K50*M50</f>
        <v>5072.7667932112681</v>
      </c>
    </row>
    <row r="51" spans="1:14">
      <c r="A51" s="172" t="s">
        <v>1007</v>
      </c>
      <c r="B51" s="49" t="str">
        <f>VLOOKUP(A51,MATERIALES!A6:D372,3,FALSE)</f>
        <v>Malla Para Colchagaviones Espesor 0,30 M</v>
      </c>
      <c r="C51" s="434"/>
      <c r="D51" s="434"/>
      <c r="E51" s="434"/>
      <c r="F51" s="434"/>
      <c r="G51" s="434"/>
      <c r="H51" s="434"/>
      <c r="I51" s="434"/>
      <c r="J51" s="321" t="str">
        <f>VLOOKUP(A51,MATERIALES!A6:D641,2,FALSE)</f>
        <v>u</v>
      </c>
      <c r="K51" s="406">
        <v>1</v>
      </c>
      <c r="L51" s="430"/>
      <c r="M51" s="411">
        <f>VLOOKUP(A51,MATERIALES!A6:D397,4,FALSE)</f>
        <v>191713</v>
      </c>
      <c r="N51" s="281">
        <f>K51*M51</f>
        <v>191713</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271157.93345987797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21">
        <f>VLOOKUP(A60,TRANSPORTE!A1:D117,4,FALSE)</f>
        <v>1200</v>
      </c>
      <c r="M60" s="822"/>
      <c r="N60" s="296">
        <f>K60*L60</f>
        <v>1320</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1320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15320.161561829998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288564.10309979948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57712.820619959901</v>
      </c>
      <c r="M84" s="852"/>
      <c r="N84" s="57"/>
    </row>
    <row r="85" spans="1:14">
      <c r="B85" s="95" t="s">
        <v>1057</v>
      </c>
      <c r="C85" s="96"/>
      <c r="D85" s="96"/>
      <c r="E85" s="96"/>
      <c r="F85" s="96"/>
      <c r="G85" s="96"/>
      <c r="H85" s="96"/>
      <c r="I85" s="93"/>
      <c r="J85" s="94"/>
      <c r="K85" s="313">
        <v>0.05</v>
      </c>
      <c r="L85" s="851">
        <f>N79*K85</f>
        <v>14428.205154989975</v>
      </c>
      <c r="M85" s="852"/>
      <c r="N85" s="57"/>
    </row>
    <row r="86" spans="1:14" ht="15.75" thickBot="1">
      <c r="B86" s="97" t="s">
        <v>1058</v>
      </c>
      <c r="C86" s="98"/>
      <c r="D86" s="98"/>
      <c r="E86" s="98"/>
      <c r="F86" s="98"/>
      <c r="G86" s="98"/>
      <c r="H86" s="98"/>
      <c r="I86" s="99"/>
      <c r="J86" s="100"/>
      <c r="K86" s="314">
        <v>0.05</v>
      </c>
      <c r="L86" s="853">
        <f>N79*K86</f>
        <v>14428.205154989975</v>
      </c>
      <c r="M86" s="854"/>
      <c r="N86" s="57"/>
    </row>
    <row r="87" spans="1:14" ht="15.75" thickBot="1">
      <c r="B87" s="817" t="s">
        <v>1037</v>
      </c>
      <c r="C87" s="818"/>
      <c r="D87" s="818"/>
      <c r="E87" s="818"/>
      <c r="F87" s="818"/>
      <c r="G87" s="818"/>
      <c r="H87" s="818"/>
      <c r="I87" s="818"/>
      <c r="J87" s="818"/>
      <c r="K87" s="818"/>
      <c r="L87" s="818"/>
      <c r="M87" s="819"/>
      <c r="N87" s="58">
        <f>L84+L85+L86</f>
        <v>86569.230929939848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375133.33402973932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topLeftCell="A31"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30.75" customHeight="1" thickBot="1">
      <c r="A31" t="s">
        <v>1929</v>
      </c>
      <c r="B31" s="86" t="s">
        <v>1779</v>
      </c>
      <c r="C31" s="957" t="s">
        <v>1780</v>
      </c>
      <c r="D31" s="958"/>
      <c r="E31" s="958"/>
      <c r="F31" s="958"/>
      <c r="G31" s="958"/>
      <c r="H31" s="958"/>
      <c r="I31" s="958"/>
      <c r="J31" s="984"/>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630</v>
      </c>
      <c r="B48" s="49" t="str">
        <f>VLOOKUP(A48,MATERIALES!A5:D372,3,FALSE)</f>
        <v xml:space="preserve">Piedra para gavión
</v>
      </c>
      <c r="C48" s="290"/>
      <c r="D48" s="290"/>
      <c r="E48" s="290"/>
      <c r="F48" s="290"/>
      <c r="G48" s="290"/>
      <c r="H48" s="290"/>
      <c r="I48" s="290"/>
      <c r="J48" s="320" t="str">
        <f ca="1">VLOOKUP(A48,MATERIALES!A4:D638,2,FALSE)</f>
        <v>m3</v>
      </c>
      <c r="K48" s="291">
        <v>1.1000000000000001</v>
      </c>
      <c r="L48" s="276"/>
      <c r="M48" s="411">
        <f>VLOOKUP(A48,MATERIALES!A5:D394,4,FALSE)</f>
        <v>65450</v>
      </c>
      <c r="N48" s="281">
        <f>K48*M48</f>
        <v>71995</v>
      </c>
    </row>
    <row r="49" spans="1:14">
      <c r="A49" s="172" t="s">
        <v>853</v>
      </c>
      <c r="B49" s="49" t="str">
        <f>VLOOKUP(A49,MATERIALES!A6:D372,3,FALSE)</f>
        <v>Alambre galvanizado No. 12</v>
      </c>
      <c r="C49" s="434"/>
      <c r="D49" s="434"/>
      <c r="E49" s="434"/>
      <c r="F49" s="434"/>
      <c r="G49" s="434"/>
      <c r="H49" s="434"/>
      <c r="I49" s="434"/>
      <c r="J49" s="321" t="str">
        <f>VLOOKUP(A49,MATERIALES!A5:D639,2,FALSE)</f>
        <v>kg</v>
      </c>
      <c r="K49" s="406">
        <v>0.5</v>
      </c>
      <c r="L49" s="430"/>
      <c r="M49" s="411">
        <f>VLOOKUP(A49,MATERIALES!A6:D395,4,FALSE)</f>
        <v>4754.333333333333</v>
      </c>
      <c r="N49" s="281">
        <f>K49*M49</f>
        <v>2377.1666666666665</v>
      </c>
    </row>
    <row r="50" spans="1:14">
      <c r="A50" s="172" t="s">
        <v>941</v>
      </c>
      <c r="B50" s="49" t="str">
        <f>VLOOKUP(A50,MATERIALES!A6:D372,3,FALSE)</f>
        <v xml:space="preserve">Formaleta (gaviones, juntas de bordillos, juntas de cunetas, muros, concretos clase D,E, F y G)
</v>
      </c>
      <c r="C50" s="434"/>
      <c r="D50" s="434"/>
      <c r="E50" s="434"/>
      <c r="F50" s="434"/>
      <c r="G50" s="434"/>
      <c r="H50" s="434"/>
      <c r="I50" s="434"/>
      <c r="J50" s="321" t="str">
        <f>VLOOKUP(A50,MATERIALES!A6:D640,2,FALSE)</f>
        <v>m2</v>
      </c>
      <c r="K50" s="406">
        <v>1</v>
      </c>
      <c r="L50" s="430"/>
      <c r="M50" s="411">
        <f>VLOOKUP(A50,MATERIALES!A6:D396,4,FALSE)</f>
        <v>5072.7667932112681</v>
      </c>
      <c r="N50" s="281">
        <f>K50*M50</f>
        <v>5072.7667932112681</v>
      </c>
    </row>
    <row r="51" spans="1:14">
      <c r="A51" s="172" t="s">
        <v>1007</v>
      </c>
      <c r="B51" s="49" t="str">
        <f>VLOOKUP(A51,MATERIALES!A6:D372,3,FALSE)</f>
        <v>Malla Para Colchagaviones Espesor 0,30 M</v>
      </c>
      <c r="C51" s="434"/>
      <c r="D51" s="434"/>
      <c r="E51" s="434"/>
      <c r="F51" s="434"/>
      <c r="G51" s="434"/>
      <c r="H51" s="434"/>
      <c r="I51" s="434"/>
      <c r="J51" s="321" t="str">
        <f>VLOOKUP(A51,MATERIALES!A6:D641,2,FALSE)</f>
        <v>u</v>
      </c>
      <c r="K51" s="406">
        <v>1</v>
      </c>
      <c r="L51" s="430"/>
      <c r="M51" s="411">
        <f>VLOOKUP(A51,MATERIALES!A6:D397,4,FALSE)</f>
        <v>191713</v>
      </c>
      <c r="N51" s="281">
        <f>K51*M51</f>
        <v>191713</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271157.93345987797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821">
        <f>VLOOKUP(A60,TRANSPORTE!A1:D117,4,FALSE)</f>
        <v>1200</v>
      </c>
      <c r="M60" s="822"/>
      <c r="N60" s="296">
        <f>K60*L60</f>
        <v>1320</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1320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15320.161561829998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288564.10309979948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57712.820619959901</v>
      </c>
      <c r="M84" s="852"/>
      <c r="N84" s="57"/>
    </row>
    <row r="85" spans="1:14">
      <c r="B85" s="95" t="s">
        <v>1057</v>
      </c>
      <c r="C85" s="96"/>
      <c r="D85" s="96"/>
      <c r="E85" s="96"/>
      <c r="F85" s="96"/>
      <c r="G85" s="96"/>
      <c r="H85" s="96"/>
      <c r="I85" s="93"/>
      <c r="J85" s="94"/>
      <c r="K85" s="313">
        <v>0.05</v>
      </c>
      <c r="L85" s="851">
        <f>N79*K85</f>
        <v>14428.205154989975</v>
      </c>
      <c r="M85" s="852"/>
      <c r="N85" s="57"/>
    </row>
    <row r="86" spans="1:14" ht="15.75" thickBot="1">
      <c r="B86" s="97" t="s">
        <v>1058</v>
      </c>
      <c r="C86" s="98"/>
      <c r="D86" s="98"/>
      <c r="E86" s="98"/>
      <c r="F86" s="98"/>
      <c r="G86" s="98"/>
      <c r="H86" s="98"/>
      <c r="I86" s="99"/>
      <c r="J86" s="100"/>
      <c r="K86" s="314">
        <v>0.05</v>
      </c>
      <c r="L86" s="853">
        <f>N79*K86</f>
        <v>14428.205154989975</v>
      </c>
      <c r="M86" s="854"/>
      <c r="N86" s="57"/>
    </row>
    <row r="87" spans="1:14" ht="15.75" thickBot="1">
      <c r="B87" s="817" t="s">
        <v>1037</v>
      </c>
      <c r="C87" s="818"/>
      <c r="D87" s="818"/>
      <c r="E87" s="818"/>
      <c r="F87" s="818"/>
      <c r="G87" s="818"/>
      <c r="H87" s="818"/>
      <c r="I87" s="818"/>
      <c r="J87" s="818"/>
      <c r="K87" s="818"/>
      <c r="L87" s="818"/>
      <c r="M87" s="819"/>
      <c r="N87" s="58">
        <f>L84+L85+L86</f>
        <v>86569.230929939848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375133.33402973932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topLeftCell="A22"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30.75" customHeight="1" thickBot="1">
      <c r="A31" t="s">
        <v>1929</v>
      </c>
      <c r="B31" s="86" t="s">
        <v>1781</v>
      </c>
      <c r="C31" s="957" t="s">
        <v>1782</v>
      </c>
      <c r="D31" s="958"/>
      <c r="E31" s="958"/>
      <c r="F31" s="958"/>
      <c r="G31" s="958"/>
      <c r="H31" s="958"/>
      <c r="I31" s="958"/>
      <c r="J31" s="984"/>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630</v>
      </c>
      <c r="B48" s="49" t="str">
        <f>VLOOKUP(A48,MATERIALES!A5:D372,3,FALSE)</f>
        <v xml:space="preserve">Piedra para gavión
</v>
      </c>
      <c r="C48" s="290"/>
      <c r="D48" s="290"/>
      <c r="E48" s="290"/>
      <c r="F48" s="290"/>
      <c r="G48" s="290"/>
      <c r="H48" s="290"/>
      <c r="I48" s="290"/>
      <c r="J48" s="320" t="str">
        <f ca="1">VLOOKUP(A48,MATERIALES!A4:D638,2,FALSE)</f>
        <v>m3</v>
      </c>
      <c r="K48" s="291">
        <v>1.1000000000000001</v>
      </c>
      <c r="L48" s="276"/>
      <c r="M48" s="411">
        <f>VLOOKUP(A48,MATERIALES!A5:D394,4,FALSE)</f>
        <v>65450</v>
      </c>
      <c r="N48" s="281">
        <f>K48*M48</f>
        <v>71995</v>
      </c>
    </row>
    <row r="49" spans="1:14">
      <c r="A49" s="172" t="s">
        <v>853</v>
      </c>
      <c r="B49" s="49" t="str">
        <f>VLOOKUP(A49,MATERIALES!A6:D372,3,FALSE)</f>
        <v>Alambre galvanizado No. 12</v>
      </c>
      <c r="C49" s="434"/>
      <c r="D49" s="434"/>
      <c r="E49" s="434"/>
      <c r="F49" s="434"/>
      <c r="G49" s="434"/>
      <c r="H49" s="434"/>
      <c r="I49" s="434"/>
      <c r="J49" s="321" t="str">
        <f>VLOOKUP(A49,MATERIALES!A5:D639,2,FALSE)</f>
        <v>kg</v>
      </c>
      <c r="K49" s="406">
        <v>0.5</v>
      </c>
      <c r="L49" s="430"/>
      <c r="M49" s="411">
        <f>VLOOKUP(A49,MATERIALES!A6:D395,4,FALSE)</f>
        <v>4754.333333333333</v>
      </c>
      <c r="N49" s="281">
        <f>K49*M49</f>
        <v>2377.1666666666665</v>
      </c>
    </row>
    <row r="50" spans="1:14">
      <c r="A50" s="172" t="s">
        <v>941</v>
      </c>
      <c r="B50" s="49" t="str">
        <f>VLOOKUP(A50,MATERIALES!A6:D372,3,FALSE)</f>
        <v xml:space="preserve">Formaleta (gaviones, juntas de bordillos, juntas de cunetas, muros, concretos clase D,E, F y G)
</v>
      </c>
      <c r="C50" s="434"/>
      <c r="D50" s="434"/>
      <c r="E50" s="434"/>
      <c r="F50" s="434"/>
      <c r="G50" s="434"/>
      <c r="H50" s="434"/>
      <c r="I50" s="434"/>
      <c r="J50" s="321" t="str">
        <f>VLOOKUP(A50,MATERIALES!A6:D640,2,FALSE)</f>
        <v>m2</v>
      </c>
      <c r="K50" s="406">
        <v>1</v>
      </c>
      <c r="L50" s="430"/>
      <c r="M50" s="411">
        <f>VLOOKUP(A50,MATERIALES!A6:D396,4,FALSE)</f>
        <v>5072.7667932112681</v>
      </c>
      <c r="N50" s="281">
        <f>K50*M50</f>
        <v>5072.7667932112681</v>
      </c>
    </row>
    <row r="51" spans="1:14">
      <c r="A51" s="172" t="s">
        <v>1007</v>
      </c>
      <c r="B51" s="49" t="str">
        <f>VLOOKUP(A51,MATERIALES!A6:D372,3,FALSE)</f>
        <v>Malla Para Colchagaviones Espesor 0,30 M</v>
      </c>
      <c r="C51" s="434"/>
      <c r="D51" s="434"/>
      <c r="E51" s="434"/>
      <c r="F51" s="434"/>
      <c r="G51" s="434"/>
      <c r="H51" s="434"/>
      <c r="I51" s="434"/>
      <c r="J51" s="321" t="str">
        <f>VLOOKUP(A51,MATERIALES!A6:D641,2,FALSE)</f>
        <v>u</v>
      </c>
      <c r="K51" s="406">
        <v>1</v>
      </c>
      <c r="L51" s="430"/>
      <c r="M51" s="411">
        <f>VLOOKUP(A51,MATERIALES!A6:D397,4,FALSE)</f>
        <v>191713</v>
      </c>
      <c r="N51" s="281">
        <f>K51*M51</f>
        <v>191713</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271157.93345987797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821">
        <f>VLOOKUP(A60,TRANSPORTE!A1:D117,4,FALSE)</f>
        <v>1200</v>
      </c>
      <c r="M60" s="822"/>
      <c r="N60" s="296">
        <f>K60*L60</f>
        <v>1320</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1320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9">
        <f>SUM(N71:N76)</f>
        <v>15320.161561829998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288564.10309979948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57712.820619959901</v>
      </c>
      <c r="M84" s="852"/>
      <c r="N84" s="57"/>
    </row>
    <row r="85" spans="1:14">
      <c r="B85" s="95" t="s">
        <v>1057</v>
      </c>
      <c r="C85" s="96"/>
      <c r="D85" s="96"/>
      <c r="E85" s="96"/>
      <c r="F85" s="96"/>
      <c r="G85" s="96"/>
      <c r="H85" s="96"/>
      <c r="I85" s="93"/>
      <c r="J85" s="94"/>
      <c r="K85" s="313">
        <v>0.05</v>
      </c>
      <c r="L85" s="851">
        <f>N79*K85</f>
        <v>14428.205154989975</v>
      </c>
      <c r="M85" s="852"/>
      <c r="N85" s="57"/>
    </row>
    <row r="86" spans="1:14" ht="15.75" thickBot="1">
      <c r="B86" s="97" t="s">
        <v>1058</v>
      </c>
      <c r="C86" s="98"/>
      <c r="D86" s="98"/>
      <c r="E86" s="98"/>
      <c r="F86" s="98"/>
      <c r="G86" s="98"/>
      <c r="H86" s="98"/>
      <c r="I86" s="99"/>
      <c r="J86" s="100"/>
      <c r="K86" s="314">
        <v>0.05</v>
      </c>
      <c r="L86" s="853">
        <f>N79*K86</f>
        <v>14428.205154989975</v>
      </c>
      <c r="M86" s="854"/>
      <c r="N86" s="57"/>
    </row>
    <row r="87" spans="1:14" ht="15.75" thickBot="1">
      <c r="B87" s="817" t="s">
        <v>1037</v>
      </c>
      <c r="C87" s="818"/>
      <c r="D87" s="818"/>
      <c r="E87" s="818"/>
      <c r="F87" s="818"/>
      <c r="G87" s="818"/>
      <c r="H87" s="818"/>
      <c r="I87" s="818"/>
      <c r="J87" s="818"/>
      <c r="K87" s="818"/>
      <c r="L87" s="818"/>
      <c r="M87" s="819"/>
      <c r="N87" s="58">
        <f>L84+L85+L86</f>
        <v>86569.230929939848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375133.33402973932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30.75" customHeight="1" thickBot="1">
      <c r="A31" t="s">
        <v>1929</v>
      </c>
      <c r="B31" s="86" t="s">
        <v>1783</v>
      </c>
      <c r="C31" s="957" t="s">
        <v>1784</v>
      </c>
      <c r="D31" s="958"/>
      <c r="E31" s="958"/>
      <c r="F31" s="958"/>
      <c r="G31" s="958"/>
      <c r="H31" s="958"/>
      <c r="I31" s="958"/>
      <c r="J31" s="984"/>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630</v>
      </c>
      <c r="B48" s="49" t="str">
        <f>VLOOKUP(A48,MATERIALES!A5:D372,3,FALSE)</f>
        <v xml:space="preserve">Piedra para gavión
</v>
      </c>
      <c r="C48" s="290"/>
      <c r="D48" s="290"/>
      <c r="E48" s="290"/>
      <c r="F48" s="290"/>
      <c r="G48" s="290"/>
      <c r="H48" s="290"/>
      <c r="I48" s="290"/>
      <c r="J48" s="320" t="str">
        <f ca="1">VLOOKUP(A48,MATERIALES!A4:D638,2,FALSE)</f>
        <v>m3</v>
      </c>
      <c r="K48" s="291">
        <v>1.1000000000000001</v>
      </c>
      <c r="L48" s="276"/>
      <c r="M48" s="411">
        <f>VLOOKUP(A48,MATERIALES!A5:D394,4,FALSE)</f>
        <v>65450</v>
      </c>
      <c r="N48" s="281">
        <f>K48*M48</f>
        <v>71995</v>
      </c>
    </row>
    <row r="49" spans="1:14">
      <c r="A49" s="172" t="s">
        <v>853</v>
      </c>
      <c r="B49" s="49" t="str">
        <f>VLOOKUP(A49,MATERIALES!A6:D372,3,FALSE)</f>
        <v>Alambre galvanizado No. 12</v>
      </c>
      <c r="C49" s="434"/>
      <c r="D49" s="434"/>
      <c r="E49" s="434"/>
      <c r="F49" s="434"/>
      <c r="G49" s="434"/>
      <c r="H49" s="434"/>
      <c r="I49" s="434"/>
      <c r="J49" s="321" t="str">
        <f>VLOOKUP(A49,MATERIALES!A5:D639,2,FALSE)</f>
        <v>kg</v>
      </c>
      <c r="K49" s="406">
        <v>0.5</v>
      </c>
      <c r="L49" s="430"/>
      <c r="M49" s="411">
        <f>VLOOKUP(A49,MATERIALES!A6:D395,4,FALSE)</f>
        <v>4754.333333333333</v>
      </c>
      <c r="N49" s="281">
        <f>K49*M49</f>
        <v>2377.1666666666665</v>
      </c>
    </row>
    <row r="50" spans="1:14">
      <c r="A50" s="172" t="s">
        <v>941</v>
      </c>
      <c r="B50" s="49" t="str">
        <f>VLOOKUP(A50,MATERIALES!A6:D372,3,FALSE)</f>
        <v xml:space="preserve">Formaleta (gaviones, juntas de bordillos, juntas de cunetas, muros, concretos clase D,E, F y G)
</v>
      </c>
      <c r="C50" s="434"/>
      <c r="D50" s="434"/>
      <c r="E50" s="434"/>
      <c r="F50" s="434"/>
      <c r="G50" s="434"/>
      <c r="H50" s="434"/>
      <c r="I50" s="434"/>
      <c r="J50" s="321" t="str">
        <f>VLOOKUP(A50,MATERIALES!A6:D640,2,FALSE)</f>
        <v>m2</v>
      </c>
      <c r="K50" s="406">
        <v>1</v>
      </c>
      <c r="L50" s="430"/>
      <c r="M50" s="411">
        <f>VLOOKUP(A50,MATERIALES!A6:D396,4,FALSE)</f>
        <v>5072.7667932112681</v>
      </c>
      <c r="N50" s="281">
        <f>K50*M50</f>
        <v>5072.7667932112681</v>
      </c>
    </row>
    <row r="51" spans="1:14">
      <c r="A51" s="172" t="s">
        <v>1007</v>
      </c>
      <c r="B51" s="49" t="str">
        <f>VLOOKUP(A51,MATERIALES!A6:D372,3,FALSE)</f>
        <v>Malla Para Colchagaviones Espesor 0,30 M</v>
      </c>
      <c r="C51" s="434"/>
      <c r="D51" s="434"/>
      <c r="E51" s="434"/>
      <c r="F51" s="434"/>
      <c r="G51" s="434"/>
      <c r="H51" s="434"/>
      <c r="I51" s="434"/>
      <c r="J51" s="321" t="str">
        <f>VLOOKUP(A51,MATERIALES!A6:D641,2,FALSE)</f>
        <v>u</v>
      </c>
      <c r="K51" s="406">
        <v>1</v>
      </c>
      <c r="L51" s="430"/>
      <c r="M51" s="411">
        <f>VLOOKUP(A51,MATERIALES!A6:D397,4,FALSE)</f>
        <v>191713</v>
      </c>
      <c r="N51" s="281">
        <f>K51*M51</f>
        <v>191713</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271157.93345987797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821">
        <f>VLOOKUP(A60,TRANSPORTE!A1:D117,4,FALSE)</f>
        <v>1200</v>
      </c>
      <c r="M60" s="822"/>
      <c r="N60" s="296">
        <f>K60*L60</f>
        <v>1320</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1320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9">
        <f>SUM(N71:N76)</f>
        <v>15320.161561829998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288564.10309979948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57712.820619959901</v>
      </c>
      <c r="M84" s="852"/>
      <c r="N84" s="57"/>
    </row>
    <row r="85" spans="1:14">
      <c r="B85" s="95" t="s">
        <v>1057</v>
      </c>
      <c r="C85" s="96"/>
      <c r="D85" s="96"/>
      <c r="E85" s="96"/>
      <c r="F85" s="96"/>
      <c r="G85" s="96"/>
      <c r="H85" s="96"/>
      <c r="I85" s="93"/>
      <c r="J85" s="94"/>
      <c r="K85" s="313">
        <v>0.05</v>
      </c>
      <c r="L85" s="851">
        <f>N79*K85</f>
        <v>14428.205154989975</v>
      </c>
      <c r="M85" s="852"/>
      <c r="N85" s="57"/>
    </row>
    <row r="86" spans="1:14" ht="15.75" thickBot="1">
      <c r="B86" s="97" t="s">
        <v>1058</v>
      </c>
      <c r="C86" s="98"/>
      <c r="D86" s="98"/>
      <c r="E86" s="98"/>
      <c r="F86" s="98"/>
      <c r="G86" s="98"/>
      <c r="H86" s="98"/>
      <c r="I86" s="99"/>
      <c r="J86" s="100"/>
      <c r="K86" s="314">
        <v>0.05</v>
      </c>
      <c r="L86" s="853">
        <f>N79*K86</f>
        <v>14428.205154989975</v>
      </c>
      <c r="M86" s="854"/>
      <c r="N86" s="57"/>
    </row>
    <row r="87" spans="1:14" ht="15.75" thickBot="1">
      <c r="B87" s="817" t="s">
        <v>1037</v>
      </c>
      <c r="C87" s="818"/>
      <c r="D87" s="818"/>
      <c r="E87" s="818"/>
      <c r="F87" s="818"/>
      <c r="G87" s="818"/>
      <c r="H87" s="818"/>
      <c r="I87" s="818"/>
      <c r="J87" s="818"/>
      <c r="K87" s="818"/>
      <c r="L87" s="818"/>
      <c r="M87" s="819"/>
      <c r="N87" s="58">
        <f>L84+L85+L86</f>
        <v>86569.230929939848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375133.33402973932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28.5" customHeight="1" thickBot="1">
      <c r="A31" t="s">
        <v>1929</v>
      </c>
      <c r="B31" s="86" t="s">
        <v>1785</v>
      </c>
      <c r="C31" s="957" t="s">
        <v>1786</v>
      </c>
      <c r="D31" s="958"/>
      <c r="E31" s="958"/>
      <c r="F31" s="958"/>
      <c r="G31" s="958"/>
      <c r="H31" s="958"/>
      <c r="I31" s="958"/>
      <c r="J31" s="984"/>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970</v>
      </c>
      <c r="B48" s="49" t="str">
        <f>VLOOKUP(A48,MATERIALES!A5:D372,3,FALSE)</f>
        <v>Geotextil Fortex BX-40</v>
      </c>
      <c r="C48" s="290"/>
      <c r="D48" s="290"/>
      <c r="E48" s="290"/>
      <c r="F48" s="290"/>
      <c r="G48" s="290"/>
      <c r="H48" s="290"/>
      <c r="I48" s="277"/>
      <c r="J48" s="233" t="str">
        <f ca="1">VLOOKUP(A48,MATERIALES!A4:D638,2,FALSE)</f>
        <v>M2</v>
      </c>
      <c r="K48" s="291">
        <v>1.3</v>
      </c>
      <c r="L48" s="276"/>
      <c r="M48" s="411">
        <f>VLOOKUP(A48,MATERIALES!A5:D394,4,FALSE)</f>
        <v>6947.5</v>
      </c>
      <c r="N48" s="281">
        <f>K48*M48</f>
        <v>9031.75</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9031.75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1532.016156183</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10563.766156182999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2112.7532312365997</v>
      </c>
      <c r="M84" s="852"/>
      <c r="N84" s="57"/>
    </row>
    <row r="85" spans="1:14">
      <c r="B85" s="95" t="s">
        <v>1057</v>
      </c>
      <c r="C85" s="96"/>
      <c r="D85" s="96"/>
      <c r="E85" s="96"/>
      <c r="F85" s="96"/>
      <c r="G85" s="96"/>
      <c r="H85" s="96"/>
      <c r="I85" s="93"/>
      <c r="J85" s="94"/>
      <c r="K85" s="313">
        <v>0.05</v>
      </c>
      <c r="L85" s="851">
        <f>N79*K85</f>
        <v>528.18830780914993</v>
      </c>
      <c r="M85" s="852"/>
      <c r="N85" s="57"/>
    </row>
    <row r="86" spans="1:14" ht="15.75" thickBot="1">
      <c r="B86" s="97" t="s">
        <v>1058</v>
      </c>
      <c r="C86" s="98"/>
      <c r="D86" s="98"/>
      <c r="E86" s="98"/>
      <c r="F86" s="98"/>
      <c r="G86" s="98"/>
      <c r="H86" s="98"/>
      <c r="I86" s="99"/>
      <c r="J86" s="100"/>
      <c r="K86" s="314">
        <v>0.05</v>
      </c>
      <c r="L86" s="853">
        <f>N79*K86</f>
        <v>528.18830780914993</v>
      </c>
      <c r="M86" s="854"/>
      <c r="N86" s="57"/>
    </row>
    <row r="87" spans="1:14" ht="15.75" thickBot="1">
      <c r="B87" s="817" t="s">
        <v>1037</v>
      </c>
      <c r="C87" s="818"/>
      <c r="D87" s="818"/>
      <c r="E87" s="818"/>
      <c r="F87" s="818"/>
      <c r="G87" s="818"/>
      <c r="H87" s="818"/>
      <c r="I87" s="818"/>
      <c r="J87" s="818"/>
      <c r="K87" s="818"/>
      <c r="L87" s="818"/>
      <c r="M87" s="819"/>
      <c r="N87" s="58">
        <f>L84+L85+L86</f>
        <v>3169.1298468548998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13732.896003037898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30" customHeight="1" thickBot="1">
      <c r="A31" t="s">
        <v>1929</v>
      </c>
      <c r="B31" s="86" t="s">
        <v>1787</v>
      </c>
      <c r="C31" s="957" t="s">
        <v>1788</v>
      </c>
      <c r="D31" s="958"/>
      <c r="E31" s="958"/>
      <c r="F31" s="958"/>
      <c r="G31" s="958"/>
      <c r="H31" s="958"/>
      <c r="I31" s="958"/>
      <c r="J31" s="984"/>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3" t="s">
        <v>985</v>
      </c>
      <c r="B48" s="49" t="str">
        <f>VLOOKUP(A48,MATERIALES!A5:D372,3,FALSE)</f>
        <v>Geomalla Forgrid UX100</v>
      </c>
      <c r="C48" s="290"/>
      <c r="D48" s="290"/>
      <c r="E48" s="290"/>
      <c r="F48" s="290"/>
      <c r="G48" s="290"/>
      <c r="H48" s="290"/>
      <c r="I48" s="277"/>
      <c r="J48" s="233" t="str">
        <f ca="1">VLOOKUP(A48,MATERIALES!A4:D638,2,FALSE)</f>
        <v>M2</v>
      </c>
      <c r="K48" s="291">
        <v>1.3</v>
      </c>
      <c r="L48" s="276"/>
      <c r="M48" s="411">
        <f>VLOOKUP(A48,MATERIALES!A5:D394,4,FALSE)</f>
        <v>14263.34</v>
      </c>
      <c r="N48" s="281">
        <f>K48*M48</f>
        <v>18542.342000000001</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18542.342000000001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1532.016156183</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20074.358156183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4014.8716312366</v>
      </c>
      <c r="M84" s="852"/>
      <c r="N84" s="57"/>
    </row>
    <row r="85" spans="1:14">
      <c r="B85" s="95" t="s">
        <v>1057</v>
      </c>
      <c r="C85" s="96"/>
      <c r="D85" s="96"/>
      <c r="E85" s="96"/>
      <c r="F85" s="96"/>
      <c r="G85" s="96"/>
      <c r="H85" s="96"/>
      <c r="I85" s="93"/>
      <c r="J85" s="94"/>
      <c r="K85" s="313">
        <v>0.05</v>
      </c>
      <c r="L85" s="851">
        <f>N79*K85</f>
        <v>1003.71790780915</v>
      </c>
      <c r="M85" s="852"/>
      <c r="N85" s="57"/>
    </row>
    <row r="86" spans="1:14" ht="15.75" thickBot="1">
      <c r="B86" s="97" t="s">
        <v>1058</v>
      </c>
      <c r="C86" s="98"/>
      <c r="D86" s="98"/>
      <c r="E86" s="98"/>
      <c r="F86" s="98"/>
      <c r="G86" s="98"/>
      <c r="H86" s="98"/>
      <c r="I86" s="99"/>
      <c r="J86" s="100"/>
      <c r="K86" s="314">
        <v>0.05</v>
      </c>
      <c r="L86" s="853">
        <f>N79*K86</f>
        <v>1003.71790780915</v>
      </c>
      <c r="M86" s="854"/>
      <c r="N86" s="57"/>
    </row>
    <row r="87" spans="1:14" ht="15.75" thickBot="1">
      <c r="B87" s="817" t="s">
        <v>1037</v>
      </c>
      <c r="C87" s="818"/>
      <c r="D87" s="818"/>
      <c r="E87" s="818"/>
      <c r="F87" s="818"/>
      <c r="G87" s="818"/>
      <c r="H87" s="818"/>
      <c r="I87" s="818"/>
      <c r="J87" s="818"/>
      <c r="K87" s="818"/>
      <c r="L87" s="818"/>
      <c r="M87" s="819"/>
      <c r="N87" s="58">
        <f>L84+L85+L86</f>
        <v>6022.3074468549003</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26096.665603037902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topLeftCell="A16"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30.75" customHeight="1" thickBot="1">
      <c r="A31" t="s">
        <v>1929</v>
      </c>
      <c r="B31" s="86" t="s">
        <v>1789</v>
      </c>
      <c r="C31" s="957" t="s">
        <v>2265</v>
      </c>
      <c r="D31" s="958"/>
      <c r="E31" s="958"/>
      <c r="F31" s="958"/>
      <c r="G31" s="958"/>
      <c r="H31" s="958"/>
      <c r="I31" s="958"/>
      <c r="J31" s="984"/>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3" t="s">
        <v>970</v>
      </c>
      <c r="B48" s="49" t="str">
        <f>VLOOKUP(A48,MATERIALES!A5:D372,3,FALSE)</f>
        <v>Geotextil Fortex BX-40</v>
      </c>
      <c r="C48" s="290"/>
      <c r="D48" s="290"/>
      <c r="E48" s="290"/>
      <c r="F48" s="290"/>
      <c r="G48" s="290"/>
      <c r="H48" s="290"/>
      <c r="I48" s="277"/>
      <c r="J48" s="233" t="str">
        <f ca="1">VLOOKUP(A48,MATERIALES!A4:D638,2,FALSE)</f>
        <v>M2</v>
      </c>
      <c r="K48" s="291">
        <v>1.3</v>
      </c>
      <c r="L48" s="276"/>
      <c r="M48" s="411">
        <f>VLOOKUP(A48,MATERIALES!A5:D394,4,FALSE)</f>
        <v>6947.5</v>
      </c>
      <c r="N48" s="281">
        <f>K48*M48</f>
        <v>9031.75</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9031.75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1532.016156183</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10563.766156182999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2112.7532312365997</v>
      </c>
      <c r="M84" s="852"/>
      <c r="N84" s="57"/>
    </row>
    <row r="85" spans="1:14">
      <c r="B85" s="95" t="s">
        <v>1057</v>
      </c>
      <c r="C85" s="96"/>
      <c r="D85" s="96"/>
      <c r="E85" s="96"/>
      <c r="F85" s="96"/>
      <c r="G85" s="96"/>
      <c r="H85" s="96"/>
      <c r="I85" s="93"/>
      <c r="J85" s="94"/>
      <c r="K85" s="313">
        <v>0.05</v>
      </c>
      <c r="L85" s="851">
        <f>N79*K85</f>
        <v>528.18830780914993</v>
      </c>
      <c r="M85" s="852"/>
      <c r="N85" s="57"/>
    </row>
    <row r="86" spans="1:14" ht="15.75" thickBot="1">
      <c r="B86" s="97" t="s">
        <v>1058</v>
      </c>
      <c r="C86" s="98"/>
      <c r="D86" s="98"/>
      <c r="E86" s="98"/>
      <c r="F86" s="98"/>
      <c r="G86" s="98"/>
      <c r="H86" s="98"/>
      <c r="I86" s="99"/>
      <c r="J86" s="100"/>
      <c r="K86" s="314">
        <v>0.05</v>
      </c>
      <c r="L86" s="853">
        <f>N79*K86</f>
        <v>528.18830780914993</v>
      </c>
      <c r="M86" s="854"/>
      <c r="N86" s="57"/>
    </row>
    <row r="87" spans="1:14" ht="15.75" thickBot="1">
      <c r="B87" s="817" t="s">
        <v>1037</v>
      </c>
      <c r="C87" s="818"/>
      <c r="D87" s="818"/>
      <c r="E87" s="818"/>
      <c r="F87" s="818"/>
      <c r="G87" s="818"/>
      <c r="H87" s="818"/>
      <c r="I87" s="818"/>
      <c r="J87" s="818"/>
      <c r="K87" s="818"/>
      <c r="L87" s="818"/>
      <c r="M87" s="819"/>
      <c r="N87" s="58">
        <f>L84+L85+L86</f>
        <v>3169.1298468548998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13732.896003037898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30" customHeight="1" thickBot="1">
      <c r="A31" t="s">
        <v>1929</v>
      </c>
      <c r="B31" s="86" t="s">
        <v>1790</v>
      </c>
      <c r="C31" s="957" t="s">
        <v>2266</v>
      </c>
      <c r="D31" s="958"/>
      <c r="E31" s="958"/>
      <c r="F31" s="958"/>
      <c r="G31" s="958"/>
      <c r="H31" s="958"/>
      <c r="I31" s="958"/>
      <c r="J31" s="984"/>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3" t="s">
        <v>985</v>
      </c>
      <c r="B48" s="49" t="str">
        <f>VLOOKUP(A48,MATERIALES!A5:D372,3,FALSE)</f>
        <v>Geomalla Forgrid UX100</v>
      </c>
      <c r="C48" s="290"/>
      <c r="D48" s="290"/>
      <c r="E48" s="290"/>
      <c r="F48" s="290"/>
      <c r="G48" s="290"/>
      <c r="H48" s="290"/>
      <c r="I48" s="277"/>
      <c r="J48" s="233" t="str">
        <f ca="1">VLOOKUP(A48,MATERIALES!A4:D638,2,FALSE)</f>
        <v>M2</v>
      </c>
      <c r="K48" s="291">
        <v>1.3</v>
      </c>
      <c r="L48" s="276"/>
      <c r="M48" s="411">
        <f>VLOOKUP(A48,MATERIALES!A5:D394,4,FALSE)</f>
        <v>14263.34</v>
      </c>
      <c r="N48" s="281">
        <f>K48*M48</f>
        <v>18542.342000000001</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18542.342000000001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1532.016156183</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20074.358156183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4014.8716312366</v>
      </c>
      <c r="M84" s="852"/>
      <c r="N84" s="57"/>
    </row>
    <row r="85" spans="1:14">
      <c r="B85" s="95" t="s">
        <v>1057</v>
      </c>
      <c r="C85" s="96"/>
      <c r="D85" s="96"/>
      <c r="E85" s="96"/>
      <c r="F85" s="96"/>
      <c r="G85" s="96"/>
      <c r="H85" s="96"/>
      <c r="I85" s="93"/>
      <c r="J85" s="94"/>
      <c r="K85" s="313">
        <v>0.05</v>
      </c>
      <c r="L85" s="851">
        <f>N79*K85</f>
        <v>1003.71790780915</v>
      </c>
      <c r="M85" s="852"/>
      <c r="N85" s="57"/>
    </row>
    <row r="86" spans="1:14" ht="15.75" thickBot="1">
      <c r="B86" s="97" t="s">
        <v>1058</v>
      </c>
      <c r="C86" s="98"/>
      <c r="D86" s="98"/>
      <c r="E86" s="98"/>
      <c r="F86" s="98"/>
      <c r="G86" s="98"/>
      <c r="H86" s="98"/>
      <c r="I86" s="99"/>
      <c r="J86" s="100"/>
      <c r="K86" s="314">
        <v>0.05</v>
      </c>
      <c r="L86" s="853">
        <f>N79*K86</f>
        <v>1003.71790780915</v>
      </c>
      <c r="M86" s="854"/>
      <c r="N86" s="57"/>
    </row>
    <row r="87" spans="1:14" ht="15.75" thickBot="1">
      <c r="B87" s="817" t="s">
        <v>1037</v>
      </c>
      <c r="C87" s="818"/>
      <c r="D87" s="818"/>
      <c r="E87" s="818"/>
      <c r="F87" s="818"/>
      <c r="G87" s="818"/>
      <c r="H87" s="818"/>
      <c r="I87" s="818"/>
      <c r="J87" s="818"/>
      <c r="K87" s="818"/>
      <c r="L87" s="818"/>
      <c r="M87" s="819"/>
      <c r="N87" s="58">
        <f>L84+L85+L86</f>
        <v>6022.3074468549003</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26096.665603037902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1791</v>
      </c>
      <c r="C31" s="87" t="s">
        <v>2267</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6"/>
      <c r="J36" s="277"/>
      <c r="K36" s="278">
        <f>VLOOKUP(A36,EQUIPOS!A6:D163,4,FALSE)</f>
        <v>69518.263290413161</v>
      </c>
      <c r="L36" s="279"/>
      <c r="M36" s="345">
        <v>15</v>
      </c>
      <c r="N36" s="281">
        <f>K36/M36</f>
        <v>4634.550886027544</v>
      </c>
    </row>
    <row r="37" spans="1:14">
      <c r="A37" s="119" t="s">
        <v>174</v>
      </c>
      <c r="B37" s="830" t="str">
        <f>VLOOKUP(A37,EQUIPOS!A7:D154,3,FALSE)</f>
        <v>Compactador vibratorio tipo DD-20</v>
      </c>
      <c r="C37" s="831"/>
      <c r="D37" s="831"/>
      <c r="E37" s="831"/>
      <c r="F37" s="831"/>
      <c r="G37" s="831"/>
      <c r="H37" s="832"/>
      <c r="I37" s="430"/>
      <c r="J37" s="431"/>
      <c r="K37" s="278">
        <f>VLOOKUP(A37,EQUIPOS!A7:D164,4,FALSE)</f>
        <v>74688.386499986038</v>
      </c>
      <c r="L37" s="344"/>
      <c r="M37" s="345">
        <v>15</v>
      </c>
      <c r="N37" s="281">
        <f>K37/M37</f>
        <v>4979.225766665736</v>
      </c>
    </row>
    <row r="38" spans="1:14">
      <c r="A38" s="119" t="s">
        <v>269</v>
      </c>
      <c r="B38" s="830" t="str">
        <f>VLOOKUP(A38,EQUIPOS!A8:D154,3,FALSE)</f>
        <v>Motoniveladora  potencia 215 HP, ancho de cuchilla 4,27 m, peso 18 ton.</v>
      </c>
      <c r="C38" s="831"/>
      <c r="D38" s="831"/>
      <c r="E38" s="831"/>
      <c r="F38" s="831"/>
      <c r="G38" s="831"/>
      <c r="H38" s="832"/>
      <c r="I38" s="337"/>
      <c r="J38" s="339"/>
      <c r="K38" s="278">
        <f>VLOOKUP(A38,EQUIPOS!A8:D165,4,FALSE)</f>
        <v>180000</v>
      </c>
      <c r="L38" s="432"/>
      <c r="M38" s="433">
        <v>15</v>
      </c>
      <c r="N38" s="281">
        <f>K38/M38</f>
        <v>12000</v>
      </c>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0.02</v>
      </c>
      <c r="N41" s="353">
        <f>N75*M41</f>
        <v>42.556004338416663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SUM(N36:N41)</f>
        <v>21656.332657031697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564</v>
      </c>
      <c r="B48" s="49" t="str">
        <f>VLOOKUP(A48,MATERIALES!A5:D372,3,FALSE)</f>
        <v xml:space="preserve">Material seleccionado para Relleno
</v>
      </c>
      <c r="C48" s="290"/>
      <c r="D48" s="290"/>
      <c r="E48" s="290"/>
      <c r="F48" s="290"/>
      <c r="G48" s="290"/>
      <c r="H48" s="290"/>
      <c r="I48" s="277"/>
      <c r="J48" s="233" t="str">
        <f ca="1">VLOOKUP(A48,MATERIALES!A4:D638,2,FALSE)</f>
        <v>m3</v>
      </c>
      <c r="K48" s="291">
        <v>1.3</v>
      </c>
      <c r="L48" s="276"/>
      <c r="M48" s="411">
        <f>VLOOKUP(A48,MATERIALES!A5:D394,4,FALSE)</f>
        <v>10710</v>
      </c>
      <c r="N48" s="281">
        <f>K48*M48</f>
        <v>13923</v>
      </c>
    </row>
    <row r="49" spans="1:14">
      <c r="A49" s="172" t="s">
        <v>845</v>
      </c>
      <c r="B49" s="49" t="str">
        <f>VLOOKUP(A49,MATERIALES!A6:D372,3,FALSE)</f>
        <v>Agua</v>
      </c>
      <c r="C49" s="434"/>
      <c r="D49" s="434"/>
      <c r="E49" s="434"/>
      <c r="F49" s="434"/>
      <c r="G49" s="434"/>
      <c r="H49" s="434"/>
      <c r="I49" s="434"/>
      <c r="J49" s="320" t="s">
        <v>425</v>
      </c>
      <c r="K49" s="406">
        <v>30</v>
      </c>
      <c r="L49" s="430"/>
      <c r="M49" s="411">
        <f>VLOOKUP(A49,MATERIALES!A6:D395,4,FALSE)</f>
        <v>40</v>
      </c>
      <c r="N49" s="281">
        <f>K49*M49</f>
        <v>1200</v>
      </c>
    </row>
    <row r="50" spans="1:14">
      <c r="B50" s="329"/>
      <c r="C50" s="53"/>
      <c r="D50" s="53"/>
      <c r="E50" s="53"/>
      <c r="F50" s="53"/>
      <c r="G50" s="53"/>
      <c r="H50" s="53"/>
      <c r="I50" s="53"/>
      <c r="J50" s="297"/>
      <c r="K50" s="175"/>
      <c r="L50" s="327"/>
      <c r="M50" s="435"/>
      <c r="N50" s="282"/>
    </row>
    <row r="51" spans="1:14">
      <c r="B51" s="174"/>
      <c r="C51" s="326"/>
      <c r="D51" s="326"/>
      <c r="E51" s="326"/>
      <c r="F51" s="326"/>
      <c r="G51" s="326"/>
      <c r="H51" s="326"/>
      <c r="I51" s="326"/>
      <c r="J51" s="320"/>
      <c r="K51" s="50"/>
      <c r="L51" s="327"/>
      <c r="M51" s="435"/>
      <c r="N51" s="282"/>
    </row>
    <row r="52" spans="1:14" ht="15.75" thickBot="1">
      <c r="B52" s="459"/>
      <c r="C52" s="457"/>
      <c r="D52" s="457"/>
      <c r="E52" s="457"/>
      <c r="F52" s="457"/>
      <c r="G52" s="457"/>
      <c r="H52" s="457"/>
      <c r="I52" s="457"/>
      <c r="J52" s="458"/>
      <c r="K52" s="132"/>
      <c r="L52" s="455"/>
      <c r="M52" s="491"/>
      <c r="N52" s="492"/>
    </row>
    <row r="53" spans="1:14" ht="15.75" thickBot="1">
      <c r="B53" s="823" t="s">
        <v>1037</v>
      </c>
      <c r="C53" s="824"/>
      <c r="D53" s="824"/>
      <c r="E53" s="824"/>
      <c r="F53" s="824"/>
      <c r="G53" s="824"/>
      <c r="H53" s="824"/>
      <c r="I53" s="824"/>
      <c r="J53" s="824"/>
      <c r="K53" s="824"/>
      <c r="L53" s="824"/>
      <c r="M53" s="825"/>
      <c r="N53" s="110">
        <f>SUM(N48:N52)</f>
        <v>15123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1375</v>
      </c>
      <c r="B58" s="52" t="str">
        <f>VLOOKUP(A58,TRANSPORTE!A1:D117,3,FALSE)</f>
        <v>Transporte de material seleccionado para relleno</v>
      </c>
      <c r="C58" s="326"/>
      <c r="D58" s="326"/>
      <c r="E58" s="326"/>
      <c r="F58" s="326"/>
      <c r="G58" s="326"/>
      <c r="H58" s="320" t="s">
        <v>2105</v>
      </c>
      <c r="I58" s="288">
        <v>1.3</v>
      </c>
      <c r="J58" s="295">
        <v>1</v>
      </c>
      <c r="K58" s="288">
        <f>I58*J58</f>
        <v>1.3</v>
      </c>
      <c r="L58" s="821">
        <f>VLOOKUP(A58,TRANSPORTE!A1:D117,4,FALSE)</f>
        <v>1200</v>
      </c>
      <c r="M58" s="822"/>
      <c r="N58" s="296">
        <f>K58*L58</f>
        <v>1560</v>
      </c>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1560</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969"/>
      <c r="N68" s="104" t="s">
        <v>1035</v>
      </c>
    </row>
    <row r="69" spans="1:15">
      <c r="A69" s="173"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120</v>
      </c>
      <c r="N69" s="404">
        <f>K69/M69</f>
        <v>1276.6801301524999</v>
      </c>
      <c r="O69" s="112"/>
    </row>
    <row r="70" spans="1:15">
      <c r="A70" s="173"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120</v>
      </c>
      <c r="N70" s="404">
        <f>K70/M70</f>
        <v>851.12008676833329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10">
        <f>SUM(N69:N74)</f>
        <v>2127.800216920833</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40467.132873952534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8093.4265747905074</v>
      </c>
      <c r="M82" s="852"/>
      <c r="N82" s="57"/>
    </row>
    <row r="83" spans="1:14">
      <c r="B83" s="95" t="s">
        <v>1057</v>
      </c>
      <c r="C83" s="96"/>
      <c r="D83" s="96"/>
      <c r="E83" s="96"/>
      <c r="F83" s="96"/>
      <c r="G83" s="96"/>
      <c r="H83" s="96"/>
      <c r="I83" s="93"/>
      <c r="J83" s="94"/>
      <c r="K83" s="313">
        <v>0.05</v>
      </c>
      <c r="L83" s="851">
        <f>N77*K83</f>
        <v>2023.3566436976269</v>
      </c>
      <c r="M83" s="852"/>
      <c r="N83" s="57"/>
    </row>
    <row r="84" spans="1:14" ht="15.75" thickBot="1">
      <c r="B84" s="97" t="s">
        <v>1058</v>
      </c>
      <c r="C84" s="98"/>
      <c r="D84" s="98"/>
      <c r="E84" s="98"/>
      <c r="F84" s="98"/>
      <c r="G84" s="98"/>
      <c r="H84" s="98"/>
      <c r="I84" s="99"/>
      <c r="J84" s="100"/>
      <c r="K84" s="314">
        <v>0.05</v>
      </c>
      <c r="L84" s="853">
        <f>N77*K84</f>
        <v>2023.3566436976269</v>
      </c>
      <c r="M84" s="854"/>
      <c r="N84" s="57"/>
    </row>
    <row r="85" spans="1:14" ht="15.75" thickBot="1">
      <c r="B85" s="817" t="s">
        <v>1037</v>
      </c>
      <c r="C85" s="818"/>
      <c r="D85" s="818"/>
      <c r="E85" s="818"/>
      <c r="F85" s="818"/>
      <c r="G85" s="818"/>
      <c r="H85" s="818"/>
      <c r="I85" s="818"/>
      <c r="J85" s="818"/>
      <c r="K85" s="818"/>
      <c r="L85" s="818"/>
      <c r="M85" s="819"/>
      <c r="N85" s="58">
        <f>L82+L83+L84</f>
        <v>12140.139862185761</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52607.272736138293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60:M60"/>
    <mergeCell ref="L61:M61"/>
    <mergeCell ref="L63:M63"/>
    <mergeCell ref="B64:M64"/>
    <mergeCell ref="B68:H68"/>
    <mergeCell ref="L68:M68"/>
    <mergeCell ref="J117:N118"/>
    <mergeCell ref="B82:H82"/>
    <mergeCell ref="L82:M82"/>
    <mergeCell ref="L83:M83"/>
    <mergeCell ref="L84:M84"/>
    <mergeCell ref="B85:M85"/>
    <mergeCell ref="B87:M87"/>
    <mergeCell ref="B104:N105"/>
    <mergeCell ref="B106:N107"/>
    <mergeCell ref="B74:H74"/>
    <mergeCell ref="L74:M74"/>
    <mergeCell ref="B75:M75"/>
    <mergeCell ref="B77:M77"/>
    <mergeCell ref="B81:H81"/>
    <mergeCell ref="L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topLeftCell="A22"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2153</v>
      </c>
      <c r="C31" s="87" t="s">
        <v>1538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102.1344104122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102.1344104122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3" t="s">
        <v>1793</v>
      </c>
      <c r="B48" s="49" t="str">
        <f>VLOOKUP(A48,MATERIALES!A5:D372,3,FALSE)</f>
        <v>Impermeabilizante para concreto</v>
      </c>
      <c r="C48" s="290"/>
      <c r="D48" s="290"/>
      <c r="E48" s="290"/>
      <c r="F48" s="290"/>
      <c r="G48" s="290"/>
      <c r="H48" s="290"/>
      <c r="I48" s="277"/>
      <c r="J48" s="320" t="str">
        <f ca="1">VLOOKUP(A48,MATERIALES!A4:D638,2,FALSE)</f>
        <v>kg</v>
      </c>
      <c r="K48" s="451">
        <v>0.7</v>
      </c>
      <c r="L48" s="276"/>
      <c r="M48" s="411">
        <f>VLOOKUP(A48,MATERIALES!A5:D394,4,FALSE)</f>
        <v>15772</v>
      </c>
      <c r="N48" s="281">
        <f>K48*M48</f>
        <v>11040.4</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11040.4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50</v>
      </c>
      <c r="N71" s="404">
        <f>K71/M71</f>
        <v>2042.688208244</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2042.688208244</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13185.2226186562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2637.0445237312401</v>
      </c>
      <c r="M84" s="852"/>
      <c r="N84" s="57"/>
    </row>
    <row r="85" spans="1:14">
      <c r="B85" s="95" t="s">
        <v>1057</v>
      </c>
      <c r="C85" s="96"/>
      <c r="D85" s="96"/>
      <c r="E85" s="96"/>
      <c r="F85" s="96"/>
      <c r="G85" s="96"/>
      <c r="H85" s="96"/>
      <c r="I85" s="93"/>
      <c r="J85" s="94"/>
      <c r="K85" s="313">
        <v>0.05</v>
      </c>
      <c r="L85" s="851">
        <f>N79*K85</f>
        <v>659.26113093281003</v>
      </c>
      <c r="M85" s="852"/>
      <c r="N85" s="57"/>
    </row>
    <row r="86" spans="1:14" ht="15.75" thickBot="1">
      <c r="B86" s="97" t="s">
        <v>1058</v>
      </c>
      <c r="C86" s="98"/>
      <c r="D86" s="98"/>
      <c r="E86" s="98"/>
      <c r="F86" s="98"/>
      <c r="G86" s="98"/>
      <c r="H86" s="98"/>
      <c r="I86" s="99"/>
      <c r="J86" s="100"/>
      <c r="K86" s="314">
        <v>0.05</v>
      </c>
      <c r="L86" s="853">
        <f>N79*K86</f>
        <v>659.26113093281003</v>
      </c>
      <c r="M86" s="854"/>
      <c r="N86" s="57"/>
    </row>
    <row r="87" spans="1:14" ht="15.75" thickBot="1">
      <c r="B87" s="817" t="s">
        <v>1037</v>
      </c>
      <c r="C87" s="818"/>
      <c r="D87" s="818"/>
      <c r="E87" s="818"/>
      <c r="F87" s="818"/>
      <c r="G87" s="818"/>
      <c r="H87" s="818"/>
      <c r="I87" s="818"/>
      <c r="J87" s="818"/>
      <c r="K87" s="818"/>
      <c r="L87" s="818"/>
      <c r="M87" s="819"/>
      <c r="N87" s="58">
        <f>L84+L85+L86</f>
        <v>3955.56678559686</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58">
        <f>N79+N87</f>
        <v>17140.789404253061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1794</v>
      </c>
      <c r="C31" s="87" t="s">
        <v>2268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510.67205206099999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3" t="s">
        <v>488</v>
      </c>
      <c r="B48" s="49" t="str">
        <f>VLOOKUP(A48,MATERIALES!A5:D372,3,FALSE)</f>
        <v>Imprimante y puente de adherencia</v>
      </c>
      <c r="C48" s="290"/>
      <c r="D48" s="290"/>
      <c r="E48" s="290"/>
      <c r="F48" s="290"/>
      <c r="G48" s="290"/>
      <c r="H48" s="290"/>
      <c r="I48" s="290"/>
      <c r="J48" s="320" t="str">
        <f ca="1">VLOOKUP(A48,MATERIALES!A4:D638,2,FALSE)</f>
        <v>kg</v>
      </c>
      <c r="K48" s="452">
        <v>0.2</v>
      </c>
      <c r="L48" s="276"/>
      <c r="M48" s="411">
        <f>VLOOKUP(A48,MATERIALES!A5:D394,4,FALSE)</f>
        <v>91535</v>
      </c>
      <c r="N48" s="281">
        <f>K48*M48</f>
        <v>18307</v>
      </c>
    </row>
    <row r="49" spans="1:14">
      <c r="A49" s="172" t="s">
        <v>490</v>
      </c>
      <c r="B49" s="49" t="str">
        <f>VLOOKUP(A49,MATERIALES!A6:D372,3,FALSE)</f>
        <v>Láminas impermeabilizantes</v>
      </c>
      <c r="C49" s="434"/>
      <c r="D49" s="434"/>
      <c r="E49" s="434"/>
      <c r="F49" s="434"/>
      <c r="G49" s="434"/>
      <c r="H49" s="434"/>
      <c r="I49" s="434"/>
      <c r="J49" s="56" t="str">
        <f>VLOOKUP(A49,MATERIALES!A5:D639,2,FALSE)</f>
        <v>m2</v>
      </c>
      <c r="K49" s="406">
        <v>1.05</v>
      </c>
      <c r="L49" s="430"/>
      <c r="M49" s="411">
        <f>VLOOKUP(A49,MATERIALES!A6:D395,4,FALSE)</f>
        <v>1655.2732264147189</v>
      </c>
      <c r="N49" s="281">
        <f>K49*M49</f>
        <v>1738.0368877354549</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20045.036887735456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20</v>
      </c>
      <c r="N71" s="404">
        <f>K71/M71</f>
        <v>5106.7205206099998</v>
      </c>
      <c r="O71" s="112"/>
    </row>
    <row r="72" spans="1:15">
      <c r="A72" s="173"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9">
        <f>SUM(N71:N76)</f>
        <v>10213.44104122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30769.149981016453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6153.8299962032906</v>
      </c>
      <c r="M84" s="852"/>
      <c r="N84" s="57"/>
    </row>
    <row r="85" spans="1:14">
      <c r="B85" s="95" t="s">
        <v>1057</v>
      </c>
      <c r="C85" s="96"/>
      <c r="D85" s="96"/>
      <c r="E85" s="96"/>
      <c r="F85" s="96"/>
      <c r="G85" s="96"/>
      <c r="H85" s="96"/>
      <c r="I85" s="93"/>
      <c r="J85" s="94"/>
      <c r="K85" s="313">
        <v>0.05</v>
      </c>
      <c r="L85" s="851">
        <f>N79*K85</f>
        <v>1538.4574990508227</v>
      </c>
      <c r="M85" s="852"/>
      <c r="N85" s="57"/>
    </row>
    <row r="86" spans="1:14" ht="15.75" thickBot="1">
      <c r="B86" s="97" t="s">
        <v>1058</v>
      </c>
      <c r="C86" s="98"/>
      <c r="D86" s="98"/>
      <c r="E86" s="98"/>
      <c r="F86" s="98"/>
      <c r="G86" s="98"/>
      <c r="H86" s="98"/>
      <c r="I86" s="99"/>
      <c r="J86" s="100"/>
      <c r="K86" s="314">
        <v>0.05</v>
      </c>
      <c r="L86" s="853">
        <f>N79*K86</f>
        <v>1538.4574990508227</v>
      </c>
      <c r="M86" s="854"/>
      <c r="N86" s="57"/>
    </row>
    <row r="87" spans="1:14" ht="15.75" thickBot="1">
      <c r="B87" s="817" t="s">
        <v>1037</v>
      </c>
      <c r="C87" s="818"/>
      <c r="D87" s="818"/>
      <c r="E87" s="818"/>
      <c r="F87" s="818"/>
      <c r="G87" s="818"/>
      <c r="H87" s="818"/>
      <c r="I87" s="818"/>
      <c r="J87" s="818"/>
      <c r="K87" s="818"/>
      <c r="L87" s="818"/>
      <c r="M87" s="819"/>
      <c r="N87" s="58">
        <f>L84+L85+L86</f>
        <v>9230.744994304936</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39999.894975321389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8.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topLeftCell="A16"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1230</v>
      </c>
      <c r="C31" s="87" t="s">
        <v>2269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138</v>
      </c>
      <c r="B36" s="830" t="str">
        <f>VLOOKUP(A36,EQUIPOS!A6:D154,3,FALSE)</f>
        <v>Camioneta D-300</v>
      </c>
      <c r="C36" s="831"/>
      <c r="D36" s="831"/>
      <c r="E36" s="831"/>
      <c r="F36" s="831"/>
      <c r="G36" s="831"/>
      <c r="H36" s="832"/>
      <c r="I36" s="276"/>
      <c r="J36" s="277"/>
      <c r="K36" s="278">
        <f>VLOOKUP(A36,EQUIPOS!A6:D163,4,FALSE)</f>
        <v>45033.144203338554</v>
      </c>
      <c r="L36" s="279"/>
      <c r="M36" s="345">
        <v>1500</v>
      </c>
      <c r="N36" s="281">
        <f>K36/M36</f>
        <v>30.022096135559035</v>
      </c>
    </row>
    <row r="37" spans="1:14">
      <c r="A37" s="119" t="s">
        <v>361</v>
      </c>
      <c r="B37" s="830" t="str">
        <f>VLOOKUP(A37,EQUIPOS!A7:D154,3,FALSE)</f>
        <v>Vehículo delineador</v>
      </c>
      <c r="C37" s="831"/>
      <c r="D37" s="831"/>
      <c r="E37" s="831"/>
      <c r="F37" s="831"/>
      <c r="G37" s="831"/>
      <c r="H37" s="832"/>
      <c r="I37" s="430"/>
      <c r="J37" s="431"/>
      <c r="K37" s="278">
        <f>VLOOKUP(A37,EQUIPOS!A7:D164,4,FALSE)</f>
        <v>125000</v>
      </c>
      <c r="L37" s="344"/>
      <c r="M37" s="345">
        <v>1500</v>
      </c>
      <c r="N37" s="281">
        <f>K37/M37</f>
        <v>83.333333333333329</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0.21278002169208332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113.56820949058445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454</v>
      </c>
      <c r="B48" s="49" t="str">
        <f>VLOOKUP(A48,MATERIALES!A5:D372,3,FALSE)</f>
        <v>Esferas reflectivas</v>
      </c>
      <c r="C48" s="290"/>
      <c r="D48" s="290"/>
      <c r="E48" s="290"/>
      <c r="F48" s="290"/>
      <c r="G48" s="290"/>
      <c r="H48" s="290"/>
      <c r="I48" s="290"/>
      <c r="J48" s="320" t="str">
        <f ca="1">VLOOKUP(A48,MATERIALES!A4:D638,2,FALSE)</f>
        <v>kg</v>
      </c>
      <c r="K48" s="291">
        <v>4.5999999999999999E-2</v>
      </c>
      <c r="L48" s="276"/>
      <c r="M48" s="411">
        <f>VLOOKUP(A48,MATERIALES!A5:D394,4,FALSE)</f>
        <v>6278.5</v>
      </c>
      <c r="N48" s="281">
        <f>K48*M48</f>
        <v>288.81099999999998</v>
      </c>
    </row>
    <row r="49" spans="1:14">
      <c r="A49" s="172" t="s">
        <v>636</v>
      </c>
      <c r="B49" s="49" t="str">
        <f>VLOOKUP(A49,MATERIALES!A6:D372,3,FALSE)</f>
        <v xml:space="preserve">Pintura acrílica pura para tráfico
</v>
      </c>
      <c r="C49" s="434"/>
      <c r="D49" s="434"/>
      <c r="E49" s="434"/>
      <c r="F49" s="434"/>
      <c r="G49" s="434"/>
      <c r="H49" s="434"/>
      <c r="I49" s="434"/>
      <c r="J49" s="321" t="str">
        <f>VLOOKUP(A49,MATERIALES!A5:D639,2,FALSE)</f>
        <v>gal</v>
      </c>
      <c r="K49" s="406">
        <v>1.4E-2</v>
      </c>
      <c r="L49" s="430"/>
      <c r="M49" s="411">
        <f>VLOOKUP(A49,MATERIALES!A6:D395,4,FALSE)</f>
        <v>82652.333333333328</v>
      </c>
      <c r="N49" s="281">
        <f>K49*M49</f>
        <v>1157.1326666666666</v>
      </c>
    </row>
    <row r="50" spans="1:14">
      <c r="A50" s="172" t="s">
        <v>914</v>
      </c>
      <c r="B50" s="49" t="str">
        <f>VLOOKUP(A50,MATERIALES!A6:D372,3,FALSE)</f>
        <v>Disolvente para pintura Trafico (acrílico)</v>
      </c>
      <c r="C50" s="434"/>
      <c r="D50" s="434"/>
      <c r="E50" s="434"/>
      <c r="F50" s="434"/>
      <c r="G50" s="434"/>
      <c r="H50" s="434"/>
      <c r="I50" s="434"/>
      <c r="J50" s="321" t="str">
        <f>VLOOKUP(A50,MATERIALES!A6:D640,2,FALSE)</f>
        <v>gal</v>
      </c>
      <c r="K50" s="453">
        <v>4.2999999999999999E-4</v>
      </c>
      <c r="L50" s="430"/>
      <c r="M50" s="411">
        <f>VLOOKUP(A50,MATERIALES!A6:D396,4,FALSE)</f>
        <v>35000</v>
      </c>
      <c r="N50" s="281">
        <f>K50*M50</f>
        <v>15.049999999999999</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1460.9936666666665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12000</v>
      </c>
      <c r="N71" s="404">
        <f>K71/M71</f>
        <v>12.766801301524998</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12000</v>
      </c>
      <c r="N72" s="404">
        <f>K72/M72</f>
        <v>8.5112008676833337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21.278002169208332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1595.8398783264593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319.16797566529186</v>
      </c>
      <c r="M84" s="852"/>
      <c r="N84" s="57"/>
    </row>
    <row r="85" spans="1:14">
      <c r="B85" s="95" t="s">
        <v>1057</v>
      </c>
      <c r="C85" s="96"/>
      <c r="D85" s="96"/>
      <c r="E85" s="96"/>
      <c r="F85" s="96"/>
      <c r="G85" s="96"/>
      <c r="H85" s="96"/>
      <c r="I85" s="93"/>
      <c r="J85" s="94"/>
      <c r="K85" s="313">
        <v>0.05</v>
      </c>
      <c r="L85" s="851">
        <f>N79*K85</f>
        <v>79.791993916322966</v>
      </c>
      <c r="M85" s="852"/>
      <c r="N85" s="57"/>
    </row>
    <row r="86" spans="1:14" ht="15.75" thickBot="1">
      <c r="B86" s="97" t="s">
        <v>1058</v>
      </c>
      <c r="C86" s="98"/>
      <c r="D86" s="98"/>
      <c r="E86" s="98"/>
      <c r="F86" s="98"/>
      <c r="G86" s="98"/>
      <c r="H86" s="98"/>
      <c r="I86" s="99"/>
      <c r="J86" s="100"/>
      <c r="K86" s="314">
        <v>0.05</v>
      </c>
      <c r="L86" s="853">
        <f>N79*K86</f>
        <v>79.791993916322966</v>
      </c>
      <c r="M86" s="854"/>
      <c r="N86" s="57"/>
    </row>
    <row r="87" spans="1:14" ht="15.75" thickBot="1">
      <c r="B87" s="817" t="s">
        <v>1037</v>
      </c>
      <c r="C87" s="818"/>
      <c r="D87" s="818"/>
      <c r="E87" s="818"/>
      <c r="F87" s="818"/>
      <c r="G87" s="818"/>
      <c r="H87" s="818"/>
      <c r="I87" s="818"/>
      <c r="J87" s="818"/>
      <c r="K87" s="818"/>
      <c r="L87" s="818"/>
      <c r="M87" s="819"/>
      <c r="N87" s="58">
        <f>L84+L85+L86</f>
        <v>478.75196349793777</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2074.5918418243969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topLeftCell="A19"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1231</v>
      </c>
      <c r="C31" s="87" t="s">
        <v>2270</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138</v>
      </c>
      <c r="B36" s="830" t="str">
        <f>VLOOKUP(A36,EQUIPOS!A6:D154,3,FALSE)</f>
        <v>Camioneta D-300</v>
      </c>
      <c r="C36" s="831"/>
      <c r="D36" s="831"/>
      <c r="E36" s="831"/>
      <c r="F36" s="831"/>
      <c r="G36" s="831"/>
      <c r="H36" s="832"/>
      <c r="I36" s="276"/>
      <c r="J36" s="277"/>
      <c r="K36" s="278">
        <f>VLOOKUP(A36,EQUIPOS!A6:D163,4,FALSE)</f>
        <v>45033.144203338554</v>
      </c>
      <c r="L36" s="279"/>
      <c r="M36" s="345">
        <v>1200</v>
      </c>
      <c r="N36" s="281">
        <f>K36/M36</f>
        <v>37.527620169448795</v>
      </c>
    </row>
    <row r="37" spans="1:14">
      <c r="A37" s="119" t="s">
        <v>201</v>
      </c>
      <c r="B37" s="830" t="str">
        <f>VLOOKUP(A37,EQUIPOS!A7:D154,3,FALSE)</f>
        <v>Equipo autopropulsado para pintura termoplástica</v>
      </c>
      <c r="C37" s="831"/>
      <c r="D37" s="831"/>
      <c r="E37" s="831"/>
      <c r="F37" s="831"/>
      <c r="G37" s="831"/>
      <c r="H37" s="832"/>
      <c r="I37" s="430"/>
      <c r="J37" s="431"/>
      <c r="K37" s="278">
        <f>VLOOKUP(A37,EQUIPOS!A7:D164,4,FALSE)</f>
        <v>114766.24351883131</v>
      </c>
      <c r="L37" s="344"/>
      <c r="M37" s="345">
        <v>1200</v>
      </c>
      <c r="N37" s="281">
        <f>K37/M37</f>
        <v>95.638536265692764</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0.37236503796114584</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133.53852147310269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454</v>
      </c>
      <c r="B48" s="49" t="str">
        <f>VLOOKUP(A48,MATERIALES!A5:D372,3,FALSE)</f>
        <v>Esferas reflectivas</v>
      </c>
      <c r="C48" s="290"/>
      <c r="D48" s="290"/>
      <c r="E48" s="290"/>
      <c r="F48" s="290"/>
      <c r="G48" s="290"/>
      <c r="H48" s="290"/>
      <c r="I48" s="290"/>
      <c r="J48" s="320" t="str">
        <f ca="1">VLOOKUP(A48,MATERIALES!A4:D638,2,FALSE)</f>
        <v>kg</v>
      </c>
      <c r="K48" s="291">
        <v>0.108</v>
      </c>
      <c r="L48" s="276"/>
      <c r="M48" s="411">
        <f>VLOOKUP(A48,MATERIALES!A5:D394,4,FALSE)</f>
        <v>6278.5</v>
      </c>
      <c r="N48" s="281">
        <f>K48*M48</f>
        <v>678.07799999999997</v>
      </c>
    </row>
    <row r="49" spans="1:14">
      <c r="A49" s="172" t="s">
        <v>664</v>
      </c>
      <c r="B49" s="49" t="str">
        <f>VLOOKUP(A49,MATERIALES!A6:D372,3,FALSE)</f>
        <v xml:space="preserve">Resina termoplástica </v>
      </c>
      <c r="C49" s="434"/>
      <c r="D49" s="434"/>
      <c r="E49" s="434"/>
      <c r="F49" s="434"/>
      <c r="G49" s="434"/>
      <c r="H49" s="434"/>
      <c r="I49" s="434"/>
      <c r="J49" s="321" t="str">
        <f>VLOOKUP(A49,MATERIALES!A5:D639,2,FALSE)</f>
        <v>kg</v>
      </c>
      <c r="K49" s="406">
        <v>7.8E-2</v>
      </c>
      <c r="L49" s="430"/>
      <c r="M49" s="411">
        <f>VLOOKUP(A49,MATERIALES!A6:D395,4,FALSE)</f>
        <v>5666.678265241374</v>
      </c>
      <c r="N49" s="281">
        <f>K49*M49</f>
        <v>442.00090468882718</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1120.0789046888272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9600</v>
      </c>
      <c r="N71" s="404">
        <f>K71/M71</f>
        <v>26.597502711510415</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9600</v>
      </c>
      <c r="N72" s="404">
        <f>K72/M72</f>
        <v>10.639001084604166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37.236503796114583</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1290.8539299580445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258.17078599160891</v>
      </c>
      <c r="M84" s="852"/>
      <c r="N84" s="57"/>
    </row>
    <row r="85" spans="1:14">
      <c r="B85" s="95" t="s">
        <v>1057</v>
      </c>
      <c r="C85" s="96"/>
      <c r="D85" s="96"/>
      <c r="E85" s="96"/>
      <c r="F85" s="96"/>
      <c r="G85" s="96"/>
      <c r="H85" s="96"/>
      <c r="I85" s="93"/>
      <c r="J85" s="94"/>
      <c r="K85" s="313">
        <v>0.05</v>
      </c>
      <c r="L85" s="851">
        <f>N79*K85</f>
        <v>64.542696497902227</v>
      </c>
      <c r="M85" s="852"/>
      <c r="N85" s="57"/>
    </row>
    <row r="86" spans="1:14" ht="15.75" thickBot="1">
      <c r="B86" s="97" t="s">
        <v>1058</v>
      </c>
      <c r="C86" s="98"/>
      <c r="D86" s="98"/>
      <c r="E86" s="98"/>
      <c r="F86" s="98"/>
      <c r="G86" s="98"/>
      <c r="H86" s="98"/>
      <c r="I86" s="99"/>
      <c r="J86" s="100"/>
      <c r="K86" s="314">
        <v>0.05</v>
      </c>
      <c r="L86" s="853">
        <f>N79*K86</f>
        <v>64.542696497902227</v>
      </c>
      <c r="M86" s="854"/>
      <c r="N86" s="57"/>
    </row>
    <row r="87" spans="1:14" ht="15.75" thickBot="1">
      <c r="B87" s="817" t="s">
        <v>1037</v>
      </c>
      <c r="C87" s="818"/>
      <c r="D87" s="818"/>
      <c r="E87" s="818"/>
      <c r="F87" s="818"/>
      <c r="G87" s="818"/>
      <c r="H87" s="818"/>
      <c r="I87" s="818"/>
      <c r="J87" s="818"/>
      <c r="K87" s="818"/>
      <c r="L87" s="818"/>
      <c r="M87" s="819"/>
      <c r="N87" s="58">
        <f>L84+L85+L86</f>
        <v>387.25617898741336</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1678.1101089454578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topLeftCell="A13"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1232</v>
      </c>
      <c r="C31" s="87" t="s">
        <v>2271</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199</v>
      </c>
      <c r="B36" s="830" t="str">
        <f>VLOOKUP(A36,EQUIPOS!A6:D154,3,FALSE)</f>
        <v xml:space="preserve">Equipo de pintura (Compresor), Presión máxima de trabajo 3300 psi.
</v>
      </c>
      <c r="C36" s="831"/>
      <c r="D36" s="831"/>
      <c r="E36" s="831"/>
      <c r="F36" s="831"/>
      <c r="G36" s="831"/>
      <c r="H36" s="832"/>
      <c r="I36" s="276"/>
      <c r="J36" s="277"/>
      <c r="K36" s="278">
        <f>VLOOKUP(A36,EQUIPOS!A6:D163,4,FALSE)</f>
        <v>20825</v>
      </c>
      <c r="L36" s="279"/>
      <c r="M36" s="345">
        <v>6.1</v>
      </c>
      <c r="N36" s="281">
        <f>K36/M36</f>
        <v>3413.9344262295085</v>
      </c>
    </row>
    <row r="37" spans="1:14">
      <c r="A37" s="119" t="s">
        <v>138</v>
      </c>
      <c r="B37" s="830" t="str">
        <f>VLOOKUP(A37,EQUIPOS!A7:D154,3,FALSE)</f>
        <v>Camioneta D-300</v>
      </c>
      <c r="C37" s="831"/>
      <c r="D37" s="831"/>
      <c r="E37" s="831"/>
      <c r="F37" s="831"/>
      <c r="G37" s="831"/>
      <c r="H37" s="832"/>
      <c r="I37" s="430"/>
      <c r="J37" s="431"/>
      <c r="K37" s="278">
        <f>VLOOKUP(A37,EQUIPOS!A7:D164,4,FALSE)</f>
        <v>45033.144203338554</v>
      </c>
      <c r="L37" s="344"/>
      <c r="M37" s="345">
        <v>6.1</v>
      </c>
      <c r="N37" s="281">
        <f>K37/M37</f>
        <v>7382.4826562850094</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73.252138615307373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10869.669221129825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454</v>
      </c>
      <c r="B48" s="49" t="str">
        <f>VLOOKUP(A48,MATERIALES!A5:D372,3,FALSE)</f>
        <v>Esferas reflectivas</v>
      </c>
      <c r="C48" s="290"/>
      <c r="D48" s="290"/>
      <c r="E48" s="290"/>
      <c r="F48" s="290"/>
      <c r="G48" s="290"/>
      <c r="H48" s="290"/>
      <c r="I48" s="290"/>
      <c r="J48" s="320" t="str">
        <f ca="1">VLOOKUP(A48,MATERIALES!A4:D638,2,FALSE)</f>
        <v>kg</v>
      </c>
      <c r="K48" s="291">
        <v>0.38200000000000001</v>
      </c>
      <c r="L48" s="276"/>
      <c r="M48" s="411">
        <f>VLOOKUP(A48,MATERIALES!A5:D394,4,FALSE)</f>
        <v>6278.5</v>
      </c>
      <c r="N48" s="281">
        <f>K48*M48</f>
        <v>2398.3870000000002</v>
      </c>
    </row>
    <row r="49" spans="1:14">
      <c r="A49" s="172" t="s">
        <v>914</v>
      </c>
      <c r="B49" s="49" t="str">
        <f>VLOOKUP(A49,MATERIALES!A6:D372,3,FALSE)</f>
        <v>Disolvente para pintura Trafico (acrílico)</v>
      </c>
      <c r="C49" s="434"/>
      <c r="D49" s="434"/>
      <c r="E49" s="434"/>
      <c r="F49" s="434"/>
      <c r="G49" s="434"/>
      <c r="H49" s="434"/>
      <c r="I49" s="434"/>
      <c r="J49" s="321" t="str">
        <f>VLOOKUP(A49,MATERIALES!A5:D639,2,FALSE)</f>
        <v>gal</v>
      </c>
      <c r="K49" s="406">
        <v>0.05</v>
      </c>
      <c r="L49" s="430"/>
      <c r="M49" s="411">
        <f>VLOOKUP(A49,MATERIALES!A6:D395,4,FALSE)</f>
        <v>35000</v>
      </c>
      <c r="N49" s="281">
        <f>K49*M49</f>
        <v>1750</v>
      </c>
    </row>
    <row r="50" spans="1:14">
      <c r="A50" s="172" t="s">
        <v>636</v>
      </c>
      <c r="B50" s="49" t="str">
        <f>VLOOKUP(A50,MATERIALES!A6:D372,3,FALSE)</f>
        <v xml:space="preserve">Pintura acrílica pura para tráfico
</v>
      </c>
      <c r="C50" s="434"/>
      <c r="D50" s="434"/>
      <c r="E50" s="434"/>
      <c r="F50" s="434"/>
      <c r="G50" s="434"/>
      <c r="H50" s="434"/>
      <c r="I50" s="434"/>
      <c r="J50" s="321" t="str">
        <f>VLOOKUP(A50,MATERIALES!A6:D640,2,FALSE)</f>
        <v>gal</v>
      </c>
      <c r="K50" s="406">
        <v>0.12</v>
      </c>
      <c r="L50" s="430"/>
      <c r="M50" s="411">
        <f>VLOOKUP(A50,MATERIALES!A6:D396,4,FALSE)</f>
        <v>82652.333333333328</v>
      </c>
      <c r="N50" s="281">
        <f>K50*M50</f>
        <v>9918.2799999999988</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14066.666999999999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73"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48.8</v>
      </c>
      <c r="N71" s="404">
        <f>K71/M71</f>
        <v>5232.2956153790983</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48.8</v>
      </c>
      <c r="N72" s="404">
        <f>K72/M72</f>
        <v>2092.9182461516393</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7325.2138615307376</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32261.55008266056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6452.3100165321121</v>
      </c>
      <c r="M84" s="852"/>
      <c r="N84" s="57"/>
    </row>
    <row r="85" spans="1:14">
      <c r="B85" s="95" t="s">
        <v>1057</v>
      </c>
      <c r="C85" s="96"/>
      <c r="D85" s="96"/>
      <c r="E85" s="96"/>
      <c r="F85" s="96"/>
      <c r="G85" s="96"/>
      <c r="H85" s="96"/>
      <c r="I85" s="93"/>
      <c r="J85" s="94"/>
      <c r="K85" s="313">
        <v>0.05</v>
      </c>
      <c r="L85" s="851">
        <f>N79*K85</f>
        <v>1613.077504133028</v>
      </c>
      <c r="M85" s="852"/>
      <c r="N85" s="57"/>
    </row>
    <row r="86" spans="1:14" ht="15.75" thickBot="1">
      <c r="B86" s="97" t="s">
        <v>1058</v>
      </c>
      <c r="C86" s="98"/>
      <c r="D86" s="98"/>
      <c r="E86" s="98"/>
      <c r="F86" s="98"/>
      <c r="G86" s="98"/>
      <c r="H86" s="98"/>
      <c r="I86" s="99"/>
      <c r="J86" s="100"/>
      <c r="K86" s="314">
        <v>0.05</v>
      </c>
      <c r="L86" s="853">
        <f>N79*K86</f>
        <v>1613.077504133028</v>
      </c>
      <c r="M86" s="854"/>
      <c r="N86" s="57"/>
    </row>
    <row r="87" spans="1:14" ht="15.75" thickBot="1">
      <c r="B87" s="817" t="s">
        <v>1037</v>
      </c>
      <c r="C87" s="818"/>
      <c r="D87" s="818"/>
      <c r="E87" s="818"/>
      <c r="F87" s="818"/>
      <c r="G87" s="818"/>
      <c r="H87" s="818"/>
      <c r="I87" s="818"/>
      <c r="J87" s="818"/>
      <c r="K87" s="818"/>
      <c r="L87" s="818"/>
      <c r="M87" s="819"/>
      <c r="N87" s="58">
        <f>L84+L85+L86</f>
        <v>9678.4650247981681</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41940.015107458727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topLeftCell="A25"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1233</v>
      </c>
      <c r="C31" s="87" t="s">
        <v>2272</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138</v>
      </c>
      <c r="B36" s="830" t="str">
        <f>VLOOKUP(A36,EQUIPOS!A6:D154,3,FALSE)</f>
        <v>Camioneta D-300</v>
      </c>
      <c r="C36" s="831"/>
      <c r="D36" s="831"/>
      <c r="E36" s="831"/>
      <c r="F36" s="831"/>
      <c r="G36" s="831"/>
      <c r="H36" s="832"/>
      <c r="I36" s="276"/>
      <c r="J36" s="277"/>
      <c r="K36" s="278">
        <f>VLOOKUP(A36,EQUIPOS!A6:D163,4,FALSE)</f>
        <v>45033.144203338554</v>
      </c>
      <c r="L36" s="279"/>
      <c r="M36" s="345">
        <v>6</v>
      </c>
      <c r="N36" s="281">
        <f>K36/M36</f>
        <v>7505.5240338897593</v>
      </c>
    </row>
    <row r="37" spans="1:14">
      <c r="A37" s="119" t="s">
        <v>1795</v>
      </c>
      <c r="B37" s="830" t="str">
        <f>VLOOKUP(A37,EQUIPOS!A7:D154,3,FALSE)</f>
        <v>Caldera para pintura termoplástica</v>
      </c>
      <c r="C37" s="831"/>
      <c r="D37" s="831"/>
      <c r="E37" s="831"/>
      <c r="F37" s="831"/>
      <c r="G37" s="831"/>
      <c r="H37" s="832"/>
      <c r="I37" s="430"/>
      <c r="J37" s="431"/>
      <c r="K37" s="278">
        <f>VLOOKUP(A37,EQUIPOS!A7:D164,4,FALSE)</f>
        <v>55856.766452614829</v>
      </c>
      <c r="L37" s="344"/>
      <c r="M37" s="345">
        <v>6</v>
      </c>
      <c r="N37" s="281">
        <f>K37/M37</f>
        <v>9309.4610754358055</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85.112008676833327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16900.097118002399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454</v>
      </c>
      <c r="B48" s="49" t="str">
        <f>VLOOKUP(A48,MATERIALES!A5:D372,3,FALSE)</f>
        <v>Esferas reflectivas</v>
      </c>
      <c r="C48" s="290"/>
      <c r="D48" s="290"/>
      <c r="E48" s="290"/>
      <c r="F48" s="290"/>
      <c r="G48" s="290"/>
      <c r="H48" s="290"/>
      <c r="I48" s="277"/>
      <c r="J48" s="233" t="str">
        <f ca="1">VLOOKUP(A48,MATERIALES!A4:D638,2,FALSE)</f>
        <v>kg</v>
      </c>
      <c r="K48" s="291">
        <v>0.9</v>
      </c>
      <c r="L48" s="276"/>
      <c r="M48" s="411">
        <f>VLOOKUP(A48,MATERIALES!A5:D394,4,FALSE)</f>
        <v>6278.5</v>
      </c>
      <c r="N48" s="281">
        <f>K48*M48</f>
        <v>5650.6500000000005</v>
      </c>
    </row>
    <row r="49" spans="1:14">
      <c r="A49" s="172" t="s">
        <v>664</v>
      </c>
      <c r="B49" s="49" t="str">
        <f>VLOOKUP(A49,MATERIALES!A6:D372,3,FALSE)</f>
        <v xml:space="preserve">Resina termoplástica </v>
      </c>
      <c r="C49" s="434"/>
      <c r="D49" s="434"/>
      <c r="E49" s="434"/>
      <c r="F49" s="434"/>
      <c r="G49" s="434"/>
      <c r="H49" s="434"/>
      <c r="I49" s="434"/>
      <c r="J49" s="320" t="str">
        <f>VLOOKUP(A49,MATERIALES!A5:D639,2,FALSE)</f>
        <v>kg</v>
      </c>
      <c r="K49" s="406">
        <v>0.65</v>
      </c>
      <c r="L49" s="430"/>
      <c r="M49" s="411">
        <f>VLOOKUP(A49,MATERIALES!A6:D395,4,FALSE)</f>
        <v>5666.678265241374</v>
      </c>
      <c r="N49" s="281">
        <f>K49*M49</f>
        <v>3683.3408724068931</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9333.9908724068937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48</v>
      </c>
      <c r="N71" s="404">
        <f>K71/M71</f>
        <v>6383.400650762499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48</v>
      </c>
      <c r="N72" s="404">
        <f>K72/M72</f>
        <v>2127.8002169208335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8511.200867683332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34745.288858092623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6949.0577716185253</v>
      </c>
      <c r="M84" s="852"/>
      <c r="N84" s="57"/>
    </row>
    <row r="85" spans="1:14">
      <c r="B85" s="95" t="s">
        <v>1057</v>
      </c>
      <c r="C85" s="96"/>
      <c r="D85" s="96"/>
      <c r="E85" s="96"/>
      <c r="F85" s="96"/>
      <c r="G85" s="96"/>
      <c r="H85" s="96"/>
      <c r="I85" s="93"/>
      <c r="J85" s="94"/>
      <c r="K85" s="313">
        <v>0.05</v>
      </c>
      <c r="L85" s="851">
        <f>N79*K85</f>
        <v>1737.2644429046313</v>
      </c>
      <c r="M85" s="852"/>
      <c r="N85" s="57"/>
    </row>
    <row r="86" spans="1:14" ht="15.75" thickBot="1">
      <c r="B86" s="97" t="s">
        <v>1058</v>
      </c>
      <c r="C86" s="98"/>
      <c r="D86" s="98"/>
      <c r="E86" s="98"/>
      <c r="F86" s="98"/>
      <c r="G86" s="98"/>
      <c r="H86" s="98"/>
      <c r="I86" s="99"/>
      <c r="J86" s="100"/>
      <c r="K86" s="314">
        <v>0.05</v>
      </c>
      <c r="L86" s="853">
        <f>N79*K86</f>
        <v>1737.2644429046313</v>
      </c>
      <c r="M86" s="854"/>
      <c r="N86" s="57"/>
    </row>
    <row r="87" spans="1:14" ht="15.75" thickBot="1">
      <c r="B87" s="817" t="s">
        <v>1037</v>
      </c>
      <c r="C87" s="818"/>
      <c r="D87" s="818"/>
      <c r="E87" s="818"/>
      <c r="F87" s="818"/>
      <c r="G87" s="818"/>
      <c r="H87" s="818"/>
      <c r="I87" s="818"/>
      <c r="J87" s="818"/>
      <c r="K87" s="818"/>
      <c r="L87" s="818"/>
      <c r="M87" s="819"/>
      <c r="N87" s="58">
        <f>L84+L85+L86</f>
        <v>10423.586657427786</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45168.875515520413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topLeftCell="A22"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1234</v>
      </c>
      <c r="C31" s="87" t="s">
        <v>2273</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138</v>
      </c>
      <c r="B36" s="830" t="str">
        <f>VLOOKUP(A36,EQUIPOS!A6:D154,3,FALSE)</f>
        <v>Camioneta D-300</v>
      </c>
      <c r="C36" s="831"/>
      <c r="D36" s="831"/>
      <c r="E36" s="831"/>
      <c r="F36" s="831"/>
      <c r="G36" s="831"/>
      <c r="H36" s="832"/>
      <c r="I36" s="276"/>
      <c r="J36" s="277"/>
      <c r="K36" s="278">
        <f>VLOOKUP(A36,EQUIPOS!A6:D163,4,FALSE)</f>
        <v>45033.144203338554</v>
      </c>
      <c r="L36" s="279"/>
      <c r="M36" s="345">
        <v>250</v>
      </c>
      <c r="N36" s="281">
        <f>K36/M36</f>
        <v>180.13257681335421</v>
      </c>
    </row>
    <row r="37" spans="1:14">
      <c r="A37" s="119" t="s">
        <v>251</v>
      </c>
      <c r="B37" s="830" t="str">
        <f>VLOOKUP(A37,EQUIPOS!A7:D154,3,FALSE)</f>
        <v>Maquina térmica pegatachas</v>
      </c>
      <c r="C37" s="831"/>
      <c r="D37" s="831"/>
      <c r="E37" s="831"/>
      <c r="F37" s="831"/>
      <c r="G37" s="831"/>
      <c r="H37" s="832"/>
      <c r="I37" s="430"/>
      <c r="J37" s="431"/>
      <c r="K37" s="278">
        <f>VLOOKUP(A37,EQUIPOS!A7:D164,4,FALSE)</f>
        <v>65000</v>
      </c>
      <c r="L37" s="344"/>
      <c r="M37" s="345">
        <v>250</v>
      </c>
      <c r="N37" s="281">
        <f>K37/M37</f>
        <v>260</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1.0213441041219999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441.15392091747623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664</v>
      </c>
      <c r="B48" s="49" t="str">
        <f>VLOOKUP(A48,MATERIALES!A5:D372,3,FALSE)</f>
        <v xml:space="preserve">Resina termoplástica </v>
      </c>
      <c r="C48" s="290"/>
      <c r="D48" s="290"/>
      <c r="E48" s="290"/>
      <c r="F48" s="290"/>
      <c r="G48" s="290"/>
      <c r="H48" s="290"/>
      <c r="I48" s="277"/>
      <c r="J48" s="233" t="str">
        <f ca="1">VLOOKUP(A48,MATERIALES!A4:D638,2,FALSE)</f>
        <v>kg</v>
      </c>
      <c r="K48" s="291">
        <v>0.08</v>
      </c>
      <c r="L48" s="276"/>
      <c r="M48" s="411">
        <f>VLOOKUP(A48,MATERIALES!A5:D394,4,FALSE)</f>
        <v>5666.678265241374</v>
      </c>
      <c r="N48" s="281">
        <f>K48*M48</f>
        <v>453.33426121930995</v>
      </c>
    </row>
    <row r="49" spans="1:14">
      <c r="A49" s="172" t="s">
        <v>736</v>
      </c>
      <c r="B49" s="49" t="str">
        <f>VLOOKUP(A49,MATERIALES!A6:D372,3,FALSE)</f>
        <v>Tacha reflectiva</v>
      </c>
      <c r="C49" s="434"/>
      <c r="D49" s="434"/>
      <c r="E49" s="434"/>
      <c r="F49" s="434"/>
      <c r="G49" s="434"/>
      <c r="H49" s="434"/>
      <c r="I49" s="431"/>
      <c r="J49" s="233" t="str">
        <f>VLOOKUP(A49,MATERIALES!A5:D639,2,FALSE)</f>
        <v>u</v>
      </c>
      <c r="K49" s="406">
        <v>1</v>
      </c>
      <c r="L49" s="430"/>
      <c r="M49" s="411">
        <f>VLOOKUP(A49,MATERIALES!A6:D395,4,FALSE)</f>
        <v>9600</v>
      </c>
      <c r="N49" s="281">
        <f>K49*M49</f>
        <v>9600</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10053.33426121931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2000</v>
      </c>
      <c r="N71" s="404">
        <f>K71/M71</f>
        <v>51.067205206099999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102.1344104122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10596.622592548987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2119.3245185097976</v>
      </c>
      <c r="M84" s="852"/>
      <c r="N84" s="57"/>
    </row>
    <row r="85" spans="1:14">
      <c r="B85" s="95" t="s">
        <v>1057</v>
      </c>
      <c r="C85" s="96"/>
      <c r="D85" s="96"/>
      <c r="E85" s="96"/>
      <c r="F85" s="96"/>
      <c r="G85" s="96"/>
      <c r="H85" s="96"/>
      <c r="I85" s="93"/>
      <c r="J85" s="94"/>
      <c r="K85" s="313">
        <v>0.05</v>
      </c>
      <c r="L85" s="851">
        <f>N79*K85</f>
        <v>529.8311296274494</v>
      </c>
      <c r="M85" s="852"/>
      <c r="N85" s="57"/>
    </row>
    <row r="86" spans="1:14" ht="15.75" thickBot="1">
      <c r="B86" s="97" t="s">
        <v>1058</v>
      </c>
      <c r="C86" s="98"/>
      <c r="D86" s="98"/>
      <c r="E86" s="98"/>
      <c r="F86" s="98"/>
      <c r="G86" s="98"/>
      <c r="H86" s="98"/>
      <c r="I86" s="99"/>
      <c r="J86" s="100"/>
      <c r="K86" s="314">
        <v>0.05</v>
      </c>
      <c r="L86" s="853">
        <f>N79*K86</f>
        <v>529.8311296274494</v>
      </c>
      <c r="M86" s="854"/>
      <c r="N86" s="57"/>
    </row>
    <row r="87" spans="1:14" ht="15.75" thickBot="1">
      <c r="B87" s="817" t="s">
        <v>1037</v>
      </c>
      <c r="C87" s="818"/>
      <c r="D87" s="818"/>
      <c r="E87" s="818"/>
      <c r="F87" s="818"/>
      <c r="G87" s="818"/>
      <c r="H87" s="818"/>
      <c r="I87" s="818"/>
      <c r="J87" s="818"/>
      <c r="K87" s="818"/>
      <c r="L87" s="818"/>
      <c r="M87" s="819"/>
      <c r="N87" s="58">
        <f>L84+L85+L86</f>
        <v>3178.9867777646969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13775.609370313683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topLeftCell="A19"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1797</v>
      </c>
      <c r="C31" s="87" t="s">
        <v>2274</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138</v>
      </c>
      <c r="B36" s="830" t="str">
        <f>VLOOKUP(A36,EQUIPOS!A6:D154,3,FALSE)</f>
        <v>Camioneta D-300</v>
      </c>
      <c r="C36" s="831"/>
      <c r="D36" s="831"/>
      <c r="E36" s="831"/>
      <c r="F36" s="831"/>
      <c r="G36" s="831"/>
      <c r="H36" s="832"/>
      <c r="I36" s="276"/>
      <c r="J36" s="277"/>
      <c r="K36" s="278">
        <f>VLOOKUP(A36,EQUIPOS!A6:D163,4,FALSE)</f>
        <v>45033.144203338554</v>
      </c>
      <c r="L36" s="279"/>
      <c r="M36" s="345">
        <v>3.75</v>
      </c>
      <c r="N36" s="281">
        <f>K36/M36</f>
        <v>12008.838454223614</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85.112008676833327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12093.950462900448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649</v>
      </c>
      <c r="B48" s="49" t="str">
        <f>VLOOKUP(A48,MATERIALES!A5:D372,3,FALSE)</f>
        <v xml:space="preserve">Poste en angulo de 2*2*1/4 de 3,5m para señal
</v>
      </c>
      <c r="C48" s="290"/>
      <c r="D48" s="290"/>
      <c r="E48" s="290"/>
      <c r="F48" s="290"/>
      <c r="G48" s="290"/>
      <c r="H48" s="290"/>
      <c r="I48" s="290"/>
      <c r="J48" s="320" t="str">
        <f ca="1">VLOOKUP(A48,MATERIALES!A4:D638,2,FALSE)</f>
        <v>u</v>
      </c>
      <c r="K48" s="291">
        <v>1</v>
      </c>
      <c r="L48" s="276"/>
      <c r="M48" s="411">
        <f>VLOOKUP(A48,MATERIALES!A5:D394,4,FALSE)</f>
        <v>220000</v>
      </c>
      <c r="N48" s="281">
        <f>K48*M48</f>
        <v>220000</v>
      </c>
    </row>
    <row r="49" spans="1:14">
      <c r="A49" s="172" t="s">
        <v>692</v>
      </c>
      <c r="B49" s="49" t="str">
        <f>VLOOKUP(A49,MATERIALES!A6:D372,3,FALSE)</f>
        <v xml:space="preserve">Señal (grupo 1). Tablero en lámina galvanizada de 75cm*75cm, calibre 16, reflectivo tipo 1/ incluye poste )
</v>
      </c>
      <c r="C49" s="434"/>
      <c r="D49" s="434"/>
      <c r="E49" s="434"/>
      <c r="F49" s="434"/>
      <c r="G49" s="434"/>
      <c r="H49" s="434"/>
      <c r="I49" s="434"/>
      <c r="J49" s="321" t="str">
        <f>VLOOKUP(A49,MATERIALES!A5:D639,2,FALSE)</f>
        <v>u</v>
      </c>
      <c r="K49" s="406">
        <v>1</v>
      </c>
      <c r="L49" s="430"/>
      <c r="M49" s="411">
        <f>VLOOKUP(A49,MATERIALES!A6:D395,4,FALSE)</f>
        <v>397300</v>
      </c>
      <c r="N49" s="281">
        <f>K49*M49</f>
        <v>397300</v>
      </c>
    </row>
    <row r="50" spans="1:14">
      <c r="A50" s="172" t="s">
        <v>905</v>
      </c>
      <c r="B50" s="49" t="str">
        <f>VLOOKUP(A50,MATERIALES!A6:D372,3,FALSE)</f>
        <v>Concreto Resistencia  14 (Mpa)</v>
      </c>
      <c r="C50" s="434"/>
      <c r="D50" s="434"/>
      <c r="E50" s="434"/>
      <c r="F50" s="434"/>
      <c r="G50" s="434"/>
      <c r="H50" s="434"/>
      <c r="I50" s="434"/>
      <c r="J50" s="321" t="str">
        <f>VLOOKUP(A50,MATERIALES!A6:D640,2,FALSE)</f>
        <v>m3</v>
      </c>
      <c r="K50" s="406">
        <v>0.03</v>
      </c>
      <c r="L50" s="430"/>
      <c r="M50" s="411">
        <f>VLOOKUP(A50,MATERIALES!A6:D396,4,FALSE)</f>
        <v>307005</v>
      </c>
      <c r="N50" s="281">
        <f>K50*M50</f>
        <v>9210.15</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626510.15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8511.200867683332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647115.30133058375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129423.06026611675</v>
      </c>
      <c r="M84" s="852"/>
      <c r="N84" s="57"/>
    </row>
    <row r="85" spans="1:14">
      <c r="B85" s="95" t="s">
        <v>1057</v>
      </c>
      <c r="C85" s="96"/>
      <c r="D85" s="96"/>
      <c r="E85" s="96"/>
      <c r="F85" s="96"/>
      <c r="G85" s="96"/>
      <c r="H85" s="96"/>
      <c r="I85" s="93"/>
      <c r="J85" s="94"/>
      <c r="K85" s="313">
        <v>0.05</v>
      </c>
      <c r="L85" s="851">
        <f>N79*K85</f>
        <v>32355.765066529188</v>
      </c>
      <c r="M85" s="852"/>
      <c r="N85" s="57"/>
    </row>
    <row r="86" spans="1:14" ht="15.75" thickBot="1">
      <c r="B86" s="97" t="s">
        <v>1058</v>
      </c>
      <c r="C86" s="98"/>
      <c r="D86" s="98"/>
      <c r="E86" s="98"/>
      <c r="F86" s="98"/>
      <c r="G86" s="98"/>
      <c r="H86" s="98"/>
      <c r="I86" s="99"/>
      <c r="J86" s="100"/>
      <c r="K86" s="314">
        <v>0.05</v>
      </c>
      <c r="L86" s="853">
        <f>N79*K86</f>
        <v>32355.765066529188</v>
      </c>
      <c r="M86" s="854"/>
      <c r="N86" s="57"/>
    </row>
    <row r="87" spans="1:14" ht="15.75" thickBot="1">
      <c r="B87" s="817" t="s">
        <v>1037</v>
      </c>
      <c r="C87" s="818"/>
      <c r="D87" s="818"/>
      <c r="E87" s="818"/>
      <c r="F87" s="818"/>
      <c r="G87" s="818"/>
      <c r="H87" s="818"/>
      <c r="I87" s="818"/>
      <c r="J87" s="818"/>
      <c r="K87" s="818"/>
      <c r="L87" s="818"/>
      <c r="M87" s="819"/>
      <c r="N87" s="58">
        <f>L84+L85+L86</f>
        <v>194134.59039917513</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841249.89172975882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topLeftCell="A16"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8.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1235</v>
      </c>
      <c r="C31" s="87" t="s">
        <v>2275</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138</v>
      </c>
      <c r="B36" s="830" t="str">
        <f>VLOOKUP(A36,EQUIPOS!A6:D154,3,FALSE)</f>
        <v>Camioneta D-300</v>
      </c>
      <c r="C36" s="831"/>
      <c r="D36" s="831"/>
      <c r="E36" s="831"/>
      <c r="F36" s="831"/>
      <c r="G36" s="831"/>
      <c r="H36" s="832"/>
      <c r="I36" s="276"/>
      <c r="J36" s="277"/>
      <c r="K36" s="278">
        <f>VLOOKUP(A36,EQUIPOS!A6:D163,4,FALSE)</f>
        <v>45033.144203338554</v>
      </c>
      <c r="L36" s="279"/>
      <c r="M36" s="345">
        <v>3.75</v>
      </c>
      <c r="N36" s="281">
        <f>K36/M36</f>
        <v>12008.838454223614</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85.112008676833327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12093.950462900448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649</v>
      </c>
      <c r="B48" s="49" t="str">
        <f>VLOOKUP(A48,MATERIALES!A5:D372,3,FALSE)</f>
        <v xml:space="preserve">Poste en angulo de 2*2*1/4 de 3,5m para señal
</v>
      </c>
      <c r="C48" s="290"/>
      <c r="D48" s="290"/>
      <c r="E48" s="290"/>
      <c r="F48" s="290"/>
      <c r="G48" s="290"/>
      <c r="H48" s="290"/>
      <c r="I48" s="290"/>
      <c r="J48" s="320" t="str">
        <f ca="1">VLOOKUP(A48,MATERIALES!A4:D638,2,FALSE)</f>
        <v>u</v>
      </c>
      <c r="K48" s="291">
        <v>1</v>
      </c>
      <c r="L48" s="276"/>
      <c r="M48" s="411">
        <f>VLOOKUP(A48,MATERIALES!A5:D394,4,FALSE)</f>
        <v>220000</v>
      </c>
      <c r="N48" s="281">
        <f>K48*M48</f>
        <v>220000</v>
      </c>
    </row>
    <row r="49" spans="1:14">
      <c r="A49" s="172" t="s">
        <v>694</v>
      </c>
      <c r="B49" s="49" t="str">
        <f>VLOOKUP(A49,MATERIALES!A6:D372,3,FALSE)</f>
        <v xml:space="preserve">Señal (grupo 2). Tablero en lámina galvanizado de 1,2m*0,4m, calibre 16, reflectivo tipo 1. 
</v>
      </c>
      <c r="C49" s="434"/>
      <c r="D49" s="434"/>
      <c r="E49" s="434"/>
      <c r="F49" s="434"/>
      <c r="G49" s="434"/>
      <c r="H49" s="434"/>
      <c r="I49" s="434"/>
      <c r="J49" s="321" t="str">
        <f>VLOOKUP(A49,MATERIALES!A5:D639,2,FALSE)</f>
        <v>u</v>
      </c>
      <c r="K49" s="406">
        <v>1</v>
      </c>
      <c r="L49" s="430"/>
      <c r="M49" s="411">
        <f>VLOOKUP(A49,MATERIALES!A6:D395,4,FALSE)</f>
        <v>480000</v>
      </c>
      <c r="N49" s="281">
        <f>K49*M49</f>
        <v>480000</v>
      </c>
    </row>
    <row r="50" spans="1:14">
      <c r="A50" s="172" t="s">
        <v>905</v>
      </c>
      <c r="B50" s="49" t="str">
        <f>VLOOKUP(A50,MATERIALES!A6:D372,3,FALSE)</f>
        <v>Concreto Resistencia  14 (Mpa)</v>
      </c>
      <c r="C50" s="434"/>
      <c r="D50" s="434"/>
      <c r="E50" s="434"/>
      <c r="F50" s="434"/>
      <c r="G50" s="434"/>
      <c r="H50" s="434"/>
      <c r="I50" s="434"/>
      <c r="J50" s="321" t="str">
        <f>VLOOKUP(A50,MATERIALES!A6:D640,2,FALSE)</f>
        <v>m3</v>
      </c>
      <c r="K50" s="406">
        <v>0.03</v>
      </c>
      <c r="L50" s="430"/>
      <c r="M50" s="411">
        <f>VLOOKUP(A50,MATERIALES!A6:D396,4,FALSE)</f>
        <v>307005</v>
      </c>
      <c r="N50" s="281">
        <f>K50*M50</f>
        <v>9210.15</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709210.15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8511.200867683332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729815.30133058375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145963.06026611675</v>
      </c>
      <c r="M84" s="852"/>
      <c r="N84" s="57"/>
    </row>
    <row r="85" spans="1:14">
      <c r="B85" s="95" t="s">
        <v>1057</v>
      </c>
      <c r="C85" s="96"/>
      <c r="D85" s="96"/>
      <c r="E85" s="96"/>
      <c r="F85" s="96"/>
      <c r="G85" s="96"/>
      <c r="H85" s="96"/>
      <c r="I85" s="93"/>
      <c r="J85" s="94"/>
      <c r="K85" s="313">
        <v>0.05</v>
      </c>
      <c r="L85" s="851">
        <f>N79*K85</f>
        <v>36490.765066529188</v>
      </c>
      <c r="M85" s="852"/>
      <c r="N85" s="57"/>
    </row>
    <row r="86" spans="1:14" ht="15.75" thickBot="1">
      <c r="B86" s="97" t="s">
        <v>1058</v>
      </c>
      <c r="C86" s="98"/>
      <c r="D86" s="98"/>
      <c r="E86" s="98"/>
      <c r="F86" s="98"/>
      <c r="G86" s="98"/>
      <c r="H86" s="98"/>
      <c r="I86" s="99"/>
      <c r="J86" s="100"/>
      <c r="K86" s="314">
        <v>0.05</v>
      </c>
      <c r="L86" s="853">
        <f>N79*K86</f>
        <v>36490.765066529188</v>
      </c>
      <c r="M86" s="854"/>
      <c r="N86" s="57"/>
    </row>
    <row r="87" spans="1:14" ht="15.75" thickBot="1">
      <c r="B87" s="817" t="s">
        <v>1037</v>
      </c>
      <c r="C87" s="818"/>
      <c r="D87" s="818"/>
      <c r="E87" s="818"/>
      <c r="F87" s="818"/>
      <c r="G87" s="818"/>
      <c r="H87" s="818"/>
      <c r="I87" s="818"/>
      <c r="J87" s="818"/>
      <c r="K87" s="818"/>
      <c r="L87" s="818"/>
      <c r="M87" s="819"/>
      <c r="N87" s="58">
        <f>L84+L85+L86</f>
        <v>218944.59039917513</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948759.89172975882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topLeftCell="A22"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1236</v>
      </c>
      <c r="C31" s="87" t="s">
        <v>2276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138</v>
      </c>
      <c r="B36" s="830" t="str">
        <f>VLOOKUP(A36,EQUIPOS!A6:D154,3,FALSE)</f>
        <v>Camioneta D-300</v>
      </c>
      <c r="C36" s="831"/>
      <c r="D36" s="831"/>
      <c r="E36" s="831"/>
      <c r="F36" s="831"/>
      <c r="G36" s="831"/>
      <c r="H36" s="832"/>
      <c r="I36" s="276"/>
      <c r="J36" s="277"/>
      <c r="K36" s="278">
        <f>VLOOKUP(A36,EQUIPOS!A6:D163,4,FALSE)</f>
        <v>45033.144203338554</v>
      </c>
      <c r="L36" s="279"/>
      <c r="M36" s="345">
        <v>3</v>
      </c>
      <c r="N36" s="281">
        <f>K36/M36</f>
        <v>15011.048067779519</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42.55600433841667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15053.604072117936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651</v>
      </c>
      <c r="B48" s="49" t="str">
        <f>VLOOKUP(A48,MATERIALES!A5:D372,3,FALSE)</f>
        <v>Poste kilometraje</v>
      </c>
      <c r="C48" s="290"/>
      <c r="D48" s="290"/>
      <c r="E48" s="290"/>
      <c r="F48" s="290"/>
      <c r="G48" s="290"/>
      <c r="H48" s="290"/>
      <c r="I48" s="290"/>
      <c r="J48" s="320" t="str">
        <f ca="1">VLOOKUP(A48,MATERIALES!A4:D638,2,FALSE)</f>
        <v>u</v>
      </c>
      <c r="K48" s="291">
        <v>1</v>
      </c>
      <c r="L48" s="276"/>
      <c r="M48" s="411">
        <f>VLOOKUP(A48,MATERIALES!A5:D394,4,FALSE)</f>
        <v>123500</v>
      </c>
      <c r="N48" s="281">
        <f>K48*M48</f>
        <v>123500</v>
      </c>
    </row>
    <row r="49" spans="1:14">
      <c r="A49" s="172" t="s">
        <v>905</v>
      </c>
      <c r="B49" s="49" t="str">
        <f>VLOOKUP(A49,MATERIALES!A6:D372,3,FALSE)</f>
        <v>Concreto Resistencia  14 (Mpa)</v>
      </c>
      <c r="C49" s="434"/>
      <c r="D49" s="434"/>
      <c r="E49" s="434"/>
      <c r="F49" s="434"/>
      <c r="G49" s="434"/>
      <c r="H49" s="434"/>
      <c r="I49" s="434"/>
      <c r="J49" s="321" t="str">
        <f>VLOOKUP(A49,MATERIALES!A5:D639,2,FALSE)</f>
        <v>m3</v>
      </c>
      <c r="K49" s="406">
        <v>0.06</v>
      </c>
      <c r="L49" s="430"/>
      <c r="M49" s="411">
        <f>VLOOKUP(A49,MATERIALES!A6:D395,4,FALSE)</f>
        <v>307005</v>
      </c>
      <c r="N49" s="281">
        <f>K49*M49</f>
        <v>18420.3</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141920.29999999999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24</v>
      </c>
      <c r="N71" s="404">
        <f>K71/M71</f>
        <v>4255.6004338416669</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4255.6004338416669</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161229.5045059596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32245.900901191922</v>
      </c>
      <c r="M84" s="852"/>
      <c r="N84" s="57"/>
    </row>
    <row r="85" spans="1:14">
      <c r="B85" s="95" t="s">
        <v>1057</v>
      </c>
      <c r="C85" s="96"/>
      <c r="D85" s="96"/>
      <c r="E85" s="96"/>
      <c r="F85" s="96"/>
      <c r="G85" s="96"/>
      <c r="H85" s="96"/>
      <c r="I85" s="93"/>
      <c r="J85" s="94"/>
      <c r="K85" s="313">
        <v>0.05</v>
      </c>
      <c r="L85" s="851">
        <f>N79*K85</f>
        <v>8061.4752252979806</v>
      </c>
      <c r="M85" s="852"/>
      <c r="N85" s="57"/>
    </row>
    <row r="86" spans="1:14" ht="15.75" thickBot="1">
      <c r="B86" s="97" t="s">
        <v>1058</v>
      </c>
      <c r="C86" s="98"/>
      <c r="D86" s="98"/>
      <c r="E86" s="98"/>
      <c r="F86" s="98"/>
      <c r="G86" s="98"/>
      <c r="H86" s="98"/>
      <c r="I86" s="99"/>
      <c r="J86" s="100"/>
      <c r="K86" s="314">
        <v>0.05</v>
      </c>
      <c r="L86" s="853">
        <f>N79*K86</f>
        <v>8061.4752252979806</v>
      </c>
      <c r="M86" s="854"/>
      <c r="N86" s="57"/>
    </row>
    <row r="87" spans="1:14" ht="15.75" thickBot="1">
      <c r="B87" s="817" t="s">
        <v>1037</v>
      </c>
      <c r="C87" s="818"/>
      <c r="D87" s="818"/>
      <c r="E87" s="818"/>
      <c r="F87" s="818"/>
      <c r="G87" s="818"/>
      <c r="H87" s="818"/>
      <c r="I87" s="818"/>
      <c r="J87" s="818"/>
      <c r="K87" s="818"/>
      <c r="L87" s="818"/>
      <c r="M87" s="819"/>
      <c r="N87" s="58">
        <f>L84+L85+L86</f>
        <v>48368.851351787882</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209598.35585774749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topLeftCell="A40"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1237</v>
      </c>
      <c r="C31" s="87" t="s">
        <v>2277</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135</v>
      </c>
      <c r="B36" s="830" t="str">
        <f>VLOOKUP(A36,EQUIPOS!A6:D154,3,FALSE)</f>
        <v>Camión 350</v>
      </c>
      <c r="C36" s="831"/>
      <c r="D36" s="831"/>
      <c r="E36" s="831"/>
      <c r="F36" s="831"/>
      <c r="G36" s="831"/>
      <c r="H36" s="832"/>
      <c r="I36" s="276"/>
      <c r="J36" s="277"/>
      <c r="K36" s="278">
        <f>VLOOKUP(A36,EQUIPOS!A6:D163,4,FALSE)</f>
        <v>250000</v>
      </c>
      <c r="L36" s="279"/>
      <c r="M36" s="345">
        <v>6.25</v>
      </c>
      <c r="N36" s="281">
        <f>K36/M36</f>
        <v>40000</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306.40323123659999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40306.403231236603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214" t="s">
        <v>655</v>
      </c>
      <c r="B48" s="49" t="str">
        <f>VLOOKUP(A48,MATERIALES!A5:D372,3,FALSE)</f>
        <v xml:space="preserve">Postes para defensa metálica (1,80m)
</v>
      </c>
      <c r="C48" s="290"/>
      <c r="D48" s="290"/>
      <c r="E48" s="290"/>
      <c r="F48" s="290"/>
      <c r="G48" s="290"/>
      <c r="H48" s="290"/>
      <c r="I48" s="290"/>
      <c r="J48" s="320" t="str">
        <f ca="1">VLOOKUP(A48,MATERIALES!A4:D638,2,FALSE)</f>
        <v>u</v>
      </c>
      <c r="K48" s="291">
        <v>0.25</v>
      </c>
      <c r="L48" s="276"/>
      <c r="M48" s="411">
        <f>VLOOKUP(A48,MATERIALES!A5:D394,4,FALSE)</f>
        <v>142403.33333333334</v>
      </c>
      <c r="N48" s="281">
        <f>K48*M48</f>
        <v>35600.833333333336</v>
      </c>
    </row>
    <row r="49" spans="1:14">
      <c r="A49" s="172" t="s">
        <v>443</v>
      </c>
      <c r="B49" s="49" t="str">
        <f>VLOOKUP(A49,MATERIALES!A6:D372,3,FALSE)</f>
        <v>Defensa Metálica De 4,13 M Galvanizada</v>
      </c>
      <c r="C49" s="434"/>
      <c r="D49" s="434"/>
      <c r="E49" s="434"/>
      <c r="F49" s="434"/>
      <c r="G49" s="434"/>
      <c r="H49" s="434"/>
      <c r="I49" s="434"/>
      <c r="J49" s="321" t="str">
        <f>VLOOKUP(A49,MATERIALES!A5:D639,2,FALSE)</f>
        <v>u</v>
      </c>
      <c r="K49" s="406">
        <v>0.24213075060532688</v>
      </c>
      <c r="L49" s="430"/>
      <c r="M49" s="411">
        <f>VLOOKUP(A49,MATERIALES!A6:D395,4,FALSE)</f>
        <v>249900</v>
      </c>
      <c r="N49" s="281">
        <f>K49*M49</f>
        <v>60508.47457627119</v>
      </c>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96109.307909604526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50</v>
      </c>
      <c r="N71" s="404">
        <f>K71/M71</f>
        <v>4085.3764164879999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50</v>
      </c>
      <c r="N72" s="404">
        <f>K72/M72</f>
        <v>2042.688208244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6128.0646247320001</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142543.77576557314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28508.755153114631</v>
      </c>
      <c r="M84" s="852"/>
      <c r="N84" s="57"/>
    </row>
    <row r="85" spans="1:14">
      <c r="B85" s="95" t="s">
        <v>1057</v>
      </c>
      <c r="C85" s="96"/>
      <c r="D85" s="96"/>
      <c r="E85" s="96"/>
      <c r="F85" s="96"/>
      <c r="G85" s="96"/>
      <c r="H85" s="96"/>
      <c r="I85" s="93"/>
      <c r="J85" s="94"/>
      <c r="K85" s="313">
        <v>0.05</v>
      </c>
      <c r="L85" s="851">
        <f>N79*K85</f>
        <v>7127.1887882786577</v>
      </c>
      <c r="M85" s="852"/>
      <c r="N85" s="57"/>
    </row>
    <row r="86" spans="1:14" ht="15.75" thickBot="1">
      <c r="B86" s="97" t="s">
        <v>1058</v>
      </c>
      <c r="C86" s="98"/>
      <c r="D86" s="98"/>
      <c r="E86" s="98"/>
      <c r="F86" s="98"/>
      <c r="G86" s="98"/>
      <c r="H86" s="98"/>
      <c r="I86" s="99"/>
      <c r="J86" s="100"/>
      <c r="K86" s="314">
        <v>0.05</v>
      </c>
      <c r="L86" s="853">
        <f>N79*K86</f>
        <v>7127.1887882786577</v>
      </c>
      <c r="M86" s="854"/>
      <c r="N86" s="57"/>
    </row>
    <row r="87" spans="1:14" ht="15.75" thickBot="1">
      <c r="B87" s="817" t="s">
        <v>1037</v>
      </c>
      <c r="C87" s="818"/>
      <c r="D87" s="818"/>
      <c r="E87" s="818"/>
      <c r="F87" s="818"/>
      <c r="G87" s="818"/>
      <c r="H87" s="818"/>
      <c r="I87" s="818"/>
      <c r="J87" s="818"/>
      <c r="K87" s="818"/>
      <c r="L87" s="818"/>
      <c r="M87" s="819"/>
      <c r="N87" s="58">
        <f>L84+L85+L86</f>
        <v>42763.132729671939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185306.90849524509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1238</v>
      </c>
      <c r="C31" s="87" t="s">
        <v>2278</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34.044803470733335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34.044803470733335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667</v>
      </c>
      <c r="B48" s="49" t="str">
        <f>VLOOKUP(A48,MATERIALES!A5:D372,3,FALSE)</f>
        <v>Sección final de defensa metálica</v>
      </c>
      <c r="C48" s="290"/>
      <c r="D48" s="290"/>
      <c r="E48" s="290"/>
      <c r="F48" s="290"/>
      <c r="G48" s="290"/>
      <c r="H48" s="290"/>
      <c r="I48" s="277"/>
      <c r="J48" s="233" t="str">
        <f ca="1">VLOOKUP(A48,MATERIALES!A4:D638,2,FALSE)</f>
        <v>u</v>
      </c>
      <c r="K48" s="291">
        <v>1</v>
      </c>
      <c r="L48" s="276"/>
      <c r="M48" s="411">
        <f>VLOOKUP(A48,MATERIALES!A5:D394,4,FALSE)</f>
        <v>68556.666666666672</v>
      </c>
      <c r="N48" s="281">
        <f>K48*M48</f>
        <v>68556.666666666672</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68556.666666666672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3404.4803470733332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71995.19181721074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14399.038363442149</v>
      </c>
      <c r="M84" s="852"/>
      <c r="N84" s="57"/>
    </row>
    <row r="85" spans="1:14">
      <c r="B85" s="95" t="s">
        <v>1057</v>
      </c>
      <c r="C85" s="96"/>
      <c r="D85" s="96"/>
      <c r="E85" s="96"/>
      <c r="F85" s="96"/>
      <c r="G85" s="96"/>
      <c r="H85" s="96"/>
      <c r="I85" s="93"/>
      <c r="J85" s="94"/>
      <c r="K85" s="313">
        <v>0.05</v>
      </c>
      <c r="L85" s="851">
        <f>N79*K85</f>
        <v>3599.7595908605372</v>
      </c>
      <c r="M85" s="852"/>
      <c r="N85" s="57"/>
    </row>
    <row r="86" spans="1:14" ht="15.75" thickBot="1">
      <c r="B86" s="97" t="s">
        <v>1058</v>
      </c>
      <c r="C86" s="98"/>
      <c r="D86" s="98"/>
      <c r="E86" s="98"/>
      <c r="F86" s="98"/>
      <c r="G86" s="98"/>
      <c r="H86" s="98"/>
      <c r="I86" s="99"/>
      <c r="J86" s="100"/>
      <c r="K86" s="314">
        <v>0.05</v>
      </c>
      <c r="L86" s="853">
        <f>N79*K86</f>
        <v>3599.7595908605372</v>
      </c>
      <c r="M86" s="854"/>
      <c r="N86" s="57"/>
    </row>
    <row r="87" spans="1:14" ht="15.75" thickBot="1">
      <c r="B87" s="817" t="s">
        <v>1037</v>
      </c>
      <c r="C87" s="818"/>
      <c r="D87" s="818"/>
      <c r="E87" s="818"/>
      <c r="F87" s="818"/>
      <c r="G87" s="818"/>
      <c r="H87" s="818"/>
      <c r="I87" s="818"/>
      <c r="J87" s="818"/>
      <c r="K87" s="818"/>
      <c r="L87" s="818"/>
      <c r="M87" s="819"/>
      <c r="N87" s="58">
        <f>L84+L85+L86</f>
        <v>21598.557545163221</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93593.749362373957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1239</v>
      </c>
      <c r="C31" s="87" t="s">
        <v>2154</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35.218762211103453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35.218762211103453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8" t="s">
        <v>669</v>
      </c>
      <c r="B48" s="49" t="str">
        <f>VLOOKUP(A48,MATERIALES!A5:D372,3,FALSE)</f>
        <v>Sección tope</v>
      </c>
      <c r="C48" s="290"/>
      <c r="D48" s="290"/>
      <c r="E48" s="290"/>
      <c r="F48" s="290"/>
      <c r="G48" s="290"/>
      <c r="H48" s="290"/>
      <c r="I48" s="277"/>
      <c r="J48" s="233" t="str">
        <f ca="1">VLOOKUP(A48,MATERIALES!A4:D638,2,FALSE)</f>
        <v>u</v>
      </c>
      <c r="K48" s="291">
        <v>1</v>
      </c>
      <c r="L48" s="276"/>
      <c r="M48" s="411">
        <f>VLOOKUP(A48,MATERIALES!A5:D394,4,FALSE)</f>
        <v>68556.666666666672</v>
      </c>
      <c r="N48" s="281">
        <f>K48*M48</f>
        <v>68556.666666666672</v>
      </c>
    </row>
    <row r="49" spans="1:14">
      <c r="A49" s="178"/>
      <c r="B49" s="49"/>
      <c r="C49" s="434"/>
      <c r="D49" s="434"/>
      <c r="E49" s="434"/>
      <c r="F49" s="434"/>
      <c r="G49" s="434"/>
      <c r="H49" s="434"/>
      <c r="I49" s="434"/>
      <c r="J49" s="320"/>
      <c r="K49" s="406"/>
      <c r="L49" s="430"/>
      <c r="M49" s="411"/>
      <c r="N49" s="281"/>
    </row>
    <row r="50" spans="1:14">
      <c r="A50" s="178"/>
      <c r="B50" s="49"/>
      <c r="C50" s="434"/>
      <c r="D50" s="434"/>
      <c r="E50" s="434"/>
      <c r="F50" s="434"/>
      <c r="G50" s="434"/>
      <c r="H50" s="434"/>
      <c r="I50" s="434"/>
      <c r="J50" s="321"/>
      <c r="K50" s="406"/>
      <c r="L50" s="430"/>
      <c r="M50" s="411"/>
      <c r="N50" s="281"/>
    </row>
    <row r="51" spans="1:14">
      <c r="A51" s="178"/>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68556.666666666672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9"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29</v>
      </c>
      <c r="N71" s="404">
        <f>K71/M71</f>
        <v>3521.8762211103449</v>
      </c>
      <c r="O71" s="112"/>
    </row>
    <row r="72" spans="1:15">
      <c r="A72" s="179"/>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3521.8762211103449</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72113.761649988126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14422.752329997626</v>
      </c>
      <c r="M84" s="852"/>
      <c r="N84" s="57"/>
    </row>
    <row r="85" spans="1:14">
      <c r="B85" s="95" t="s">
        <v>1057</v>
      </c>
      <c r="C85" s="96"/>
      <c r="D85" s="96"/>
      <c r="E85" s="96"/>
      <c r="F85" s="96"/>
      <c r="G85" s="96"/>
      <c r="H85" s="96"/>
      <c r="I85" s="93"/>
      <c r="J85" s="94"/>
      <c r="K85" s="313">
        <v>0.05</v>
      </c>
      <c r="L85" s="851">
        <f>N79*K85</f>
        <v>3605.6880824994064</v>
      </c>
      <c r="M85" s="852"/>
      <c r="N85" s="57"/>
    </row>
    <row r="86" spans="1:14" ht="15.75" thickBot="1">
      <c r="B86" s="97" t="s">
        <v>1058</v>
      </c>
      <c r="C86" s="98"/>
      <c r="D86" s="98"/>
      <c r="E86" s="98"/>
      <c r="F86" s="98"/>
      <c r="G86" s="98"/>
      <c r="H86" s="98"/>
      <c r="I86" s="99"/>
      <c r="J86" s="100"/>
      <c r="K86" s="314">
        <v>0.05</v>
      </c>
      <c r="L86" s="853">
        <f>N79*K86</f>
        <v>3605.6880824994064</v>
      </c>
      <c r="M86" s="854"/>
      <c r="N86" s="57"/>
    </row>
    <row r="87" spans="1:14" ht="15.75" thickBot="1">
      <c r="B87" s="817" t="s">
        <v>1037</v>
      </c>
      <c r="C87" s="818"/>
      <c r="D87" s="818"/>
      <c r="E87" s="818"/>
      <c r="F87" s="818"/>
      <c r="G87" s="818"/>
      <c r="H87" s="818"/>
      <c r="I87" s="818"/>
      <c r="J87" s="818"/>
      <c r="K87" s="818"/>
      <c r="L87" s="818"/>
      <c r="M87" s="819"/>
      <c r="N87" s="58">
        <f>L84+L85+L86</f>
        <v>21634.128494996439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93747.890144984558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topLeftCell="A25"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1798</v>
      </c>
      <c r="C31" s="87" t="s">
        <v>1799</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35.218762211103453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35.218762211103453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974</v>
      </c>
      <c r="B48" s="49" t="str">
        <f>VLOOKUP(A48,MATERIALES!A5:D372,3,FALSE)</f>
        <v>Amortiguadores (Para Defensas Metálicas), Incluye Tornillos</v>
      </c>
      <c r="C48" s="290"/>
      <c r="D48" s="290"/>
      <c r="E48" s="290"/>
      <c r="F48" s="290"/>
      <c r="G48" s="290"/>
      <c r="H48" s="290"/>
      <c r="I48" s="277"/>
      <c r="J48" s="233" t="str">
        <f ca="1">VLOOKUP(A48,MATERIALES!A4:D638,2,FALSE)</f>
        <v>u</v>
      </c>
      <c r="K48" s="291">
        <v>1</v>
      </c>
      <c r="L48" s="276"/>
      <c r="M48" s="411">
        <f>VLOOKUP(A48,MATERIALES!A5:D394,4,FALSE)</f>
        <v>38903.925782522507</v>
      </c>
      <c r="N48" s="281">
        <f>K48*M48</f>
        <v>38903.925782522507</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38903.925782522507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29</v>
      </c>
      <c r="N71" s="404">
        <f>K71/M71</f>
        <v>3521.8762211103449</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3521.8762211103449</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42461.020765843954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8492.2041531687919</v>
      </c>
      <c r="M84" s="852"/>
      <c r="N84" s="57"/>
    </row>
    <row r="85" spans="1:14">
      <c r="B85" s="95" t="s">
        <v>1057</v>
      </c>
      <c r="C85" s="96"/>
      <c r="D85" s="96"/>
      <c r="E85" s="96"/>
      <c r="F85" s="96"/>
      <c r="G85" s="96"/>
      <c r="H85" s="96"/>
      <c r="I85" s="93"/>
      <c r="J85" s="94"/>
      <c r="K85" s="313">
        <v>0.05</v>
      </c>
      <c r="L85" s="851">
        <f>N79*K85</f>
        <v>2123.051038292198</v>
      </c>
      <c r="M85" s="852"/>
      <c r="N85" s="57"/>
    </row>
    <row r="86" spans="1:14" ht="15.75" thickBot="1">
      <c r="B86" s="97" t="s">
        <v>1058</v>
      </c>
      <c r="C86" s="98"/>
      <c r="D86" s="98"/>
      <c r="E86" s="98"/>
      <c r="F86" s="98"/>
      <c r="G86" s="98"/>
      <c r="H86" s="98"/>
      <c r="I86" s="99"/>
      <c r="J86" s="100"/>
      <c r="K86" s="314">
        <v>0.05</v>
      </c>
      <c r="L86" s="853">
        <f>N79*K86</f>
        <v>2123.051038292198</v>
      </c>
      <c r="M86" s="854"/>
      <c r="N86" s="57"/>
    </row>
    <row r="87" spans="1:14" ht="15.75" thickBot="1">
      <c r="B87" s="817" t="s">
        <v>1037</v>
      </c>
      <c r="C87" s="818"/>
      <c r="D87" s="818"/>
      <c r="E87" s="818"/>
      <c r="F87" s="818"/>
      <c r="G87" s="818"/>
      <c r="H87" s="818"/>
      <c r="I87" s="818"/>
      <c r="J87" s="818"/>
      <c r="K87" s="818"/>
      <c r="L87" s="818"/>
      <c r="M87" s="819"/>
      <c r="N87" s="58">
        <f>L84+L85+L86</f>
        <v>12738.306229753189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55199.326995597141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topLeftCell="A37"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1240</v>
      </c>
      <c r="C31" s="87" t="s">
        <v>2279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363</v>
      </c>
      <c r="B36" s="830" t="str">
        <f>VLOOKUP(A36,EQUIPOS!A6:D154,3,FALSE)</f>
        <v>Vibrador de concreto, Motor de 3 hp a 18.000 rpm Mangueras de 4 mt</v>
      </c>
      <c r="C36" s="831"/>
      <c r="D36" s="831"/>
      <c r="E36" s="831"/>
      <c r="F36" s="831"/>
      <c r="G36" s="831"/>
      <c r="H36" s="832"/>
      <c r="I36" s="276"/>
      <c r="J36" s="277"/>
      <c r="K36" s="278">
        <f>VLOOKUP(A36,EQUIPOS!A6:D163,4,FALSE)</f>
        <v>15583</v>
      </c>
      <c r="L36" s="279"/>
      <c r="M36" s="345">
        <v>1.25</v>
      </c>
      <c r="N36" s="281">
        <f>K36/M36</f>
        <v>12466.4</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0.02</v>
      </c>
      <c r="N41" s="353">
        <f>N77*M41</f>
        <v>510.67205206099999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12977.072052060999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812</v>
      </c>
      <c r="B48" s="49" t="str">
        <f>VLOOKUP(A48,MATERIALES!A5:D372,3,FALSE)</f>
        <v>Acero PDR-60</v>
      </c>
      <c r="C48" s="290"/>
      <c r="D48" s="290"/>
      <c r="E48" s="290"/>
      <c r="F48" s="290"/>
      <c r="G48" s="290"/>
      <c r="H48" s="290"/>
      <c r="I48" s="290"/>
      <c r="J48" s="320" t="str">
        <f ca="1">VLOOKUP(A48,MATERIALES!A4:D638,2,FALSE)</f>
        <v>kg</v>
      </c>
      <c r="K48" s="291">
        <v>9.6</v>
      </c>
      <c r="L48" s="276"/>
      <c r="M48" s="411">
        <f>VLOOKUP(A48,MATERIALES!A5:D394,4,FALSE)</f>
        <v>2804.3333333333335</v>
      </c>
      <c r="N48" s="281">
        <f>K48*M48</f>
        <v>26921.600000000002</v>
      </c>
    </row>
    <row r="49" spans="1:14">
      <c r="A49" s="172" t="s">
        <v>904</v>
      </c>
      <c r="B49" s="49" t="str">
        <f>VLOOKUP(A49,MATERIALES!A6:D372,3,FALSE)</f>
        <v>Concreto Resistencia  21 (Mpa)</v>
      </c>
      <c r="C49" s="434"/>
      <c r="D49" s="434"/>
      <c r="E49" s="434"/>
      <c r="F49" s="434"/>
      <c r="G49" s="434"/>
      <c r="H49" s="434"/>
      <c r="I49" s="434"/>
      <c r="J49" s="321" t="str">
        <f>VLOOKUP(A49,MATERIALES!A5:D639,2,FALSE)</f>
        <v>m3</v>
      </c>
      <c r="K49" s="406">
        <v>0.12</v>
      </c>
      <c r="L49" s="430"/>
      <c r="M49" s="411">
        <f>VLOOKUP(A49,MATERIALES!A6:D395,4,FALSE)</f>
        <v>331496.66666666669</v>
      </c>
      <c r="N49" s="281">
        <f>K49*M49</f>
        <v>39779.599999999999</v>
      </c>
    </row>
    <row r="50" spans="1:14">
      <c r="A50" s="172" t="s">
        <v>945</v>
      </c>
      <c r="B50" s="49" t="str">
        <f>VLOOKUP(A50,MATERIALES!A6:D372,3,FALSE)</f>
        <v xml:space="preserve">Formaleta para baranda de concreto
</v>
      </c>
      <c r="C50" s="434"/>
      <c r="D50" s="434"/>
      <c r="E50" s="434"/>
      <c r="F50" s="434"/>
      <c r="G50" s="434"/>
      <c r="H50" s="434"/>
      <c r="I50" s="434"/>
      <c r="J50" s="321" t="str">
        <f>VLOOKUP(A50,MATERIALES!A6:D640,2,FALSE)</f>
        <v>m</v>
      </c>
      <c r="K50" s="406">
        <v>0.5</v>
      </c>
      <c r="L50" s="430"/>
      <c r="M50" s="411">
        <f>VLOOKUP(A50,MATERIALES!A6:D396,4,FALSE)</f>
        <v>8500</v>
      </c>
      <c r="N50" s="281">
        <f>K50*M50</f>
        <v>4250</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70951.199999999997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v>
      </c>
      <c r="N71" s="404">
        <f>K71/M71</f>
        <v>15320.161561829998</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25533.60260305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109461.87465511099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21892.374931022201</v>
      </c>
      <c r="M84" s="852"/>
      <c r="N84" s="57"/>
    </row>
    <row r="85" spans="1:14">
      <c r="B85" s="95" t="s">
        <v>1057</v>
      </c>
      <c r="C85" s="96"/>
      <c r="D85" s="96"/>
      <c r="E85" s="96"/>
      <c r="F85" s="96"/>
      <c r="G85" s="96"/>
      <c r="H85" s="96"/>
      <c r="I85" s="93"/>
      <c r="J85" s="94"/>
      <c r="K85" s="313">
        <v>0.05</v>
      </c>
      <c r="L85" s="851">
        <f>N79*K85</f>
        <v>5473.0937327555503</v>
      </c>
      <c r="M85" s="852"/>
      <c r="N85" s="57"/>
    </row>
    <row r="86" spans="1:14" ht="15.75" thickBot="1">
      <c r="B86" s="97" t="s">
        <v>1058</v>
      </c>
      <c r="C86" s="98"/>
      <c r="D86" s="98"/>
      <c r="E86" s="98"/>
      <c r="F86" s="98"/>
      <c r="G86" s="98"/>
      <c r="H86" s="98"/>
      <c r="I86" s="99"/>
      <c r="J86" s="100"/>
      <c r="K86" s="314">
        <v>0.05</v>
      </c>
      <c r="L86" s="853">
        <f>N79*K86</f>
        <v>5473.0937327555503</v>
      </c>
      <c r="M86" s="854"/>
      <c r="N86" s="57"/>
    </row>
    <row r="87" spans="1:14" ht="15.75" thickBot="1">
      <c r="B87" s="817" t="s">
        <v>1037</v>
      </c>
      <c r="C87" s="818"/>
      <c r="D87" s="818"/>
      <c r="E87" s="818"/>
      <c r="F87" s="818"/>
      <c r="G87" s="818"/>
      <c r="H87" s="818"/>
      <c r="I87" s="818"/>
      <c r="J87" s="818"/>
      <c r="K87" s="818"/>
      <c r="L87" s="818"/>
      <c r="M87" s="819"/>
      <c r="N87" s="58">
        <f>L84+L85+L86</f>
        <v>32838.5623965333</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142300.43705164429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topLeftCell="A43"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1241</v>
      </c>
      <c r="C31" s="87" t="s">
        <v>1800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7.2953150294428575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7.2953150294428575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410</v>
      </c>
      <c r="B48" s="49" t="str">
        <f>VLOOKUP(A48,MATERIALES!A5:D372,3,FALSE)</f>
        <v>Captafaro, Incluye Tornillos</v>
      </c>
      <c r="C48" s="290"/>
      <c r="D48" s="290"/>
      <c r="E48" s="290"/>
      <c r="F48" s="290"/>
      <c r="G48" s="290"/>
      <c r="H48" s="290"/>
      <c r="I48" s="277"/>
      <c r="J48" s="233" t="str">
        <f ca="1">VLOOKUP(A48,MATERIALES!A4:D638,2,FALSE)</f>
        <v>u</v>
      </c>
      <c r="K48" s="291">
        <v>1</v>
      </c>
      <c r="L48" s="276"/>
      <c r="M48" s="411">
        <f>VLOOKUP(A48,MATERIALES!A5:D394,4,FALSE)</f>
        <v>9725.9814456306267</v>
      </c>
      <c r="N48" s="281">
        <f>K48*M48</f>
        <v>9725.9814456306267</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9725.9814456306267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70</v>
      </c>
      <c r="N71" s="404">
        <f>K71/M71</f>
        <v>729.53150294428576</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729.53150294428576</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10462.808263604356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2092.5616527208713</v>
      </c>
      <c r="M84" s="852"/>
      <c r="N84" s="57"/>
    </row>
    <row r="85" spans="1:14">
      <c r="B85" s="95" t="s">
        <v>1057</v>
      </c>
      <c r="C85" s="96"/>
      <c r="D85" s="96"/>
      <c r="E85" s="96"/>
      <c r="F85" s="96"/>
      <c r="G85" s="96"/>
      <c r="H85" s="96"/>
      <c r="I85" s="93"/>
      <c r="J85" s="94"/>
      <c r="K85" s="313">
        <v>0.05</v>
      </c>
      <c r="L85" s="851">
        <f>N79*K85</f>
        <v>523.14041318021782</v>
      </c>
      <c r="M85" s="852"/>
      <c r="N85" s="57"/>
    </row>
    <row r="86" spans="1:14" ht="15.75" thickBot="1">
      <c r="B86" s="97" t="s">
        <v>1058</v>
      </c>
      <c r="C86" s="98"/>
      <c r="D86" s="98"/>
      <c r="E86" s="98"/>
      <c r="F86" s="98"/>
      <c r="G86" s="98"/>
      <c r="H86" s="98"/>
      <c r="I86" s="99"/>
      <c r="J86" s="100"/>
      <c r="K86" s="314">
        <v>0.05</v>
      </c>
      <c r="L86" s="853">
        <f>N79*K86</f>
        <v>523.14041318021782</v>
      </c>
      <c r="M86" s="854"/>
      <c r="N86" s="57"/>
    </row>
    <row r="87" spans="1:14" ht="15.75" thickBot="1">
      <c r="B87" s="817" t="s">
        <v>1037</v>
      </c>
      <c r="C87" s="818"/>
      <c r="D87" s="818"/>
      <c r="E87" s="818"/>
      <c r="F87" s="818"/>
      <c r="G87" s="818"/>
      <c r="H87" s="818"/>
      <c r="I87" s="818"/>
      <c r="J87" s="818"/>
      <c r="K87" s="818"/>
      <c r="L87" s="818"/>
      <c r="M87" s="819"/>
      <c r="N87" s="58">
        <f>L84+L85+L86</f>
        <v>3138.8424790813069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13601.650742685662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topLeftCell="A28"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06"/>
      <c r="C1" s="918"/>
      <c r="D1" s="919"/>
      <c r="E1" s="919"/>
      <c r="F1" s="919"/>
      <c r="G1" s="919"/>
      <c r="H1" s="919"/>
      <c r="I1" s="919"/>
      <c r="J1" s="920"/>
      <c r="K1" s="921" t="s">
        <v>1017</v>
      </c>
      <c r="L1" s="923" t="s">
        <v>2304</v>
      </c>
      <c r="M1" s="924"/>
      <c r="N1" s="925"/>
    </row>
    <row r="2" spans="2:14" ht="24.75" customHeight="1">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1801</v>
      </c>
      <c r="C31" s="87" t="s">
        <v>2280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138</v>
      </c>
      <c r="B36" s="830" t="str">
        <f>VLOOKUP(A36,EQUIPOS!A6:D154,3,FALSE)</f>
        <v>Camioneta D-300</v>
      </c>
      <c r="C36" s="831"/>
      <c r="D36" s="831"/>
      <c r="E36" s="831"/>
      <c r="F36" s="831"/>
      <c r="G36" s="831"/>
      <c r="H36" s="832"/>
      <c r="I36" s="276"/>
      <c r="J36" s="277"/>
      <c r="K36" s="278">
        <f>VLOOKUP(A36,EQUIPOS!A6:D163,4,FALSE)</f>
        <v>45033.144203338554</v>
      </c>
      <c r="L36" s="279"/>
      <c r="M36" s="345">
        <v>160</v>
      </c>
      <c r="N36" s="281">
        <f>K36/M36</f>
        <v>281.45715127086595</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19.1502019522875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300.60735322315344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444</v>
      </c>
      <c r="B48" s="49" t="str">
        <f>VLOOKUP(A48,MATERIALES!A5:D372,3,FALSE)</f>
        <v xml:space="preserve">Delineador de corona en forma de A de lámina galvanizada calibre 16 de (1.55*25) cm
</v>
      </c>
      <c r="C48" s="290"/>
      <c r="D48" s="290"/>
      <c r="E48" s="290"/>
      <c r="F48" s="290"/>
      <c r="G48" s="290"/>
      <c r="H48" s="290"/>
      <c r="I48" s="290"/>
      <c r="J48" s="320" t="str">
        <f ca="1">VLOOKUP(A48,MATERIALES!A4:D638,2,FALSE)</f>
        <v>u</v>
      </c>
      <c r="K48" s="291">
        <v>1</v>
      </c>
      <c r="L48" s="276"/>
      <c r="M48" s="411">
        <f>VLOOKUP(A48,MATERIALES!A5:D394,4,FALSE)</f>
        <v>291550</v>
      </c>
      <c r="N48" s="281">
        <f>K48*M48</f>
        <v>291550</v>
      </c>
    </row>
    <row r="49" spans="1:14">
      <c r="A49" s="172" t="s">
        <v>905</v>
      </c>
      <c r="B49" s="49" t="str">
        <f>VLOOKUP(A49,MATERIALES!A6:D372,3,FALSE)</f>
        <v>Concreto Resistencia  14 (Mpa)</v>
      </c>
      <c r="C49" s="434"/>
      <c r="D49" s="434"/>
      <c r="E49" s="434"/>
      <c r="F49" s="434"/>
      <c r="G49" s="434"/>
      <c r="H49" s="434"/>
      <c r="I49" s="434"/>
      <c r="J49" s="321" t="str">
        <f>VLOOKUP(A49,MATERIALES!A5:D639,2,FALSE)</f>
        <v>m3</v>
      </c>
      <c r="K49" s="406">
        <v>0.03</v>
      </c>
      <c r="L49" s="430"/>
      <c r="M49" s="411">
        <f>VLOOKUP(A49,MATERIALES!A6:D395,4,FALSE)</f>
        <v>307005</v>
      </c>
      <c r="N49" s="281">
        <f>K49*M49</f>
        <v>9210.15</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300760.15000000002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80</v>
      </c>
      <c r="N71" s="404">
        <f>K71/M71</f>
        <v>1276.6801301524999</v>
      </c>
      <c r="O71" s="112"/>
    </row>
    <row r="72" spans="1:15">
      <c r="A72" s="173" t="s">
        <v>6</v>
      </c>
      <c r="B72" s="55" t="str">
        <f>VLOOKUP(A72,'MANO DE OBRA'!A8:D69,3,FALSE)</f>
        <v xml:space="preserve">Obrero </v>
      </c>
      <c r="C72" s="53"/>
      <c r="D72" s="53"/>
      <c r="E72" s="53"/>
      <c r="F72" s="53"/>
      <c r="G72" s="53"/>
      <c r="H72" s="53"/>
      <c r="I72" s="301">
        <f>K72/J72*100</f>
        <v>27603.894705999999</v>
      </c>
      <c r="J72" s="302">
        <v>185</v>
      </c>
      <c r="K72" s="303">
        <f>VLOOKUP(A72,'MANO DE OBRA'!A8:D100,4,FALSE)</f>
        <v>51067.205206099999</v>
      </c>
      <c r="L72" s="56"/>
      <c r="M72" s="443">
        <v>80</v>
      </c>
      <c r="N72" s="404">
        <f>K72/M72</f>
        <v>638.34006507624997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1915.0201952287498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302975.77754845191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60595.155509690383</v>
      </c>
      <c r="M84" s="852"/>
      <c r="N84" s="57"/>
    </row>
    <row r="85" spans="1:14">
      <c r="B85" s="95" t="s">
        <v>1057</v>
      </c>
      <c r="C85" s="96"/>
      <c r="D85" s="96"/>
      <c r="E85" s="96"/>
      <c r="F85" s="96"/>
      <c r="G85" s="96"/>
      <c r="H85" s="96"/>
      <c r="I85" s="93"/>
      <c r="J85" s="94"/>
      <c r="K85" s="313">
        <v>0.05</v>
      </c>
      <c r="L85" s="851">
        <f>N79*K85</f>
        <v>15148.788877422596</v>
      </c>
      <c r="M85" s="852"/>
      <c r="N85" s="57"/>
    </row>
    <row r="86" spans="1:14" ht="15.75" thickBot="1">
      <c r="B86" s="97" t="s">
        <v>1058</v>
      </c>
      <c r="C86" s="98"/>
      <c r="D86" s="98"/>
      <c r="E86" s="98"/>
      <c r="F86" s="98"/>
      <c r="G86" s="98"/>
      <c r="H86" s="98"/>
      <c r="I86" s="99"/>
      <c r="J86" s="100"/>
      <c r="K86" s="314">
        <v>0.05</v>
      </c>
      <c r="L86" s="853">
        <f>N79*K86</f>
        <v>15148.788877422596</v>
      </c>
      <c r="M86" s="854"/>
      <c r="N86" s="57"/>
    </row>
    <row r="87" spans="1:14" ht="15.75" thickBot="1">
      <c r="B87" s="817" t="s">
        <v>1037</v>
      </c>
      <c r="C87" s="818"/>
      <c r="D87" s="818"/>
      <c r="E87" s="818"/>
      <c r="F87" s="818"/>
      <c r="G87" s="818"/>
      <c r="H87" s="818"/>
      <c r="I87" s="818"/>
      <c r="J87" s="818"/>
      <c r="K87" s="818"/>
      <c r="L87" s="818"/>
      <c r="M87" s="819"/>
      <c r="N87" s="58">
        <f>L84+L85+L86</f>
        <v>90892.733264535578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393868.51081298746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topLeftCell="A58"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1242</v>
      </c>
      <c r="C31" s="87" t="s">
        <v>2281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N77*M41</f>
        <v>68.08960694146667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481</v>
      </c>
      <c r="B48" s="49" t="str">
        <f>VLOOKUP(A48,MATERIALES!A5:D372,3,FALSE)</f>
        <v>Grapas</v>
      </c>
      <c r="C48" s="290"/>
      <c r="D48" s="290"/>
      <c r="E48" s="290"/>
      <c r="F48" s="290"/>
      <c r="G48" s="290"/>
      <c r="H48" s="290"/>
      <c r="I48" s="290"/>
      <c r="J48" s="320" t="str">
        <f ca="1">VLOOKUP(A48,MATERIALES!A4:D638,2,FALSE)</f>
        <v>kg</v>
      </c>
      <c r="K48" s="291">
        <v>0.04</v>
      </c>
      <c r="L48" s="276"/>
      <c r="M48" s="411">
        <f>VLOOKUP(A48,MATERIALES!A5:D394,4,FALSE)</f>
        <v>4008</v>
      </c>
      <c r="N48" s="281">
        <f>K48*M48</f>
        <v>160.32</v>
      </c>
    </row>
    <row r="49" spans="1:14">
      <c r="A49" s="172" t="s">
        <v>647</v>
      </c>
      <c r="B49" s="49" t="str">
        <f>VLOOKUP(A49,MATERIALES!A6:D372,3,FALSE)</f>
        <v xml:space="preserve">Poste de madera para cercas </v>
      </c>
      <c r="C49" s="434"/>
      <c r="D49" s="434"/>
      <c r="E49" s="434"/>
      <c r="F49" s="434"/>
      <c r="G49" s="434"/>
      <c r="H49" s="434"/>
      <c r="I49" s="434"/>
      <c r="J49" s="321" t="str">
        <f>VLOOKUP(A49,MATERIALES!A5:D639,2,FALSE)</f>
        <v>u</v>
      </c>
      <c r="K49" s="406">
        <v>0.4</v>
      </c>
      <c r="L49" s="430"/>
      <c r="M49" s="411">
        <f>VLOOKUP(A49,MATERIALES!A6:D395,4,FALSE)</f>
        <v>7891.666666666667</v>
      </c>
      <c r="N49" s="281">
        <f>K49*M49</f>
        <v>3156.666666666667</v>
      </c>
    </row>
    <row r="50" spans="1:14">
      <c r="A50" s="172" t="s">
        <v>850</v>
      </c>
      <c r="B50" s="49" t="str">
        <f>VLOOKUP(A50,MATERIALES!A6:D372,3,FALSE)</f>
        <v>Alambre de púa calibre 12 (350 m)</v>
      </c>
      <c r="C50" s="434"/>
      <c r="D50" s="434"/>
      <c r="E50" s="434"/>
      <c r="F50" s="434"/>
      <c r="G50" s="434"/>
      <c r="H50" s="434"/>
      <c r="I50" s="434"/>
      <c r="J50" s="321" t="str">
        <f>VLOOKUP(A50,MATERIALES!A6:D640,2,FALSE)</f>
        <v>m</v>
      </c>
      <c r="K50" s="406">
        <v>3</v>
      </c>
      <c r="L50" s="430"/>
      <c r="M50" s="411">
        <f>VLOOKUP(A50,MATERIALES!A6:D396,4,FALSE)</f>
        <v>493.5</v>
      </c>
      <c r="N50" s="281">
        <f>K50*M50</f>
        <v>1480.5</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4797.4866666666676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680.89606941466661</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5546.4723430228005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1109.2944686045601</v>
      </c>
      <c r="M84" s="852"/>
      <c r="N84" s="57"/>
    </row>
    <row r="85" spans="1:14">
      <c r="B85" s="95" t="s">
        <v>1057</v>
      </c>
      <c r="C85" s="96"/>
      <c r="D85" s="96"/>
      <c r="E85" s="96"/>
      <c r="F85" s="96"/>
      <c r="G85" s="96"/>
      <c r="H85" s="96"/>
      <c r="I85" s="93"/>
      <c r="J85" s="94"/>
      <c r="K85" s="313">
        <v>0.05</v>
      </c>
      <c r="L85" s="851">
        <f>N79*K85</f>
        <v>277.32361715114001</v>
      </c>
      <c r="M85" s="852"/>
      <c r="N85" s="57"/>
    </row>
    <row r="86" spans="1:14" ht="15.75" thickBot="1">
      <c r="B86" s="97" t="s">
        <v>1058</v>
      </c>
      <c r="C86" s="98"/>
      <c r="D86" s="98"/>
      <c r="E86" s="98"/>
      <c r="F86" s="98"/>
      <c r="G86" s="98"/>
      <c r="H86" s="98"/>
      <c r="I86" s="99"/>
      <c r="J86" s="100"/>
      <c r="K86" s="314">
        <v>0.05</v>
      </c>
      <c r="L86" s="853">
        <f>N79*K86</f>
        <v>277.32361715114001</v>
      </c>
      <c r="M86" s="854"/>
      <c r="N86" s="57"/>
    </row>
    <row r="87" spans="1:14" ht="15.75" thickBot="1">
      <c r="B87" s="817" t="s">
        <v>1037</v>
      </c>
      <c r="C87" s="818"/>
      <c r="D87" s="818"/>
      <c r="E87" s="818"/>
      <c r="F87" s="818"/>
      <c r="G87" s="818"/>
      <c r="H87" s="818"/>
      <c r="I87" s="818"/>
      <c r="J87" s="818"/>
      <c r="K87" s="818"/>
      <c r="L87" s="818"/>
      <c r="M87" s="819"/>
      <c r="N87" s="58">
        <f>L84+L85+L86</f>
        <v>1663.9417029068402</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7210.4140459296405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1243</v>
      </c>
      <c r="C31" s="87" t="s">
        <v>2282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N77*M41</f>
        <v>68.08960694146667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653</v>
      </c>
      <c r="B48" s="49" t="str">
        <f>VLOOKUP(A48,MATERIALES!A5:D372,3,FALSE)</f>
        <v xml:space="preserve">Postes de concreto para cercas
</v>
      </c>
      <c r="C48" s="290"/>
      <c r="D48" s="290"/>
      <c r="E48" s="290"/>
      <c r="F48" s="290"/>
      <c r="G48" s="290"/>
      <c r="H48" s="290"/>
      <c r="I48" s="290"/>
      <c r="J48" s="320" t="str">
        <f ca="1">VLOOKUP(A48,MATERIALES!A4:D638,2,FALSE)</f>
        <v>u</v>
      </c>
      <c r="K48" s="291">
        <v>0.4</v>
      </c>
      <c r="L48" s="276"/>
      <c r="M48" s="411">
        <f>VLOOKUP(A48,MATERIALES!A5:D394,4,FALSE)</f>
        <v>24000</v>
      </c>
      <c r="N48" s="281">
        <f>K48*M48</f>
        <v>9600</v>
      </c>
    </row>
    <row r="49" spans="1:14">
      <c r="A49" s="172" t="s">
        <v>850</v>
      </c>
      <c r="B49" s="49" t="str">
        <f>VLOOKUP(A49,MATERIALES!A6:D372,3,FALSE)</f>
        <v>Alambre de púa calibre 12 (350 m)</v>
      </c>
      <c r="C49" s="434"/>
      <c r="D49" s="434"/>
      <c r="E49" s="434"/>
      <c r="F49" s="434"/>
      <c r="G49" s="434"/>
      <c r="H49" s="434"/>
      <c r="I49" s="434"/>
      <c r="J49" s="321" t="str">
        <f>VLOOKUP(A49,MATERIALES!A5:D639,2,FALSE)</f>
        <v>m</v>
      </c>
      <c r="K49" s="406">
        <v>3</v>
      </c>
      <c r="L49" s="430"/>
      <c r="M49" s="411">
        <f>VLOOKUP(A49,MATERIALES!A6:D395,4,FALSE)</f>
        <v>493.5</v>
      </c>
      <c r="N49" s="281">
        <f>K49*M49</f>
        <v>1480.5</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11080.5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680.89606941466661</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11829.485676356133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2365.8971352712265</v>
      </c>
      <c r="M84" s="852"/>
      <c r="N84" s="57"/>
    </row>
    <row r="85" spans="1:14">
      <c r="B85" s="95" t="s">
        <v>1057</v>
      </c>
      <c r="C85" s="96"/>
      <c r="D85" s="96"/>
      <c r="E85" s="96"/>
      <c r="F85" s="96"/>
      <c r="G85" s="96"/>
      <c r="H85" s="96"/>
      <c r="I85" s="93"/>
      <c r="J85" s="94"/>
      <c r="K85" s="313">
        <v>0.05</v>
      </c>
      <c r="L85" s="851">
        <f>N79*K85</f>
        <v>591.47428381780662</v>
      </c>
      <c r="M85" s="852"/>
      <c r="N85" s="57"/>
    </row>
    <row r="86" spans="1:14" ht="15.75" thickBot="1">
      <c r="B86" s="97" t="s">
        <v>1058</v>
      </c>
      <c r="C86" s="98"/>
      <c r="D86" s="98"/>
      <c r="E86" s="98"/>
      <c r="F86" s="98"/>
      <c r="G86" s="98"/>
      <c r="H86" s="98"/>
      <c r="I86" s="99"/>
      <c r="J86" s="100"/>
      <c r="K86" s="314">
        <v>0.05</v>
      </c>
      <c r="L86" s="853">
        <f>N79*K86</f>
        <v>591.47428381780662</v>
      </c>
      <c r="M86" s="854"/>
      <c r="N86" s="57"/>
    </row>
    <row r="87" spans="1:14" ht="15.75" thickBot="1">
      <c r="B87" s="817" t="s">
        <v>1037</v>
      </c>
      <c r="C87" s="818"/>
      <c r="D87" s="818"/>
      <c r="E87" s="818"/>
      <c r="F87" s="818"/>
      <c r="G87" s="818"/>
      <c r="H87" s="818"/>
      <c r="I87" s="818"/>
      <c r="J87" s="818"/>
      <c r="K87" s="818"/>
      <c r="L87" s="818"/>
      <c r="M87" s="819"/>
      <c r="N87" s="58">
        <f>L84+L85+L86</f>
        <v>3548.84570290684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15378.331379262972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topLeftCell="A22"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1244</v>
      </c>
      <c r="C31" s="87" t="s">
        <v>2283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N77*M41</f>
        <v>272.35842776586668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272.35842776586668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481</v>
      </c>
      <c r="B48" s="49" t="str">
        <f>VLOOKUP(A48,MATERIALES!A5:D372,3,FALSE)</f>
        <v>Grapas</v>
      </c>
      <c r="C48" s="290"/>
      <c r="D48" s="290"/>
      <c r="E48" s="290"/>
      <c r="F48" s="290"/>
      <c r="G48" s="290"/>
      <c r="H48" s="290"/>
      <c r="I48" s="290"/>
      <c r="J48" s="320" t="str">
        <f ca="1">VLOOKUP(A48,MATERIALES!A4:D638,2,FALSE)</f>
        <v>kg</v>
      </c>
      <c r="K48" s="291">
        <v>0.08</v>
      </c>
      <c r="L48" s="276"/>
      <c r="M48" s="411">
        <f>VLOOKUP(A48,MATERIALES!A5:D394,4,FALSE)</f>
        <v>4008</v>
      </c>
      <c r="N48" s="281">
        <f>K48*M48</f>
        <v>320.64</v>
      </c>
    </row>
    <row r="49" spans="1:14">
      <c r="A49" s="172" t="s">
        <v>647</v>
      </c>
      <c r="B49" s="49" t="str">
        <f>VLOOKUP(A49,MATERIALES!A6:D372,3,FALSE)</f>
        <v xml:space="preserve">Poste de madera para cercas </v>
      </c>
      <c r="C49" s="434"/>
      <c r="D49" s="434"/>
      <c r="E49" s="434"/>
      <c r="F49" s="434"/>
      <c r="G49" s="434"/>
      <c r="H49" s="434"/>
      <c r="I49" s="434"/>
      <c r="J49" s="321" t="str">
        <f>VLOOKUP(A49,MATERIALES!A5:D639,2,FALSE)</f>
        <v>u</v>
      </c>
      <c r="K49" s="406">
        <v>0.4</v>
      </c>
      <c r="L49" s="430"/>
      <c r="M49" s="411">
        <f>VLOOKUP(A49,MATERIALES!A6:D395,4,FALSE)</f>
        <v>7891.666666666667</v>
      </c>
      <c r="N49" s="281">
        <f>K49*M49</f>
        <v>3156.666666666667</v>
      </c>
    </row>
    <row r="50" spans="1:14">
      <c r="A50" s="172" t="s">
        <v>850</v>
      </c>
      <c r="B50" s="49" t="str">
        <f>VLOOKUP(A50,MATERIALES!A6:D372,3,FALSE)</f>
        <v>Alambre de púa calibre 12 (350 m)</v>
      </c>
      <c r="C50" s="434"/>
      <c r="D50" s="434"/>
      <c r="E50" s="434"/>
      <c r="F50" s="434"/>
      <c r="G50" s="434"/>
      <c r="H50" s="434"/>
      <c r="I50" s="434"/>
      <c r="J50" s="321" t="str">
        <f>VLOOKUP(A50,MATERIALES!A6:D640,2,FALSE)</f>
        <v>m</v>
      </c>
      <c r="K50" s="406">
        <v>3</v>
      </c>
      <c r="L50" s="430"/>
      <c r="M50" s="411">
        <f>VLOOKUP(A50,MATERIALES!A6:D396,4,FALSE)</f>
        <v>493.5</v>
      </c>
      <c r="N50" s="281">
        <f>K50*M50</f>
        <v>1480.5</v>
      </c>
    </row>
    <row r="51" spans="1:14">
      <c r="A51" s="172" t="s">
        <v>1003</v>
      </c>
      <c r="B51" s="49" t="str">
        <f>VLOOKUP(A51,MATERIALES!A6:D372,3,FALSE)</f>
        <v xml:space="preserve">Malla eslabonada, calibre 10, 6 ojos
</v>
      </c>
      <c r="C51" s="434"/>
      <c r="D51" s="434"/>
      <c r="E51" s="434"/>
      <c r="F51" s="434"/>
      <c r="G51" s="434"/>
      <c r="H51" s="434"/>
      <c r="I51" s="434"/>
      <c r="J51" s="321" t="str">
        <f>VLOOKUP(A51,MATERIALES!A6:D641,2,FALSE)</f>
        <v>m2</v>
      </c>
      <c r="K51" s="406">
        <v>1.5</v>
      </c>
      <c r="L51" s="430"/>
      <c r="M51" s="411">
        <f>VLOOKUP(A51,MATERIALES!A6:D397,4,FALSE)</f>
        <v>12429</v>
      </c>
      <c r="N51" s="281">
        <f>K51*M51</f>
        <v>18643.5</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23601.306666666667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75</v>
      </c>
      <c r="N71" s="404">
        <f>K71/M71</f>
        <v>1361.7921388293332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75</v>
      </c>
      <c r="N72" s="404">
        <f>K72/M72</f>
        <v>1361.7921388293332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51"/>
    </row>
    <row r="77" spans="1:15" ht="15.75" thickBot="1">
      <c r="B77" s="817" t="s">
        <v>1037</v>
      </c>
      <c r="C77" s="818"/>
      <c r="D77" s="818"/>
      <c r="E77" s="818"/>
      <c r="F77" s="818"/>
      <c r="G77" s="818"/>
      <c r="H77" s="818"/>
      <c r="I77" s="818"/>
      <c r="J77" s="818"/>
      <c r="K77" s="818"/>
      <c r="L77" s="818"/>
      <c r="M77" s="819"/>
      <c r="N77" s="310">
        <f>SUM(N71:N76)</f>
        <v>2723.5842776586665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26597.249372091199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5319.4498744182401</v>
      </c>
      <c r="M84" s="852"/>
      <c r="N84" s="57"/>
    </row>
    <row r="85" spans="1:14">
      <c r="B85" s="95" t="s">
        <v>1057</v>
      </c>
      <c r="C85" s="96"/>
      <c r="D85" s="96"/>
      <c r="E85" s="96"/>
      <c r="F85" s="96"/>
      <c r="G85" s="96"/>
      <c r="H85" s="96"/>
      <c r="I85" s="93"/>
      <c r="J85" s="94"/>
      <c r="K85" s="313">
        <v>0.05</v>
      </c>
      <c r="L85" s="851">
        <f>N79*K85</f>
        <v>1329.86246860456</v>
      </c>
      <c r="M85" s="852"/>
      <c r="N85" s="57"/>
    </row>
    <row r="86" spans="1:14" ht="15.75" thickBot="1">
      <c r="B86" s="97" t="s">
        <v>1058</v>
      </c>
      <c r="C86" s="98"/>
      <c r="D86" s="98"/>
      <c r="E86" s="98"/>
      <c r="F86" s="98"/>
      <c r="G86" s="98"/>
      <c r="H86" s="98"/>
      <c r="I86" s="99"/>
      <c r="J86" s="100"/>
      <c r="K86" s="314">
        <v>0.05</v>
      </c>
      <c r="L86" s="853">
        <f>N79*K86</f>
        <v>1329.86246860456</v>
      </c>
      <c r="M86" s="854"/>
      <c r="N86" s="57"/>
    </row>
    <row r="87" spans="1:14" ht="15.75" thickBot="1">
      <c r="B87" s="817" t="s">
        <v>1037</v>
      </c>
      <c r="C87" s="818"/>
      <c r="D87" s="818"/>
      <c r="E87" s="818"/>
      <c r="F87" s="818"/>
      <c r="G87" s="818"/>
      <c r="H87" s="818"/>
      <c r="I87" s="818"/>
      <c r="J87" s="818"/>
      <c r="K87" s="818"/>
      <c r="L87" s="818"/>
      <c r="M87" s="819"/>
      <c r="N87" s="58">
        <f>L84+L85+L86</f>
        <v>7979.1748116273611</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34576.424183718562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topLeftCell="A19"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1245</v>
      </c>
      <c r="C31" s="87" t="s">
        <v>2284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N77*M41</f>
        <v>272.35842776586668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272.35842776586668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653</v>
      </c>
      <c r="B48" s="49" t="str">
        <f>VLOOKUP(A48,MATERIALES!A5:D372,3,FALSE)</f>
        <v xml:space="preserve">Postes de concreto para cercas
</v>
      </c>
      <c r="C48" s="290"/>
      <c r="D48" s="290"/>
      <c r="E48" s="290"/>
      <c r="F48" s="290"/>
      <c r="G48" s="290"/>
      <c r="H48" s="290"/>
      <c r="I48" s="290"/>
      <c r="J48" s="320" t="str">
        <f ca="1">VLOOKUP(A48,MATERIALES!A4:D638,2,FALSE)</f>
        <v>u</v>
      </c>
      <c r="K48" s="291">
        <v>0.4</v>
      </c>
      <c r="L48" s="276"/>
      <c r="M48" s="411">
        <f>VLOOKUP(A48,MATERIALES!A5:D394,4,FALSE)</f>
        <v>24000</v>
      </c>
      <c r="N48" s="281">
        <f>K48*M48</f>
        <v>9600</v>
      </c>
    </row>
    <row r="49" spans="1:14">
      <c r="A49" s="172" t="s">
        <v>850</v>
      </c>
      <c r="B49" s="49" t="str">
        <f>VLOOKUP(A49,MATERIALES!A6:D372,3,FALSE)</f>
        <v>Alambre de púa calibre 12 (350 m)</v>
      </c>
      <c r="C49" s="434"/>
      <c r="D49" s="434"/>
      <c r="E49" s="434"/>
      <c r="F49" s="434"/>
      <c r="G49" s="434"/>
      <c r="H49" s="434"/>
      <c r="I49" s="434"/>
      <c r="J49" s="321" t="str">
        <f>VLOOKUP(A49,MATERIALES!A5:D639,2,FALSE)</f>
        <v>m</v>
      </c>
      <c r="K49" s="406">
        <v>3</v>
      </c>
      <c r="L49" s="430"/>
      <c r="M49" s="411">
        <f>VLOOKUP(A49,MATERIALES!A6:D395,4,FALSE)</f>
        <v>493.5</v>
      </c>
      <c r="N49" s="281">
        <f>K49*M49</f>
        <v>1480.5</v>
      </c>
    </row>
    <row r="50" spans="1:14">
      <c r="A50" s="172" t="s">
        <v>1003</v>
      </c>
      <c r="B50" s="49" t="str">
        <f>VLOOKUP(A50,MATERIALES!A6:D372,3,FALSE)</f>
        <v xml:space="preserve">Malla eslabonada, calibre 10, 6 ojos
</v>
      </c>
      <c r="C50" s="434"/>
      <c r="D50" s="434"/>
      <c r="E50" s="434"/>
      <c r="F50" s="434"/>
      <c r="G50" s="434"/>
      <c r="H50" s="434"/>
      <c r="I50" s="434"/>
      <c r="J50" s="321" t="str">
        <f>VLOOKUP(A50,MATERIALES!A6:D640,2,FALSE)</f>
        <v>m2</v>
      </c>
      <c r="K50" s="406">
        <v>1.5</v>
      </c>
      <c r="L50" s="430"/>
      <c r="M50" s="411">
        <f>VLOOKUP(A50,MATERIALES!A6:D396,4,FALSE)</f>
        <v>12429</v>
      </c>
      <c r="N50" s="281">
        <f>K50*M50</f>
        <v>18643.5</v>
      </c>
    </row>
    <row r="51" spans="1:14" ht="15.75" customHeight="1">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29724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75</v>
      </c>
      <c r="N71" s="404">
        <f>K71/M71</f>
        <v>1361.7921388293332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75</v>
      </c>
      <c r="N72" s="404">
        <f>K72/M72</f>
        <v>1361.7921388293332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2723.5842776586665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32719.942705424532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6543.9885410849065</v>
      </c>
      <c r="M84" s="852"/>
      <c r="N84" s="57"/>
    </row>
    <row r="85" spans="1:14">
      <c r="B85" s="95" t="s">
        <v>1057</v>
      </c>
      <c r="C85" s="96"/>
      <c r="D85" s="96"/>
      <c r="E85" s="96"/>
      <c r="F85" s="96"/>
      <c r="G85" s="96"/>
      <c r="H85" s="96"/>
      <c r="I85" s="93"/>
      <c r="J85" s="94"/>
      <c r="K85" s="313">
        <v>0.05</v>
      </c>
      <c r="L85" s="851">
        <f>N79*K85</f>
        <v>1635.9971352712266</v>
      </c>
      <c r="M85" s="852"/>
      <c r="N85" s="57"/>
    </row>
    <row r="86" spans="1:14" ht="15.75" thickBot="1">
      <c r="B86" s="97" t="s">
        <v>1058</v>
      </c>
      <c r="C86" s="98"/>
      <c r="D86" s="98"/>
      <c r="E86" s="98"/>
      <c r="F86" s="98"/>
      <c r="G86" s="98"/>
      <c r="H86" s="98"/>
      <c r="I86" s="99"/>
      <c r="J86" s="100"/>
      <c r="K86" s="314">
        <v>0.05</v>
      </c>
      <c r="L86" s="853">
        <f>N79*K86</f>
        <v>1635.9971352712266</v>
      </c>
      <c r="M86" s="854"/>
      <c r="N86" s="57"/>
    </row>
    <row r="87" spans="1:14" ht="15.75" thickBot="1">
      <c r="B87" s="817" t="s">
        <v>1037</v>
      </c>
      <c r="C87" s="818"/>
      <c r="D87" s="818"/>
      <c r="E87" s="818"/>
      <c r="F87" s="818"/>
      <c r="G87" s="818"/>
      <c r="H87" s="818"/>
      <c r="I87" s="818"/>
      <c r="J87" s="818"/>
      <c r="K87" s="818"/>
      <c r="L87" s="818"/>
      <c r="M87" s="819"/>
      <c r="N87" s="58">
        <f>L84+L85+L86</f>
        <v>9815.9828116273602</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42535.925517051888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topLeftCell="A40"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1802</v>
      </c>
      <c r="C31" s="87" t="s">
        <v>2285</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241</v>
      </c>
      <c r="B36" s="830" t="str">
        <f>VLOOKUP(A36,EQUIPOS!A6:D154,3,FALSE)</f>
        <v>Grúa (capacidad 15 ton)</v>
      </c>
      <c r="C36" s="831"/>
      <c r="D36" s="831"/>
      <c r="E36" s="831"/>
      <c r="F36" s="831"/>
      <c r="G36" s="831"/>
      <c r="H36" s="832"/>
      <c r="I36" s="276"/>
      <c r="J36" s="277"/>
      <c r="K36" s="278">
        <f>VLOOKUP(A36,EQUIPOS!A6:D163,4,FALSE)</f>
        <v>173400</v>
      </c>
      <c r="L36" s="279"/>
      <c r="M36" s="345">
        <v>0.75</v>
      </c>
      <c r="N36" s="281">
        <f>K36/M36</f>
        <v>231200</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0.2</v>
      </c>
      <c r="N41" s="353">
        <f>N77*M41</f>
        <v>8511.2008676833339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239711.20086768334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6" t="s">
        <v>414</v>
      </c>
      <c r="B48" s="49" t="str">
        <f>VLOOKUP(A48,MATERIALES!A5:D372,3,FALSE)</f>
        <v xml:space="preserve">Cicatrizante (para remoción de especies vegetales)
</v>
      </c>
      <c r="C48" s="290"/>
      <c r="D48" s="290"/>
      <c r="E48" s="290"/>
      <c r="F48" s="290"/>
      <c r="G48" s="290"/>
      <c r="H48" s="290"/>
      <c r="I48" s="277"/>
      <c r="J48" s="233" t="str">
        <f ca="1">VLOOKUP(A48,MATERIALES!A4:D638,2,FALSE)</f>
        <v>kg</v>
      </c>
      <c r="K48" s="291">
        <v>1</v>
      </c>
      <c r="L48" s="276"/>
      <c r="M48" s="411">
        <f>VLOOKUP(A48,MATERIALES!A5:D394,4,FALSE)</f>
        <v>30353.296666666665</v>
      </c>
      <c r="N48" s="281">
        <f>K48*M48</f>
        <v>30353.296666666665</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30353.296666666665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6</v>
      </c>
      <c r="N71" s="404">
        <f>K71/M71</f>
        <v>17022.401735366668</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6</v>
      </c>
      <c r="N72" s="404">
        <f>K72/M72</f>
        <v>25533.602603049996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42556.004338416664</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312620.5018727667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62524.100374553345</v>
      </c>
      <c r="M84" s="852"/>
      <c r="N84" s="57"/>
    </row>
    <row r="85" spans="1:14">
      <c r="B85" s="95" t="s">
        <v>1057</v>
      </c>
      <c r="C85" s="96"/>
      <c r="D85" s="96"/>
      <c r="E85" s="96"/>
      <c r="F85" s="96"/>
      <c r="G85" s="96"/>
      <c r="H85" s="96"/>
      <c r="I85" s="93"/>
      <c r="J85" s="94"/>
      <c r="K85" s="313">
        <v>0.05</v>
      </c>
      <c r="L85" s="851">
        <f>N79*K85</f>
        <v>15631.025093638336</v>
      </c>
      <c r="M85" s="852"/>
      <c r="N85" s="57"/>
    </row>
    <row r="86" spans="1:14" ht="15.75" thickBot="1">
      <c r="B86" s="97" t="s">
        <v>1058</v>
      </c>
      <c r="C86" s="98"/>
      <c r="D86" s="98"/>
      <c r="E86" s="98"/>
      <c r="F86" s="98"/>
      <c r="G86" s="98"/>
      <c r="H86" s="98"/>
      <c r="I86" s="99"/>
      <c r="J86" s="100"/>
      <c r="K86" s="314">
        <v>0.05</v>
      </c>
      <c r="L86" s="853">
        <f>N79*K86</f>
        <v>15631.025093638336</v>
      </c>
      <c r="M86" s="854"/>
      <c r="N86" s="57"/>
    </row>
    <row r="87" spans="1:14" ht="15.75" thickBot="1">
      <c r="B87" s="817" t="s">
        <v>1037</v>
      </c>
      <c r="C87" s="818"/>
      <c r="D87" s="818"/>
      <c r="E87" s="818"/>
      <c r="F87" s="818"/>
      <c r="G87" s="818"/>
      <c r="H87" s="818"/>
      <c r="I87" s="818"/>
      <c r="J87" s="818"/>
      <c r="K87" s="818"/>
      <c r="L87" s="818"/>
      <c r="M87" s="819"/>
      <c r="N87" s="58">
        <f>L84+L85+L86</f>
        <v>93786.150561830014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406406.65243459673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topLeftCell="A37"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1803</v>
      </c>
      <c r="C31" s="87" t="s">
        <v>2286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0.2</v>
      </c>
      <c r="N41" s="353">
        <f>N77*M41</f>
        <v>6383.4006507624999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6383.4006507624999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6" t="s">
        <v>414</v>
      </c>
      <c r="B48" s="49" t="str">
        <f>VLOOKUP(A48,MATERIALES!A5:D372,3,FALSE)</f>
        <v xml:space="preserve">Cicatrizante (para remoción de especies vegetales)
</v>
      </c>
      <c r="C48" s="290"/>
      <c r="D48" s="290"/>
      <c r="E48" s="290"/>
      <c r="F48" s="290"/>
      <c r="G48" s="290"/>
      <c r="H48" s="290"/>
      <c r="I48" s="277"/>
      <c r="J48" s="233" t="str">
        <f ca="1">VLOOKUP(A48,MATERIALES!A4:D638,2,FALSE)</f>
        <v>kg</v>
      </c>
      <c r="K48" s="291">
        <v>1</v>
      </c>
      <c r="L48" s="276"/>
      <c r="M48" s="411">
        <f>VLOOKUP(A48,MATERIALES!A5:D394,4,FALSE)</f>
        <v>30353.296666666665</v>
      </c>
      <c r="N48" s="281">
        <f>K48*M48</f>
        <v>30353.296666666665</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30353.296666666665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8</v>
      </c>
      <c r="N71" s="404">
        <f>K71/M71</f>
        <v>12766.801301525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8</v>
      </c>
      <c r="N72" s="404">
        <f>K72/M72</f>
        <v>19150.201952287498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51"/>
    </row>
    <row r="77" spans="1:15" ht="15.75" thickBot="1">
      <c r="B77" s="817" t="s">
        <v>1037</v>
      </c>
      <c r="C77" s="818"/>
      <c r="D77" s="818"/>
      <c r="E77" s="818"/>
      <c r="F77" s="818"/>
      <c r="G77" s="818"/>
      <c r="H77" s="818"/>
      <c r="I77" s="818"/>
      <c r="J77" s="818"/>
      <c r="K77" s="818"/>
      <c r="L77" s="818"/>
      <c r="M77" s="819"/>
      <c r="N77" s="310">
        <f>SUM(N71:N76)</f>
        <v>31917.003253812498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68653.700571241658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13730.740114248332</v>
      </c>
      <c r="M84" s="852"/>
      <c r="N84" s="57"/>
    </row>
    <row r="85" spans="1:14">
      <c r="B85" s="95" t="s">
        <v>1057</v>
      </c>
      <c r="C85" s="96"/>
      <c r="D85" s="96"/>
      <c r="E85" s="96"/>
      <c r="F85" s="96"/>
      <c r="G85" s="96"/>
      <c r="H85" s="96"/>
      <c r="I85" s="93"/>
      <c r="J85" s="94"/>
      <c r="K85" s="313">
        <v>0.05</v>
      </c>
      <c r="L85" s="851">
        <f>N79*K85</f>
        <v>3432.6850285620831</v>
      </c>
      <c r="M85" s="852"/>
      <c r="N85" s="57"/>
    </row>
    <row r="86" spans="1:14" ht="15.75" thickBot="1">
      <c r="B86" s="97" t="s">
        <v>1058</v>
      </c>
      <c r="C86" s="98"/>
      <c r="D86" s="98"/>
      <c r="E86" s="98"/>
      <c r="F86" s="98"/>
      <c r="G86" s="98"/>
      <c r="H86" s="98"/>
      <c r="I86" s="99"/>
      <c r="J86" s="100"/>
      <c r="K86" s="314">
        <v>0.05</v>
      </c>
      <c r="L86" s="853">
        <f>N79*K86</f>
        <v>3432.6850285620831</v>
      </c>
      <c r="M86" s="854"/>
      <c r="N86" s="57"/>
    </row>
    <row r="87" spans="1:14" ht="15.75" thickBot="1">
      <c r="B87" s="817" t="s">
        <v>1037</v>
      </c>
      <c r="C87" s="818"/>
      <c r="D87" s="818"/>
      <c r="E87" s="818"/>
      <c r="F87" s="818"/>
      <c r="G87" s="818"/>
      <c r="H87" s="818"/>
      <c r="I87" s="818"/>
      <c r="J87" s="818"/>
      <c r="K87" s="818"/>
      <c r="L87" s="818"/>
      <c r="M87" s="819"/>
      <c r="N87" s="58">
        <f>L84+L85+L86</f>
        <v>20596.110171372497</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89249.810742614151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topLeftCell="A34"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1804</v>
      </c>
      <c r="C31" s="87" t="s">
        <v>2287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0.15</v>
      </c>
      <c r="N41" s="353">
        <f>N77*M41</f>
        <v>2553.3602603049999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6" t="s">
        <v>414</v>
      </c>
      <c r="B48" s="49" t="str">
        <f>VLOOKUP(A48,MATERIALES!A5:D372,3,FALSE)</f>
        <v xml:space="preserve">Cicatrizante (para remoción de especies vegetales)
</v>
      </c>
      <c r="C48" s="290"/>
      <c r="D48" s="290"/>
      <c r="E48" s="290"/>
      <c r="F48" s="290"/>
      <c r="G48" s="290"/>
      <c r="H48" s="290"/>
      <c r="I48" s="277"/>
      <c r="J48" s="233" t="str">
        <f ca="1">VLOOKUP(A48,MATERIALES!A4:D638,2,FALSE)</f>
        <v>kg</v>
      </c>
      <c r="K48" s="291">
        <v>1</v>
      </c>
      <c r="L48" s="276"/>
      <c r="M48" s="411">
        <f>VLOOKUP(A48,MATERIALES!A5:D394,4,FALSE)</f>
        <v>30353.296666666665</v>
      </c>
      <c r="N48" s="281">
        <f>K48*M48</f>
        <v>30353.296666666665</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30353.296666666665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12</v>
      </c>
      <c r="N71" s="404">
        <f>K71/M71</f>
        <v>8511.2008676833339</v>
      </c>
      <c r="O71" s="112"/>
    </row>
    <row r="72" spans="1:15">
      <c r="A72" s="177"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12</v>
      </c>
      <c r="N72" s="404">
        <f>K72/M72</f>
        <v>8511.2008676833339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51"/>
    </row>
    <row r="77" spans="1:15" ht="15.75" thickBot="1">
      <c r="B77" s="817" t="s">
        <v>1037</v>
      </c>
      <c r="C77" s="818"/>
      <c r="D77" s="818"/>
      <c r="E77" s="818"/>
      <c r="F77" s="818"/>
      <c r="G77" s="818"/>
      <c r="H77" s="818"/>
      <c r="I77" s="818"/>
      <c r="J77" s="818"/>
      <c r="K77" s="818"/>
      <c r="L77" s="818"/>
      <c r="M77" s="819"/>
      <c r="N77" s="310">
        <f>SUM(N71:N76)</f>
        <v>17022.401735366668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49929.058662338328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9985.8117324676659</v>
      </c>
      <c r="M84" s="852"/>
      <c r="N84" s="57"/>
    </row>
    <row r="85" spans="1:14">
      <c r="B85" s="95" t="s">
        <v>1057</v>
      </c>
      <c r="C85" s="96"/>
      <c r="D85" s="96"/>
      <c r="E85" s="96"/>
      <c r="F85" s="96"/>
      <c r="G85" s="96"/>
      <c r="H85" s="96"/>
      <c r="I85" s="93"/>
      <c r="J85" s="94"/>
      <c r="K85" s="313">
        <v>0.05</v>
      </c>
      <c r="L85" s="851">
        <f>N79*K85</f>
        <v>2496.4529331169165</v>
      </c>
      <c r="M85" s="852"/>
      <c r="N85" s="57"/>
    </row>
    <row r="86" spans="1:14" ht="15.75" thickBot="1">
      <c r="B86" s="97" t="s">
        <v>1058</v>
      </c>
      <c r="C86" s="98"/>
      <c r="D86" s="98"/>
      <c r="E86" s="98"/>
      <c r="F86" s="98"/>
      <c r="G86" s="98"/>
      <c r="H86" s="98"/>
      <c r="I86" s="99"/>
      <c r="J86" s="100"/>
      <c r="K86" s="314">
        <v>0.05</v>
      </c>
      <c r="L86" s="853">
        <f>N79*K86</f>
        <v>2496.4529331169165</v>
      </c>
      <c r="M86" s="854"/>
      <c r="N86" s="57"/>
    </row>
    <row r="87" spans="1:14" ht="15.75" thickBot="1">
      <c r="B87" s="817" t="s">
        <v>1037</v>
      </c>
      <c r="C87" s="818"/>
      <c r="D87" s="818"/>
      <c r="E87" s="818"/>
      <c r="F87" s="818"/>
      <c r="G87" s="818"/>
      <c r="H87" s="818"/>
      <c r="I87" s="818"/>
      <c r="J87" s="818"/>
      <c r="K87" s="818"/>
      <c r="L87" s="818"/>
      <c r="M87" s="819"/>
      <c r="N87" s="58">
        <f>L84+L85+L86</f>
        <v>14978.717598701498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64907.776261039828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topLeftCell="A46"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1805</v>
      </c>
      <c r="C31" s="87" t="s">
        <v>2288</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0.15</v>
      </c>
      <c r="N41" s="353">
        <f>N77*M41</f>
        <v>1915.0201952287498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214" t="s">
        <v>414</v>
      </c>
      <c r="B48" s="49" t="str">
        <f>VLOOKUP(A48,MATERIALES!A5:D372,3,FALSE)</f>
        <v xml:space="preserve">Cicatrizante (para remoción de especies vegetales)
</v>
      </c>
      <c r="C48" s="290"/>
      <c r="D48" s="290"/>
      <c r="E48" s="290"/>
      <c r="F48" s="290"/>
      <c r="G48" s="290"/>
      <c r="H48" s="290"/>
      <c r="I48" s="290"/>
      <c r="J48" s="320" t="str">
        <f ca="1">VLOOKUP(A48,MATERIALES!A4:D638,2,FALSE)</f>
        <v>kg</v>
      </c>
      <c r="K48" s="291">
        <v>1</v>
      </c>
      <c r="L48" s="276"/>
      <c r="M48" s="411">
        <f>VLOOKUP(A48,MATERIALES!A5:D394,4,FALSE)</f>
        <v>30353.296666666665</v>
      </c>
      <c r="N48" s="281">
        <f>K48*M48</f>
        <v>30353.296666666665</v>
      </c>
    </row>
    <row r="49" spans="1:14">
      <c r="A49" s="176"/>
      <c r="B49" s="49"/>
      <c r="C49" s="434"/>
      <c r="D49" s="434"/>
      <c r="E49" s="434"/>
      <c r="F49" s="434"/>
      <c r="G49" s="434"/>
      <c r="H49" s="434"/>
      <c r="I49" s="434"/>
      <c r="J49" s="321"/>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30353.296666666665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16</v>
      </c>
      <c r="N71" s="404">
        <f>K71/M71</f>
        <v>6383.4006507624999</v>
      </c>
      <c r="O71" s="112"/>
    </row>
    <row r="72" spans="1:15">
      <c r="A72" s="177"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12766.801301525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45035.118163420411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9007.0236326840823</v>
      </c>
      <c r="M84" s="852"/>
      <c r="N84" s="57"/>
    </row>
    <row r="85" spans="1:14">
      <c r="B85" s="95" t="s">
        <v>1057</v>
      </c>
      <c r="C85" s="96"/>
      <c r="D85" s="96"/>
      <c r="E85" s="96"/>
      <c r="F85" s="96"/>
      <c r="G85" s="96"/>
      <c r="H85" s="96"/>
      <c r="I85" s="93"/>
      <c r="J85" s="94"/>
      <c r="K85" s="313">
        <v>0.05</v>
      </c>
      <c r="L85" s="851">
        <f>N79*K85</f>
        <v>2251.7559081710206</v>
      </c>
      <c r="M85" s="852"/>
      <c r="N85" s="57"/>
    </row>
    <row r="86" spans="1:14" ht="15.75" thickBot="1">
      <c r="B86" s="97" t="s">
        <v>1058</v>
      </c>
      <c r="C86" s="98"/>
      <c r="D86" s="98"/>
      <c r="E86" s="98"/>
      <c r="F86" s="98"/>
      <c r="G86" s="98"/>
      <c r="H86" s="98"/>
      <c r="I86" s="99"/>
      <c r="J86" s="100"/>
      <c r="K86" s="314">
        <v>0.05</v>
      </c>
      <c r="L86" s="853">
        <f>N79*K86</f>
        <v>2251.7559081710206</v>
      </c>
      <c r="M86" s="854"/>
      <c r="N86" s="57"/>
    </row>
    <row r="87" spans="1:14" ht="15.75" thickBot="1">
      <c r="B87" s="817" t="s">
        <v>1037</v>
      </c>
      <c r="C87" s="818"/>
      <c r="D87" s="818"/>
      <c r="E87" s="818"/>
      <c r="F87" s="818"/>
      <c r="G87" s="818"/>
      <c r="H87" s="818"/>
      <c r="I87" s="818"/>
      <c r="J87" s="818"/>
      <c r="K87" s="818"/>
      <c r="L87" s="818"/>
      <c r="M87" s="819"/>
      <c r="N87" s="58">
        <f>L84+L85+L86</f>
        <v>13510.535449026123</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58545.653612446535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topLeftCell="A25"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1806</v>
      </c>
      <c r="C31" s="87" t="s">
        <v>2289</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0.15</v>
      </c>
      <c r="N41" s="353">
        <f>N77*M41</f>
        <v>10728.404455063024</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10728.404455063024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6" t="s">
        <v>743</v>
      </c>
      <c r="B48" s="49" t="str">
        <f>VLOOKUP(A48,MATERIALES!A5:D372,3,FALSE)</f>
        <v xml:space="preserve">Tierra abonada </v>
      </c>
      <c r="C48" s="290"/>
      <c r="D48" s="290"/>
      <c r="E48" s="290"/>
      <c r="F48" s="290"/>
      <c r="G48" s="290"/>
      <c r="H48" s="290"/>
      <c r="I48" s="290"/>
      <c r="J48" s="320" t="str">
        <f ca="1">VLOOKUP(A48,MATERIALES!A4:D638,2,FALSE)</f>
        <v>m3</v>
      </c>
      <c r="K48" s="291">
        <v>2.1</v>
      </c>
      <c r="L48" s="276"/>
      <c r="M48" s="411">
        <f>VLOOKUP(A48,MATERIALES!A5:D394,4,FALSE)</f>
        <v>30000</v>
      </c>
      <c r="N48" s="281">
        <f>K48*M48</f>
        <v>63000</v>
      </c>
    </row>
    <row r="49" spans="1:14">
      <c r="A49" s="176" t="s">
        <v>414</v>
      </c>
      <c r="B49" s="49" t="str">
        <f>VLOOKUP(A49,MATERIALES!A6:D372,3,FALSE)</f>
        <v xml:space="preserve">Cicatrizante (para remoción de especies vegetales)
</v>
      </c>
      <c r="C49" s="434"/>
      <c r="D49" s="434"/>
      <c r="E49" s="434"/>
      <c r="F49" s="434"/>
      <c r="G49" s="434"/>
      <c r="H49" s="434"/>
      <c r="I49" s="434"/>
      <c r="J49" s="321" t="str">
        <f>VLOOKUP(A49,MATERIALES!A5:D639,2,FALSE)</f>
        <v>kg</v>
      </c>
      <c r="K49" s="406">
        <v>1</v>
      </c>
      <c r="L49" s="430"/>
      <c r="M49" s="411">
        <f>VLOOKUP(A49,MATERIALES!A6:D395,4,FALSE)</f>
        <v>30353.296666666665</v>
      </c>
      <c r="N49" s="281">
        <f>K49*M49</f>
        <v>30353.296666666665</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93353.296666666662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3.57</v>
      </c>
      <c r="N71" s="404">
        <f>K71/M71</f>
        <v>28609.078546834735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3.57</v>
      </c>
      <c r="N72" s="404">
        <f>K72/M72</f>
        <v>42913.617820252097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71522.696367086828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175604.39748881652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35120.879497763308</v>
      </c>
      <c r="M84" s="852"/>
      <c r="N84" s="57"/>
    </row>
    <row r="85" spans="1:14">
      <c r="B85" s="95" t="s">
        <v>1057</v>
      </c>
      <c r="C85" s="96"/>
      <c r="D85" s="96"/>
      <c r="E85" s="96"/>
      <c r="F85" s="96"/>
      <c r="G85" s="96"/>
      <c r="H85" s="96"/>
      <c r="I85" s="93"/>
      <c r="J85" s="94"/>
      <c r="K85" s="313">
        <v>0.05</v>
      </c>
      <c r="L85" s="851">
        <f>N79*K85</f>
        <v>8780.219874440827</v>
      </c>
      <c r="M85" s="852"/>
      <c r="N85" s="57"/>
    </row>
    <row r="86" spans="1:14" ht="15.75" thickBot="1">
      <c r="B86" s="97" t="s">
        <v>1058</v>
      </c>
      <c r="C86" s="98"/>
      <c r="D86" s="98"/>
      <c r="E86" s="98"/>
      <c r="F86" s="98"/>
      <c r="G86" s="98"/>
      <c r="H86" s="98"/>
      <c r="I86" s="99"/>
      <c r="J86" s="100"/>
      <c r="K86" s="314">
        <v>0.05</v>
      </c>
      <c r="L86" s="853">
        <f>N79*K86</f>
        <v>8780.219874440827</v>
      </c>
      <c r="M86" s="854"/>
      <c r="N86" s="57"/>
    </row>
    <row r="87" spans="1:14" ht="15.75" thickBot="1">
      <c r="B87" s="817" t="s">
        <v>1037</v>
      </c>
      <c r="C87" s="818"/>
      <c r="D87" s="818"/>
      <c r="E87" s="818"/>
      <c r="F87" s="818"/>
      <c r="G87" s="818"/>
      <c r="H87" s="818"/>
      <c r="I87" s="818"/>
      <c r="J87" s="818"/>
      <c r="K87" s="818"/>
      <c r="L87" s="818"/>
      <c r="M87" s="819"/>
      <c r="N87" s="58">
        <f>L84+L85+L86</f>
        <v>52681.319246644955</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228285.71673546149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topLeftCell="A28"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1807</v>
      </c>
      <c r="C31" s="87" t="s">
        <v>2290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0.15</v>
      </c>
      <c r="N41" s="353">
        <f>N77*M41</f>
        <v>10728.404455063024</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10728.404455063024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6" t="s">
        <v>743</v>
      </c>
      <c r="B48" s="49" t="str">
        <f>VLOOKUP(A48,MATERIALES!A5:D372,3,FALSE)</f>
        <v xml:space="preserve">Tierra abonada </v>
      </c>
      <c r="C48" s="290"/>
      <c r="D48" s="290"/>
      <c r="E48" s="290"/>
      <c r="F48" s="290"/>
      <c r="G48" s="290"/>
      <c r="H48" s="290"/>
      <c r="I48" s="290"/>
      <c r="J48" s="320" t="str">
        <f ca="1">VLOOKUP(A48,MATERIALES!A4:D638,2,FALSE)</f>
        <v>m3</v>
      </c>
      <c r="K48" s="291">
        <v>2</v>
      </c>
      <c r="L48" s="276"/>
      <c r="M48" s="411">
        <f>VLOOKUP(A48,MATERIALES!A5:D394,4,FALSE)</f>
        <v>30000</v>
      </c>
      <c r="N48" s="281">
        <f>K48*M48</f>
        <v>60000</v>
      </c>
    </row>
    <row r="49" spans="1:14">
      <c r="A49" s="176" t="s">
        <v>414</v>
      </c>
      <c r="B49" s="49" t="str">
        <f>VLOOKUP(A49,MATERIALES!A6:D372,3,FALSE)</f>
        <v xml:space="preserve">Cicatrizante (para remoción de especies vegetales)
</v>
      </c>
      <c r="C49" s="434"/>
      <c r="D49" s="434"/>
      <c r="E49" s="434"/>
      <c r="F49" s="434"/>
      <c r="G49" s="434"/>
      <c r="H49" s="434"/>
      <c r="I49" s="434"/>
      <c r="J49" s="321" t="str">
        <f>VLOOKUP(A49,MATERIALES!A5:D639,2,FALSE)</f>
        <v>kg</v>
      </c>
      <c r="K49" s="406">
        <v>1</v>
      </c>
      <c r="L49" s="430"/>
      <c r="M49" s="411">
        <f>VLOOKUP(A49,MATERIALES!A6:D395,4,FALSE)</f>
        <v>30353.296666666665</v>
      </c>
      <c r="N49" s="281">
        <f>K49*M49</f>
        <v>30353.296666666665</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90353.296666666662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3.57</v>
      </c>
      <c r="N71" s="404">
        <f>K71/M71</f>
        <v>28609.078546834735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3.57</v>
      </c>
      <c r="N72" s="404">
        <f>K72/M72</f>
        <v>42913.617820252097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71522.696367086828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172604.39748881652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34520.879497763308</v>
      </c>
      <c r="M84" s="852"/>
      <c r="N84" s="57"/>
    </row>
    <row r="85" spans="1:14">
      <c r="B85" s="95" t="s">
        <v>1057</v>
      </c>
      <c r="C85" s="96"/>
      <c r="D85" s="96"/>
      <c r="E85" s="96"/>
      <c r="F85" s="96"/>
      <c r="G85" s="96"/>
      <c r="H85" s="96"/>
      <c r="I85" s="93"/>
      <c r="J85" s="94"/>
      <c r="K85" s="313">
        <v>0.05</v>
      </c>
      <c r="L85" s="851">
        <f>N79*K85</f>
        <v>8630.219874440827</v>
      </c>
      <c r="M85" s="852"/>
      <c r="N85" s="57"/>
    </row>
    <row r="86" spans="1:14" ht="15.75" thickBot="1">
      <c r="B86" s="97" t="s">
        <v>1058</v>
      </c>
      <c r="C86" s="98"/>
      <c r="D86" s="98"/>
      <c r="E86" s="98"/>
      <c r="F86" s="98"/>
      <c r="G86" s="98"/>
      <c r="H86" s="98"/>
      <c r="I86" s="99"/>
      <c r="J86" s="100"/>
      <c r="K86" s="314">
        <v>0.05</v>
      </c>
      <c r="L86" s="853">
        <f>N79*K86</f>
        <v>8630.219874440827</v>
      </c>
      <c r="M86" s="854"/>
      <c r="N86" s="57"/>
    </row>
    <row r="87" spans="1:14" ht="15.75" thickBot="1">
      <c r="B87" s="817" t="s">
        <v>1037</v>
      </c>
      <c r="C87" s="818"/>
      <c r="D87" s="818"/>
      <c r="E87" s="818"/>
      <c r="F87" s="818"/>
      <c r="G87" s="818"/>
      <c r="H87" s="818"/>
      <c r="I87" s="818"/>
      <c r="J87" s="818"/>
      <c r="K87" s="818"/>
      <c r="L87" s="818"/>
      <c r="M87" s="819"/>
      <c r="N87" s="58">
        <f>L84+L85+L86</f>
        <v>51781.319246644955</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224385.71673546149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topLeftCell="A16"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1808</v>
      </c>
      <c r="C31" s="87" t="s">
        <v>2291</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N77*M41</f>
        <v>4479.5794040438586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4479.5794040438586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6" t="s">
        <v>743</v>
      </c>
      <c r="B48" s="49" t="str">
        <f>VLOOKUP(A48,MATERIALES!A5:D372,3,FALSE)</f>
        <v xml:space="preserve">Tierra abonada </v>
      </c>
      <c r="C48" s="290"/>
      <c r="D48" s="290"/>
      <c r="E48" s="290"/>
      <c r="F48" s="290"/>
      <c r="G48" s="290"/>
      <c r="H48" s="290"/>
      <c r="I48" s="290"/>
      <c r="J48" s="320" t="str">
        <f ca="1">VLOOKUP(A48,MATERIALES!A4:D638,2,FALSE)</f>
        <v>m3</v>
      </c>
      <c r="K48" s="291">
        <v>1.31</v>
      </c>
      <c r="L48" s="276"/>
      <c r="M48" s="411">
        <f>VLOOKUP(A48,MATERIALES!A5:D394,4,FALSE)</f>
        <v>30000</v>
      </c>
      <c r="N48" s="281">
        <f>K48*M48</f>
        <v>39300</v>
      </c>
    </row>
    <row r="49" spans="1:14">
      <c r="A49" s="176" t="s">
        <v>414</v>
      </c>
      <c r="B49" s="49" t="str">
        <f>VLOOKUP(A49,MATERIALES!A6:D372,3,FALSE)</f>
        <v xml:space="preserve">Cicatrizante (para remoción de especies vegetales)
</v>
      </c>
      <c r="C49" s="434"/>
      <c r="D49" s="434"/>
      <c r="E49" s="434"/>
      <c r="F49" s="434"/>
      <c r="G49" s="434"/>
      <c r="H49" s="434"/>
      <c r="I49" s="434"/>
      <c r="J49" s="321" t="str">
        <f>VLOOKUP(A49,MATERIALES!A5:D639,2,FALSE)</f>
        <v>kg</v>
      </c>
      <c r="K49" s="406">
        <v>1</v>
      </c>
      <c r="L49" s="430"/>
      <c r="M49" s="411">
        <f>VLOOKUP(A49,MATERIALES!A6:D395,4,FALSE)</f>
        <v>30353.296666666665</v>
      </c>
      <c r="N49" s="281">
        <f>K49*M49</f>
        <v>30353.296666666665</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69653.296666666662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5.7</v>
      </c>
      <c r="N71" s="404">
        <f>K71/M71</f>
        <v>17918.317616175438</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5.7</v>
      </c>
      <c r="N72" s="404">
        <f>K72/M72</f>
        <v>26877.476424263154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44795.794040438588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118928.67011114911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23785.734022229823</v>
      </c>
      <c r="M84" s="852"/>
      <c r="N84" s="57"/>
    </row>
    <row r="85" spans="1:14">
      <c r="B85" s="95" t="s">
        <v>1057</v>
      </c>
      <c r="C85" s="96"/>
      <c r="D85" s="96"/>
      <c r="E85" s="96"/>
      <c r="F85" s="96"/>
      <c r="G85" s="96"/>
      <c r="H85" s="96"/>
      <c r="I85" s="93"/>
      <c r="J85" s="94"/>
      <c r="K85" s="313">
        <v>0.05</v>
      </c>
      <c r="L85" s="851">
        <f>N79*K85</f>
        <v>5946.4335055574556</v>
      </c>
      <c r="M85" s="852"/>
      <c r="N85" s="57"/>
    </row>
    <row r="86" spans="1:14" ht="15.75" thickBot="1">
      <c r="B86" s="97" t="s">
        <v>1058</v>
      </c>
      <c r="C86" s="98"/>
      <c r="D86" s="98"/>
      <c r="E86" s="98"/>
      <c r="F86" s="98"/>
      <c r="G86" s="98"/>
      <c r="H86" s="98"/>
      <c r="I86" s="99"/>
      <c r="J86" s="100"/>
      <c r="K86" s="314">
        <v>0.05</v>
      </c>
      <c r="L86" s="853">
        <f>N79*K86</f>
        <v>5946.4335055574556</v>
      </c>
      <c r="M86" s="854"/>
      <c r="N86" s="57"/>
    </row>
    <row r="87" spans="1:14" ht="15.75" thickBot="1">
      <c r="B87" s="817" t="s">
        <v>1037</v>
      </c>
      <c r="C87" s="818"/>
      <c r="D87" s="818"/>
      <c r="E87" s="818"/>
      <c r="F87" s="818"/>
      <c r="G87" s="818"/>
      <c r="H87" s="818"/>
      <c r="I87" s="818"/>
      <c r="J87" s="818"/>
      <c r="K87" s="818"/>
      <c r="L87" s="818"/>
      <c r="M87" s="819"/>
      <c r="N87" s="58">
        <f>L84+L85+L86</f>
        <v>35678.601033344734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154607.27114449383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topLeftCell="A37"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1809</v>
      </c>
      <c r="C31" s="87" t="s">
        <v>2292</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N77*M41</f>
        <v>3754.9415592720588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3754.9415592720588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6" t="s">
        <v>743</v>
      </c>
      <c r="B48" s="49" t="str">
        <f>VLOOKUP(A48,MATERIALES!A5:D372,3,FALSE)</f>
        <v xml:space="preserve">Tierra abonada </v>
      </c>
      <c r="C48" s="290"/>
      <c r="D48" s="290"/>
      <c r="E48" s="290"/>
      <c r="F48" s="290"/>
      <c r="G48" s="290"/>
      <c r="H48" s="290"/>
      <c r="I48" s="290"/>
      <c r="J48" s="320" t="str">
        <f ca="1">VLOOKUP(A48,MATERIALES!A4:D638,2,FALSE)</f>
        <v>m3</v>
      </c>
      <c r="K48" s="291">
        <v>1.1000000000000001</v>
      </c>
      <c r="L48" s="276"/>
      <c r="M48" s="411">
        <f>VLOOKUP(A48,MATERIALES!A5:D394,4,FALSE)</f>
        <v>30000</v>
      </c>
      <c r="N48" s="281">
        <f>K48*M48</f>
        <v>33000</v>
      </c>
    </row>
    <row r="49" spans="1:14">
      <c r="A49" s="176" t="s">
        <v>414</v>
      </c>
      <c r="B49" s="49" t="str">
        <f>VLOOKUP(A49,MATERIALES!A6:D372,3,FALSE)</f>
        <v xml:space="preserve">Cicatrizante (para remoción de especies vegetales)
</v>
      </c>
      <c r="C49" s="434"/>
      <c r="D49" s="434"/>
      <c r="E49" s="434"/>
      <c r="F49" s="434"/>
      <c r="G49" s="434"/>
      <c r="H49" s="434"/>
      <c r="I49" s="434"/>
      <c r="J49" s="321" t="str">
        <f>VLOOKUP(A49,MATERIALES!A5:D639,2,FALSE)</f>
        <v>kg</v>
      </c>
      <c r="K49" s="406">
        <v>1</v>
      </c>
      <c r="L49" s="430"/>
      <c r="M49" s="411">
        <f>VLOOKUP(A49,MATERIALES!A6:D395,4,FALSE)</f>
        <v>30353.296666666665</v>
      </c>
      <c r="N49" s="281">
        <f>K49*M49</f>
        <v>30353.296666666665</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63353.296666666662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6.8</v>
      </c>
      <c r="N71" s="404">
        <f>K71/M71</f>
        <v>15019.766237088235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6.8</v>
      </c>
      <c r="N72" s="404">
        <f>K72/M72</f>
        <v>22529.649355632351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37549.415592720587</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104657.65381865931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20931.530763731862</v>
      </c>
      <c r="M84" s="852"/>
      <c r="N84" s="57"/>
    </row>
    <row r="85" spans="1:14">
      <c r="B85" s="95" t="s">
        <v>1057</v>
      </c>
      <c r="C85" s="96"/>
      <c r="D85" s="96"/>
      <c r="E85" s="96"/>
      <c r="F85" s="96"/>
      <c r="G85" s="96"/>
      <c r="H85" s="96"/>
      <c r="I85" s="93"/>
      <c r="J85" s="94"/>
      <c r="K85" s="313">
        <v>0.05</v>
      </c>
      <c r="L85" s="851">
        <f>N79*K85</f>
        <v>5232.8826909329655</v>
      </c>
      <c r="M85" s="852"/>
      <c r="N85" s="57"/>
    </row>
    <row r="86" spans="1:14" ht="15.75" thickBot="1">
      <c r="B86" s="97" t="s">
        <v>1058</v>
      </c>
      <c r="C86" s="98"/>
      <c r="D86" s="98"/>
      <c r="E86" s="98"/>
      <c r="F86" s="98"/>
      <c r="G86" s="98"/>
      <c r="H86" s="98"/>
      <c r="I86" s="99"/>
      <c r="J86" s="100"/>
      <c r="K86" s="314">
        <v>0.05</v>
      </c>
      <c r="L86" s="853">
        <f>N79*K86</f>
        <v>5232.8826909329655</v>
      </c>
      <c r="M86" s="854"/>
      <c r="N86" s="57"/>
    </row>
    <row r="87" spans="1:14" ht="15.75" thickBot="1">
      <c r="B87" s="817" t="s">
        <v>1037</v>
      </c>
      <c r="C87" s="818"/>
      <c r="D87" s="818"/>
      <c r="E87" s="818"/>
      <c r="F87" s="818"/>
      <c r="G87" s="818"/>
      <c r="H87" s="818"/>
      <c r="I87" s="818"/>
      <c r="J87" s="818"/>
      <c r="K87" s="818"/>
      <c r="L87" s="818"/>
      <c r="M87" s="819"/>
      <c r="N87" s="58">
        <f>L84+L85+L86</f>
        <v>31397.296145597793</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136054.9499642571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topLeftCell="A19"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1246</v>
      </c>
      <c r="C31" s="87" t="s">
        <v>2293</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N77*M41</f>
        <v>255.33602603049999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6" t="s">
        <v>743</v>
      </c>
      <c r="B48" s="49" t="str">
        <f>VLOOKUP(A48,MATERIALES!A5:D372,3,FALSE)</f>
        <v xml:space="preserve">Tierra abonada </v>
      </c>
      <c r="C48" s="290"/>
      <c r="D48" s="290"/>
      <c r="E48" s="290"/>
      <c r="F48" s="290"/>
      <c r="G48" s="290"/>
      <c r="H48" s="290"/>
      <c r="I48" s="290"/>
      <c r="J48" s="320" t="str">
        <f ca="1">VLOOKUP(A48,MATERIALES!A4:D638,2,FALSE)</f>
        <v>m3</v>
      </c>
      <c r="K48" s="291">
        <v>0.05</v>
      </c>
      <c r="L48" s="276"/>
      <c r="M48" s="411">
        <f>VLOOKUP(A48,MATERIALES!A5:D394,4,FALSE)</f>
        <v>30000</v>
      </c>
      <c r="N48" s="281">
        <f>K48*M48</f>
        <v>1500</v>
      </c>
    </row>
    <row r="49" spans="1:14">
      <c r="A49" s="176" t="s">
        <v>845</v>
      </c>
      <c r="B49" s="49" t="str">
        <f>VLOOKUP(A49,MATERIALES!A6:D372,3,FALSE)</f>
        <v>Agua</v>
      </c>
      <c r="C49" s="434"/>
      <c r="D49" s="434"/>
      <c r="E49" s="434"/>
      <c r="F49" s="434"/>
      <c r="G49" s="434"/>
      <c r="H49" s="434"/>
      <c r="I49" s="434"/>
      <c r="J49" s="321" t="str">
        <f>VLOOKUP(A49,MATERIALES!A5:D639,2,FALSE)</f>
        <v>lt</v>
      </c>
      <c r="K49" s="406">
        <v>5</v>
      </c>
      <c r="L49" s="430"/>
      <c r="M49" s="411">
        <f>VLOOKUP(A49,MATERIALES!A6:D395,4,FALSE)</f>
        <v>40</v>
      </c>
      <c r="N49" s="281">
        <f>K49*M49</f>
        <v>200</v>
      </c>
    </row>
    <row r="50" spans="1:14">
      <c r="A50" s="176" t="s">
        <v>997</v>
      </c>
      <c r="B50" s="49" t="str">
        <f>VLOOKUP(A50,MATERIALES!A6:D372,3,FALSE)</f>
        <v>Cespedones</v>
      </c>
      <c r="C50" s="434"/>
      <c r="D50" s="434"/>
      <c r="E50" s="434"/>
      <c r="F50" s="434"/>
      <c r="G50" s="434"/>
      <c r="H50" s="434"/>
      <c r="I50" s="434"/>
      <c r="J50" s="321" t="str">
        <f>VLOOKUP(A50,MATERIALES!A6:D640,2,FALSE)</f>
        <v>m2</v>
      </c>
      <c r="K50" s="406">
        <v>1</v>
      </c>
      <c r="L50" s="430"/>
      <c r="M50" s="411">
        <f>VLOOKUP(A50,MATERIALES!A6:D396,4,FALSE)</f>
        <v>22500</v>
      </c>
      <c r="N50" s="281">
        <f>K50*M50</f>
        <v>22500</v>
      </c>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24200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100</v>
      </c>
      <c r="N71" s="404">
        <f>K71/M71</f>
        <v>1021.344104122</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100</v>
      </c>
      <c r="N72" s="404">
        <f>K72/M72</f>
        <v>1532.0161561829998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2553.3602603049999</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27008.6962863355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5401.7392572671006</v>
      </c>
      <c r="M84" s="852"/>
      <c r="N84" s="57"/>
    </row>
    <row r="85" spans="1:14">
      <c r="B85" s="95" t="s">
        <v>1057</v>
      </c>
      <c r="C85" s="96"/>
      <c r="D85" s="96"/>
      <c r="E85" s="96"/>
      <c r="F85" s="96"/>
      <c r="G85" s="96"/>
      <c r="H85" s="96"/>
      <c r="I85" s="93"/>
      <c r="J85" s="94"/>
      <c r="K85" s="313">
        <v>0.05</v>
      </c>
      <c r="L85" s="851">
        <f>N79*K85</f>
        <v>1350.4348143167751</v>
      </c>
      <c r="M85" s="852"/>
      <c r="N85" s="57"/>
    </row>
    <row r="86" spans="1:14" ht="15.75" thickBot="1">
      <c r="B86" s="97" t="s">
        <v>1058</v>
      </c>
      <c r="C86" s="98"/>
      <c r="D86" s="98"/>
      <c r="E86" s="98"/>
      <c r="F86" s="98"/>
      <c r="G86" s="98"/>
      <c r="H86" s="98"/>
      <c r="I86" s="99"/>
      <c r="J86" s="100"/>
      <c r="K86" s="314">
        <v>0.05</v>
      </c>
      <c r="L86" s="853">
        <f>N79*K86</f>
        <v>1350.4348143167751</v>
      </c>
      <c r="M86" s="854"/>
      <c r="N86" s="57"/>
    </row>
    <row r="87" spans="1:14" ht="15.75" thickBot="1">
      <c r="B87" s="817" t="s">
        <v>1037</v>
      </c>
      <c r="C87" s="818"/>
      <c r="D87" s="818"/>
      <c r="E87" s="818"/>
      <c r="F87" s="818"/>
      <c r="G87" s="818"/>
      <c r="H87" s="818"/>
      <c r="I87" s="818"/>
      <c r="J87" s="818"/>
      <c r="K87" s="818"/>
      <c r="L87" s="818"/>
      <c r="M87" s="819"/>
      <c r="N87" s="58">
        <f>L84+L85+L86</f>
        <v>8102.6088859006513</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35111.305172236149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topLeftCell="A31"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1247</v>
      </c>
      <c r="C31" s="87" t="s">
        <v>2294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N77*M41</f>
        <v>102.1344104122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102.1344104122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6" t="s">
        <v>429</v>
      </c>
      <c r="B48" s="49" t="str">
        <f>VLOOKUP(A48,MATERIALES!A5:D372,3,FALSE)</f>
        <v>Costal de fibra o fique</v>
      </c>
      <c r="C48" s="290"/>
      <c r="D48" s="290"/>
      <c r="E48" s="290"/>
      <c r="F48" s="290"/>
      <c r="G48" s="290"/>
      <c r="H48" s="290"/>
      <c r="I48" s="290"/>
      <c r="J48" s="320" t="str">
        <f ca="1">VLOOKUP(A48,MATERIALES!A4:D638,2,FALSE)</f>
        <v>m2</v>
      </c>
      <c r="K48" s="291">
        <v>1</v>
      </c>
      <c r="L48" s="276"/>
      <c r="M48" s="411">
        <f>VLOOKUP(A48,MATERIALES!A5:D394,4,FALSE)</f>
        <v>1537.7688888888888</v>
      </c>
      <c r="N48" s="281">
        <f>K48*M48</f>
        <v>1537.7688888888888</v>
      </c>
    </row>
    <row r="49" spans="1:14">
      <c r="A49" s="176" t="s">
        <v>688</v>
      </c>
      <c r="B49" s="49" t="str">
        <f>VLOOKUP(A49,MATERIALES!A6:D372,3,FALSE)</f>
        <v>Semillas para empradizar</v>
      </c>
      <c r="C49" s="434"/>
      <c r="D49" s="434"/>
      <c r="E49" s="434"/>
      <c r="F49" s="434"/>
      <c r="G49" s="434"/>
      <c r="H49" s="434"/>
      <c r="I49" s="434"/>
      <c r="J49" s="321" t="str">
        <f>VLOOKUP(A49,MATERIALES!A5:D639,2,FALSE)</f>
        <v>kg</v>
      </c>
      <c r="K49" s="406">
        <v>0.05</v>
      </c>
      <c r="L49" s="430"/>
      <c r="M49" s="411">
        <f>VLOOKUP(A49,MATERIALES!A6:D395,4,FALSE)</f>
        <v>32666.666666666668</v>
      </c>
      <c r="N49" s="281">
        <f>K49*M49</f>
        <v>1633.3333333333335</v>
      </c>
    </row>
    <row r="50" spans="1:14">
      <c r="A50" s="176" t="s">
        <v>743</v>
      </c>
      <c r="B50" s="49" t="str">
        <f>VLOOKUP(A50,MATERIALES!A6:D372,3,FALSE)</f>
        <v xml:space="preserve">Tierra abonada </v>
      </c>
      <c r="C50" s="434"/>
      <c r="D50" s="434"/>
      <c r="E50" s="434"/>
      <c r="F50" s="434"/>
      <c r="G50" s="434"/>
      <c r="H50" s="434"/>
      <c r="I50" s="434"/>
      <c r="J50" s="321" t="str">
        <f>VLOOKUP(A50,MATERIALES!A6:D640,2,FALSE)</f>
        <v>m3</v>
      </c>
      <c r="K50" s="406">
        <v>7.4999999999999997E-2</v>
      </c>
      <c r="L50" s="430"/>
      <c r="M50" s="411">
        <f>VLOOKUP(A50,MATERIALES!A6:D396,4,FALSE)</f>
        <v>30000</v>
      </c>
      <c r="N50" s="281">
        <f>K50*M50</f>
        <v>2250</v>
      </c>
    </row>
    <row r="51" spans="1:14">
      <c r="A51" s="176" t="s">
        <v>845</v>
      </c>
      <c r="B51" s="49" t="str">
        <f>VLOOKUP(A51,MATERIALES!A6:D372,3,FALSE)</f>
        <v>Agua</v>
      </c>
      <c r="C51" s="434"/>
      <c r="D51" s="434"/>
      <c r="E51" s="434"/>
      <c r="F51" s="434"/>
      <c r="G51" s="434"/>
      <c r="H51" s="434"/>
      <c r="I51" s="434"/>
      <c r="J51" s="321" t="str">
        <f>VLOOKUP(A51,MATERIALES!A6:D641,2,FALSE)</f>
        <v>lt</v>
      </c>
      <c r="K51" s="406">
        <v>5</v>
      </c>
      <c r="L51" s="430"/>
      <c r="M51" s="411">
        <f>VLOOKUP(A51,MATERIALES!A6:D397,4,FALSE)</f>
        <v>40</v>
      </c>
      <c r="N51" s="281">
        <f>K51*M51</f>
        <v>200</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5621.1022222222218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100</v>
      </c>
      <c r="N71" s="404">
        <f>K71/M71</f>
        <v>1021.344104122</v>
      </c>
      <c r="O71" s="112"/>
    </row>
    <row r="72" spans="1:15">
      <c r="A72" s="177"/>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1021.344104122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6744.5807367564221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1348.9161473512845</v>
      </c>
      <c r="M84" s="852"/>
      <c r="N84" s="57"/>
    </row>
    <row r="85" spans="1:14">
      <c r="B85" s="95" t="s">
        <v>1057</v>
      </c>
      <c r="C85" s="96"/>
      <c r="D85" s="96"/>
      <c r="E85" s="96"/>
      <c r="F85" s="96"/>
      <c r="G85" s="96"/>
      <c r="H85" s="96"/>
      <c r="I85" s="93"/>
      <c r="J85" s="94"/>
      <c r="K85" s="313">
        <v>0.05</v>
      </c>
      <c r="L85" s="851">
        <f>N79*K85</f>
        <v>337.22903683782113</v>
      </c>
      <c r="M85" s="852"/>
      <c r="N85" s="57"/>
    </row>
    <row r="86" spans="1:14" ht="15.75" thickBot="1">
      <c r="B86" s="97" t="s">
        <v>1058</v>
      </c>
      <c r="C86" s="98"/>
      <c r="D86" s="98"/>
      <c r="E86" s="98"/>
      <c r="F86" s="98"/>
      <c r="G86" s="98"/>
      <c r="H86" s="98"/>
      <c r="I86" s="99"/>
      <c r="J86" s="100"/>
      <c r="K86" s="314">
        <v>0.05</v>
      </c>
      <c r="L86" s="853">
        <f>N79*K86</f>
        <v>337.22903683782113</v>
      </c>
      <c r="M86" s="854"/>
      <c r="N86" s="57"/>
    </row>
    <row r="87" spans="1:14" ht="15.75" thickBot="1">
      <c r="B87" s="817" t="s">
        <v>1037</v>
      </c>
      <c r="C87" s="818"/>
      <c r="D87" s="818"/>
      <c r="E87" s="818"/>
      <c r="F87" s="818"/>
      <c r="G87" s="818"/>
      <c r="H87" s="818"/>
      <c r="I87" s="818"/>
      <c r="J87" s="818"/>
      <c r="K87" s="818"/>
      <c r="L87" s="818"/>
      <c r="M87" s="819"/>
      <c r="N87" s="58">
        <f>L84+L85+L86</f>
        <v>2023.374221026927</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8767.9549577833495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topLeftCell="A22"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1248</v>
      </c>
      <c r="C31" s="87" t="s">
        <v>2295</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253</v>
      </c>
      <c r="B36" s="830" t="str">
        <f>VLOOKUP(A36,EQUIPOS!A6:D154,3,FALSE)</f>
        <v>Máquina hidrosembradora</v>
      </c>
      <c r="C36" s="831"/>
      <c r="D36" s="831"/>
      <c r="E36" s="831"/>
      <c r="F36" s="831"/>
      <c r="G36" s="831"/>
      <c r="H36" s="832"/>
      <c r="I36" s="276"/>
      <c r="J36" s="277"/>
      <c r="K36" s="278">
        <f>VLOOKUP(A36,EQUIPOS!A6:D163,4,FALSE)</f>
        <v>16429</v>
      </c>
      <c r="L36" s="279"/>
      <c r="M36" s="345">
        <v>350</v>
      </c>
      <c r="N36" s="281">
        <f>K36/M36</f>
        <v>46.94</v>
      </c>
    </row>
    <row r="37" spans="1:14">
      <c r="A37" s="119" t="s">
        <v>138</v>
      </c>
      <c r="B37" s="830" t="str">
        <f>VLOOKUP(A37,EQUIPOS!A7:D154,3,FALSE)</f>
        <v>Camioneta D-300</v>
      </c>
      <c r="C37" s="831"/>
      <c r="D37" s="831"/>
      <c r="E37" s="831"/>
      <c r="F37" s="831"/>
      <c r="G37" s="831"/>
      <c r="H37" s="832"/>
      <c r="I37" s="430"/>
      <c r="J37" s="431"/>
      <c r="K37" s="278">
        <f>VLOOKUP(A37,EQUIPOS!A7:D164,4,FALSE)</f>
        <v>45033.144203338554</v>
      </c>
      <c r="L37" s="344"/>
      <c r="M37" s="345">
        <v>350</v>
      </c>
      <c r="N37" s="281">
        <f>K37/M37</f>
        <v>128.66612629525301</v>
      </c>
    </row>
    <row r="38" spans="1:14">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4.5595718934017855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180.1656981886548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6" t="s">
        <v>429</v>
      </c>
      <c r="B48" s="49" t="str">
        <f>VLOOKUP(A48,MATERIALES!A5:D372,3,FALSE)</f>
        <v>Costal de fibra o fique</v>
      </c>
      <c r="C48" s="290"/>
      <c r="D48" s="290"/>
      <c r="E48" s="290"/>
      <c r="F48" s="290"/>
      <c r="G48" s="290"/>
      <c r="H48" s="290"/>
      <c r="I48" s="290"/>
      <c r="J48" s="320" t="str">
        <f ca="1">VLOOKUP(A48,MATERIALES!A4:D638,2,FALSE)</f>
        <v>m2</v>
      </c>
      <c r="K48" s="291">
        <v>1</v>
      </c>
      <c r="L48" s="276"/>
      <c r="M48" s="411">
        <f>VLOOKUP(A48,MATERIALES!A5:D394,4,FALSE)</f>
        <v>1537.7688888888888</v>
      </c>
      <c r="N48" s="281">
        <f>K48*M48</f>
        <v>1537.7688888888888</v>
      </c>
    </row>
    <row r="49" spans="1:14">
      <c r="A49" s="176" t="s">
        <v>509</v>
      </c>
      <c r="B49" s="49" t="str">
        <f>VLOOKUP(A49,MATERIALES!A6:D372,3,FALSE)</f>
        <v>Mulch Orgánico</v>
      </c>
      <c r="C49" s="434"/>
      <c r="D49" s="434"/>
      <c r="E49" s="434"/>
      <c r="F49" s="434"/>
      <c r="G49" s="434"/>
      <c r="H49" s="434"/>
      <c r="I49" s="434"/>
      <c r="J49" s="321" t="str">
        <f>VLOOKUP(A49,MATERIALES!A5:D639,2,FALSE)</f>
        <v>kg</v>
      </c>
      <c r="K49" s="406">
        <v>0.4</v>
      </c>
      <c r="L49" s="430"/>
      <c r="M49" s="411">
        <f>VLOOKUP(A49,MATERIALES!A6:D395,4,FALSE)</f>
        <v>1840.8826864366772</v>
      </c>
      <c r="N49" s="281">
        <f>K49*M49</f>
        <v>736.35307457467093</v>
      </c>
    </row>
    <row r="50" spans="1:14">
      <c r="A50" s="176" t="s">
        <v>845</v>
      </c>
      <c r="B50" s="49" t="str">
        <f>VLOOKUP(A50,MATERIALES!A6:D372,3,FALSE)</f>
        <v>Agua</v>
      </c>
      <c r="C50" s="434"/>
      <c r="D50" s="434"/>
      <c r="E50" s="434"/>
      <c r="F50" s="434"/>
      <c r="G50" s="434"/>
      <c r="H50" s="434"/>
      <c r="I50" s="434"/>
      <c r="J50" s="321" t="str">
        <f>VLOOKUP(A50,MATERIALES!A6:D640,2,FALSE)</f>
        <v>lt</v>
      </c>
      <c r="K50" s="406">
        <v>5</v>
      </c>
      <c r="L50" s="430"/>
      <c r="M50" s="411">
        <f>VLOOKUP(A50,MATERIALES!A6:D396,4,FALSE)</f>
        <v>40</v>
      </c>
      <c r="N50" s="281">
        <f>K50*M50</f>
        <v>200</v>
      </c>
    </row>
    <row r="51" spans="1:14">
      <c r="A51" s="176" t="s">
        <v>688</v>
      </c>
      <c r="B51" s="49" t="str">
        <f>VLOOKUP(A51,MATERIALES!A6:D372,3,FALSE)</f>
        <v>Semillas para empradizar</v>
      </c>
      <c r="C51" s="434"/>
      <c r="D51" s="434"/>
      <c r="E51" s="434"/>
      <c r="F51" s="434"/>
      <c r="G51" s="434"/>
      <c r="H51" s="434"/>
      <c r="I51" s="434"/>
      <c r="J51" s="321" t="str">
        <f>VLOOKUP(A51,MATERIALES!A6:D641,2,FALSE)</f>
        <v>kg</v>
      </c>
      <c r="K51" s="406">
        <v>0.05</v>
      </c>
      <c r="L51" s="430"/>
      <c r="M51" s="411">
        <f>VLOOKUP(A51,MATERIALES!A6:D397,4,FALSE)</f>
        <v>32666.666666666668</v>
      </c>
      <c r="N51" s="281">
        <f>K51*M51</f>
        <v>1633.3333333333335</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4107.4552967968939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2800</v>
      </c>
      <c r="N71" s="404">
        <f>K71/M71</f>
        <v>54.714862720821422</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2800</v>
      </c>
      <c r="N72" s="404">
        <f>K72/M72</f>
        <v>36.476575147214284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91.191437868035706</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4378.8124328535841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875.76248657071687</v>
      </c>
      <c r="M84" s="852"/>
      <c r="N84" s="57"/>
    </row>
    <row r="85" spans="1:14">
      <c r="B85" s="95" t="s">
        <v>1057</v>
      </c>
      <c r="C85" s="96"/>
      <c r="D85" s="96"/>
      <c r="E85" s="96"/>
      <c r="F85" s="96"/>
      <c r="G85" s="96"/>
      <c r="H85" s="96"/>
      <c r="I85" s="93"/>
      <c r="J85" s="94"/>
      <c r="K85" s="313">
        <v>0.05</v>
      </c>
      <c r="L85" s="851">
        <f>N79*K85</f>
        <v>218.94062164267922</v>
      </c>
      <c r="M85" s="852"/>
      <c r="N85" s="57"/>
    </row>
    <row r="86" spans="1:14" ht="15.75" thickBot="1">
      <c r="B86" s="97" t="s">
        <v>1058</v>
      </c>
      <c r="C86" s="98"/>
      <c r="D86" s="98"/>
      <c r="E86" s="98"/>
      <c r="F86" s="98"/>
      <c r="G86" s="98"/>
      <c r="H86" s="98"/>
      <c r="I86" s="99"/>
      <c r="J86" s="100"/>
      <c r="K86" s="314">
        <v>0.05</v>
      </c>
      <c r="L86" s="853">
        <f>N79*K86</f>
        <v>218.94062164267922</v>
      </c>
      <c r="M86" s="854"/>
      <c r="N86" s="57"/>
    </row>
    <row r="87" spans="1:14" ht="15.75" thickBot="1">
      <c r="B87" s="817" t="s">
        <v>1037</v>
      </c>
      <c r="C87" s="818"/>
      <c r="D87" s="818"/>
      <c r="E87" s="818"/>
      <c r="F87" s="818"/>
      <c r="G87" s="818"/>
      <c r="H87" s="818"/>
      <c r="I87" s="818"/>
      <c r="J87" s="818"/>
      <c r="K87" s="818"/>
      <c r="L87" s="818"/>
      <c r="M87" s="819"/>
      <c r="N87" s="58">
        <f>L84+L85+L86</f>
        <v>1313.6437298560752</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5692.4561627096591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topLeftCell="A25"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29.25" customHeight="1" thickBot="1">
      <c r="A31" t="s">
        <v>1929</v>
      </c>
      <c r="B31" s="86" t="s">
        <v>1810</v>
      </c>
      <c r="C31" s="957" t="s">
        <v>2155</v>
      </c>
      <c r="D31" s="958"/>
      <c r="E31" s="958"/>
      <c r="F31" s="958"/>
      <c r="G31" s="958"/>
      <c r="H31" s="958"/>
      <c r="I31" s="958"/>
      <c r="J31" s="958"/>
      <c r="K31" s="477"/>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138</v>
      </c>
      <c r="B36" s="830" t="str">
        <f>VLOOKUP(A36,EQUIPOS!A6:D154,3,FALSE)</f>
        <v>Camioneta D-300</v>
      </c>
      <c r="C36" s="831"/>
      <c r="D36" s="831"/>
      <c r="E36" s="831"/>
      <c r="F36" s="831"/>
      <c r="G36" s="831"/>
      <c r="H36" s="832"/>
      <c r="I36" s="276"/>
      <c r="J36" s="277"/>
      <c r="K36" s="278">
        <f>VLOOKUP(A36,EQUIPOS!A6:D163,4,FALSE)</f>
        <v>45033.144203338554</v>
      </c>
      <c r="L36" s="279"/>
      <c r="M36" s="345">
        <v>8000</v>
      </c>
      <c r="N36" s="281">
        <f>K36/M36</f>
        <v>5.6291430254173189</v>
      </c>
    </row>
    <row r="37" spans="1:14">
      <c r="A37" s="119"/>
      <c r="B37" s="830"/>
      <c r="C37" s="831"/>
      <c r="D37" s="831"/>
      <c r="E37" s="831"/>
      <c r="F37" s="831"/>
      <c r="G37" s="831"/>
      <c r="H37" s="832"/>
      <c r="I37" s="430"/>
      <c r="J37" s="431"/>
      <c r="K37" s="278"/>
      <c r="L37" s="344"/>
      <c r="M37" s="345"/>
      <c r="N37" s="281"/>
    </row>
    <row r="38" spans="1:14">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25.533602603049999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31.16274562846732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6" t="s">
        <v>521</v>
      </c>
      <c r="B48" s="49" t="str">
        <f>VLOOKUP(A48,MATERIALES!A5:D372,3,FALSE)</f>
        <v>Manto Temporal (Protección de Taludes)</v>
      </c>
      <c r="C48" s="290"/>
      <c r="D48" s="290"/>
      <c r="E48" s="290"/>
      <c r="F48" s="290"/>
      <c r="G48" s="290"/>
      <c r="H48" s="290"/>
      <c r="I48" s="290"/>
      <c r="J48" s="320" t="str">
        <f ca="1">VLOOKUP(A48,MATERIALES!A4:D638,2,FALSE)</f>
        <v>m2</v>
      </c>
      <c r="K48" s="495">
        <v>1.05</v>
      </c>
      <c r="L48" s="276"/>
      <c r="M48" s="411">
        <f>VLOOKUP(A48,MATERIALES!A5:D394,4,FALSE)</f>
        <v>5183</v>
      </c>
      <c r="N48" s="281">
        <f>K48*M48</f>
        <v>5442.1500000000005</v>
      </c>
    </row>
    <row r="49" spans="1:14">
      <c r="A49" s="176" t="s">
        <v>605</v>
      </c>
      <c r="B49" s="49" t="str">
        <f>VLOOKUP(A49,MATERIALES!A6:D372,3,FALSE)</f>
        <v>Mezcla Fértil</v>
      </c>
      <c r="C49" s="434"/>
      <c r="D49" s="434"/>
      <c r="E49" s="434"/>
      <c r="F49" s="434"/>
      <c r="G49" s="434"/>
      <c r="H49" s="434"/>
      <c r="I49" s="434"/>
      <c r="J49" s="321" t="str">
        <f>VLOOKUP(A49,MATERIALES!A5:D639,2,FALSE)</f>
        <v>m2</v>
      </c>
      <c r="K49" s="495">
        <v>1</v>
      </c>
      <c r="L49" s="430"/>
      <c r="M49" s="411">
        <f>VLOOKUP(A49,MATERIALES!A6:D395,4,FALSE)</f>
        <v>12703.04606632037</v>
      </c>
      <c r="N49" s="281">
        <f>K49*M49</f>
        <v>12703.04606632037</v>
      </c>
    </row>
    <row r="50" spans="1:14">
      <c r="A50" s="176" t="s">
        <v>899</v>
      </c>
      <c r="B50" s="49" t="str">
        <f>VLOOKUP(A50,MATERIALES!A6:D372,3,FALSE)</f>
        <v>Anclaje para fijación del manto</v>
      </c>
      <c r="C50" s="434"/>
      <c r="D50" s="434"/>
      <c r="E50" s="434"/>
      <c r="F50" s="434"/>
      <c r="G50" s="434"/>
      <c r="H50" s="434"/>
      <c r="I50" s="434"/>
      <c r="J50" s="321" t="str">
        <f>VLOOKUP(A50,MATERIALES!A6:D640,2,FALSE)</f>
        <v>u</v>
      </c>
      <c r="K50" s="495">
        <v>2</v>
      </c>
      <c r="L50" s="430"/>
      <c r="M50" s="411">
        <f>VLOOKUP(A50,MATERIALES!A6:D396,4,FALSE)</f>
        <v>689.37441267027168</v>
      </c>
      <c r="N50" s="281">
        <f>K50*M50</f>
        <v>1378.7488253405434</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19523.944891660914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100</v>
      </c>
      <c r="N71" s="404">
        <f>K71/M71</f>
        <v>1532.0161561829998</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2553.3602603049999</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22108.467897594379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4421.6935795188756</v>
      </c>
      <c r="M84" s="852"/>
      <c r="N84" s="57"/>
    </row>
    <row r="85" spans="1:14">
      <c r="B85" s="95" t="s">
        <v>1057</v>
      </c>
      <c r="C85" s="96"/>
      <c r="D85" s="96"/>
      <c r="E85" s="96"/>
      <c r="F85" s="96"/>
      <c r="G85" s="96"/>
      <c r="H85" s="96"/>
      <c r="I85" s="93"/>
      <c r="J85" s="94"/>
      <c r="K85" s="313">
        <v>0.05</v>
      </c>
      <c r="L85" s="851">
        <f>N79*K85</f>
        <v>1105.4233948797189</v>
      </c>
      <c r="M85" s="852"/>
      <c r="N85" s="57"/>
    </row>
    <row r="86" spans="1:14" ht="15.75" thickBot="1">
      <c r="B86" s="97" t="s">
        <v>1058</v>
      </c>
      <c r="C86" s="98"/>
      <c r="D86" s="98"/>
      <c r="E86" s="98"/>
      <c r="F86" s="98"/>
      <c r="G86" s="98"/>
      <c r="H86" s="98"/>
      <c r="I86" s="99"/>
      <c r="J86" s="100"/>
      <c r="K86" s="314">
        <v>0.05</v>
      </c>
      <c r="L86" s="853">
        <f>N79*K86</f>
        <v>1105.4233948797189</v>
      </c>
      <c r="M86" s="854"/>
      <c r="N86" s="57"/>
    </row>
    <row r="87" spans="1:14" ht="15.75" thickBot="1">
      <c r="B87" s="817" t="s">
        <v>1037</v>
      </c>
      <c r="C87" s="818"/>
      <c r="D87" s="818"/>
      <c r="E87" s="818"/>
      <c r="F87" s="818"/>
      <c r="G87" s="818"/>
      <c r="H87" s="818"/>
      <c r="I87" s="818"/>
      <c r="J87" s="818"/>
      <c r="K87" s="818"/>
      <c r="L87" s="818"/>
      <c r="M87" s="819"/>
      <c r="N87" s="58">
        <f>L84+L85+L86</f>
        <v>6632.5403692783138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28741.008266872694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topLeftCell="A19"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28.5" customHeight="1" thickBot="1">
      <c r="A31" t="s">
        <v>1929</v>
      </c>
      <c r="B31" s="86" t="s">
        <v>1811</v>
      </c>
      <c r="C31" s="957" t="s">
        <v>2158</v>
      </c>
      <c r="D31" s="958"/>
      <c r="E31" s="958"/>
      <c r="F31" s="958"/>
      <c r="G31" s="958"/>
      <c r="H31" s="958"/>
      <c r="I31" s="958"/>
      <c r="J31" s="958"/>
      <c r="K31" s="477"/>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138</v>
      </c>
      <c r="B36" s="830" t="str">
        <f>VLOOKUP(A36,EQUIPOS!A6:D154,3,FALSE)</f>
        <v>Camioneta D-300</v>
      </c>
      <c r="C36" s="831"/>
      <c r="D36" s="831"/>
      <c r="E36" s="831"/>
      <c r="F36" s="831"/>
      <c r="G36" s="831"/>
      <c r="H36" s="832"/>
      <c r="I36" s="276"/>
      <c r="J36" s="277"/>
      <c r="K36" s="278">
        <f>VLOOKUP(A36,EQUIPOS!A6:D163,4,FALSE)</f>
        <v>45033.144203338554</v>
      </c>
      <c r="L36" s="279"/>
      <c r="M36" s="345">
        <v>8000</v>
      </c>
      <c r="N36" s="281">
        <f>K36/M36</f>
        <v>5.6291430254173189</v>
      </c>
    </row>
    <row r="37" spans="1:14">
      <c r="A37" s="119"/>
      <c r="B37" s="830"/>
      <c r="C37" s="831"/>
      <c r="D37" s="831"/>
      <c r="E37" s="831"/>
      <c r="F37" s="831"/>
      <c r="G37" s="831"/>
      <c r="H37" s="832"/>
      <c r="I37" s="430"/>
      <c r="J37" s="431"/>
      <c r="K37" s="278"/>
      <c r="L37" s="344"/>
      <c r="M37" s="345"/>
      <c r="N37" s="281"/>
    </row>
    <row r="38" spans="1:14">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25.533602603049999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31.16274562846732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6" t="s">
        <v>522</v>
      </c>
      <c r="B48" s="49" t="str">
        <f>VLOOKUP(A48,MATERIALES!A5:D372,3,FALSE)</f>
        <v>Manto Permanente (Protección de Taludes)</v>
      </c>
      <c r="C48" s="290"/>
      <c r="D48" s="290"/>
      <c r="E48" s="290"/>
      <c r="F48" s="290"/>
      <c r="G48" s="290"/>
      <c r="H48" s="290"/>
      <c r="I48" s="290"/>
      <c r="J48" s="320" t="str">
        <f ca="1">VLOOKUP(A48,MATERIALES!A4:D638,2,FALSE)</f>
        <v>m2</v>
      </c>
      <c r="K48" s="495">
        <v>1.05</v>
      </c>
      <c r="L48" s="276"/>
      <c r="M48" s="411">
        <f>VLOOKUP(A48,MATERIALES!A5:D394,4,FALSE)</f>
        <v>11541</v>
      </c>
      <c r="N48" s="281">
        <f>K48*M48</f>
        <v>12118.050000000001</v>
      </c>
    </row>
    <row r="49" spans="1:14">
      <c r="A49" s="176" t="s">
        <v>605</v>
      </c>
      <c r="B49" s="49" t="str">
        <f>VLOOKUP(A49,MATERIALES!A6:D372,3,FALSE)</f>
        <v>Mezcla Fértil</v>
      </c>
      <c r="C49" s="434"/>
      <c r="D49" s="434"/>
      <c r="E49" s="434"/>
      <c r="F49" s="434"/>
      <c r="G49" s="434"/>
      <c r="H49" s="434"/>
      <c r="I49" s="434"/>
      <c r="J49" s="321" t="str">
        <f>VLOOKUP(A49,MATERIALES!A5:D639,2,FALSE)</f>
        <v>m2</v>
      </c>
      <c r="K49" s="495">
        <v>1</v>
      </c>
      <c r="L49" s="430"/>
      <c r="M49" s="411">
        <f>VLOOKUP(A49,MATERIALES!A6:D395,4,FALSE)</f>
        <v>12703.04606632037</v>
      </c>
      <c r="N49" s="281">
        <f>K49*M49</f>
        <v>12703.04606632037</v>
      </c>
    </row>
    <row r="50" spans="1:14">
      <c r="A50" s="176" t="s">
        <v>899</v>
      </c>
      <c r="B50" s="49" t="str">
        <f>VLOOKUP(A50,MATERIALES!A6:D372,3,FALSE)</f>
        <v>Anclaje para fijación del manto</v>
      </c>
      <c r="C50" s="434"/>
      <c r="D50" s="434"/>
      <c r="E50" s="434"/>
      <c r="F50" s="434"/>
      <c r="G50" s="434"/>
      <c r="H50" s="434"/>
      <c r="I50" s="434"/>
      <c r="J50" s="321" t="str">
        <f>VLOOKUP(A50,MATERIALES!A6:D640,2,FALSE)</f>
        <v>u</v>
      </c>
      <c r="K50" s="495">
        <v>2</v>
      </c>
      <c r="L50" s="430"/>
      <c r="M50" s="411">
        <f>VLOOKUP(A50,MATERIALES!A6:D396,4,FALSE)</f>
        <v>689.37441267027168</v>
      </c>
      <c r="N50" s="281">
        <f>K50*M50</f>
        <v>1378.7488253405434</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26199.844891660916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100</v>
      </c>
      <c r="N71" s="404">
        <f>K71/M71</f>
        <v>1532.0161561829998</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2553.3602603049999</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28784.36789759438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5756.8735795188768</v>
      </c>
      <c r="M84" s="852"/>
      <c r="N84" s="57"/>
    </row>
    <row r="85" spans="1:14">
      <c r="B85" s="95" t="s">
        <v>1057</v>
      </c>
      <c r="C85" s="96"/>
      <c r="D85" s="96"/>
      <c r="E85" s="96"/>
      <c r="F85" s="96"/>
      <c r="G85" s="96"/>
      <c r="H85" s="96"/>
      <c r="I85" s="93"/>
      <c r="J85" s="94"/>
      <c r="K85" s="313">
        <v>0.05</v>
      </c>
      <c r="L85" s="851">
        <f>N79*K85</f>
        <v>1439.2183948797192</v>
      </c>
      <c r="M85" s="852"/>
      <c r="N85" s="57"/>
    </row>
    <row r="86" spans="1:14" ht="15.75" thickBot="1">
      <c r="B86" s="97" t="s">
        <v>1058</v>
      </c>
      <c r="C86" s="98"/>
      <c r="D86" s="98"/>
      <c r="E86" s="98"/>
      <c r="F86" s="98"/>
      <c r="G86" s="98"/>
      <c r="H86" s="98"/>
      <c r="I86" s="99"/>
      <c r="J86" s="100"/>
      <c r="K86" s="314">
        <v>0.05</v>
      </c>
      <c r="L86" s="853">
        <f>N79*K86</f>
        <v>1439.2183948797192</v>
      </c>
      <c r="M86" s="854"/>
      <c r="N86" s="57"/>
    </row>
    <row r="87" spans="1:14" ht="15.75" thickBot="1">
      <c r="B87" s="817" t="s">
        <v>1037</v>
      </c>
      <c r="C87" s="818"/>
      <c r="D87" s="818"/>
      <c r="E87" s="818"/>
      <c r="F87" s="818"/>
      <c r="G87" s="818"/>
      <c r="H87" s="818"/>
      <c r="I87" s="818"/>
      <c r="J87" s="818"/>
      <c r="K87" s="818"/>
      <c r="L87" s="818"/>
      <c r="M87" s="819"/>
      <c r="N87" s="58">
        <f>L84+L85+L86</f>
        <v>8635.3103692783152</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37419.678266872696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topLeftCell="A19"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1249</v>
      </c>
      <c r="C31" s="87" t="s">
        <v>2296</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119</v>
      </c>
      <c r="B36" s="830" t="str">
        <f>VLOOKUP(A36,EQUIPOS!A6:D154,3,FALSE)</f>
        <v xml:space="preserve">Bomba de concreto, Producción: 30 m3/h, POTENCIA: 67 HP, MAX PRESION DE CONCRETO: 1150 PSI
</v>
      </c>
      <c r="C36" s="831"/>
      <c r="D36" s="831"/>
      <c r="E36" s="831"/>
      <c r="F36" s="831"/>
      <c r="G36" s="831"/>
      <c r="H36" s="832"/>
      <c r="I36" s="276"/>
      <c r="J36" s="277"/>
      <c r="K36" s="278">
        <f>VLOOKUP(A36,EQUIPOS!A6:D163,4,FALSE)</f>
        <v>49435.392308598828</v>
      </c>
      <c r="L36" s="279"/>
      <c r="M36" s="345">
        <v>100</v>
      </c>
      <c r="N36" s="281">
        <f>K36/M36</f>
        <v>494.3539230859883</v>
      </c>
    </row>
    <row r="37" spans="1:14">
      <c r="A37" s="119" t="s">
        <v>138</v>
      </c>
      <c r="B37" s="830" t="str">
        <f>VLOOKUP(A37,EQUIPOS!A7:D154,3,FALSE)</f>
        <v>Camioneta D-300</v>
      </c>
      <c r="C37" s="831"/>
      <c r="D37" s="831"/>
      <c r="E37" s="831"/>
      <c r="F37" s="831"/>
      <c r="G37" s="831"/>
      <c r="H37" s="832"/>
      <c r="I37" s="430"/>
      <c r="J37" s="431"/>
      <c r="K37" s="278">
        <f>VLOOKUP(A37,EQUIPOS!A7:D164,4,FALSE)</f>
        <v>45033.144203338554</v>
      </c>
      <c r="L37" s="344"/>
      <c r="M37" s="345">
        <v>1000</v>
      </c>
      <c r="N37" s="281">
        <f>K37/M37</f>
        <v>45.033144203338551</v>
      </c>
    </row>
    <row r="38" spans="1:14">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3.8300403904575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543.21710767978436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6" t="s">
        <v>606</v>
      </c>
      <c r="B48" s="49" t="str">
        <f>VLOOKUP(A48,MATERIALES!A5:D372,3,FALSE)</f>
        <v>Mortero 1:3</v>
      </c>
      <c r="C48" s="290"/>
      <c r="D48" s="290"/>
      <c r="E48" s="290"/>
      <c r="F48" s="290"/>
      <c r="G48" s="290"/>
      <c r="H48" s="290"/>
      <c r="I48" s="290"/>
      <c r="J48" s="320" t="str">
        <f ca="1">VLOOKUP(A48,MATERIALES!A4:D638,2,FALSE)</f>
        <v>m3</v>
      </c>
      <c r="K48" s="495">
        <v>0.1</v>
      </c>
      <c r="L48" s="276"/>
      <c r="M48" s="411">
        <f>VLOOKUP(A48,MATERIALES!A5:D394,4,FALSE)</f>
        <v>2582.2999999999997</v>
      </c>
      <c r="N48" s="281">
        <f>K48*M48</f>
        <v>258.22999999999996</v>
      </c>
    </row>
    <row r="49" spans="1:14">
      <c r="A49" s="176" t="s">
        <v>806</v>
      </c>
      <c r="B49" s="49" t="str">
        <f>VLOOKUP(A49,MATERIALES!A6:D372,3,FALSE)</f>
        <v>Varilla 5/8</v>
      </c>
      <c r="C49" s="434"/>
      <c r="D49" s="434"/>
      <c r="E49" s="434"/>
      <c r="F49" s="434"/>
      <c r="G49" s="434"/>
      <c r="H49" s="434"/>
      <c r="I49" s="434"/>
      <c r="J49" s="321" t="str">
        <f>VLOOKUP(A49,MATERIALES!A5:D639,2,FALSE)</f>
        <v>kg</v>
      </c>
      <c r="K49" s="495">
        <v>1.1000000000000001</v>
      </c>
      <c r="L49" s="430"/>
      <c r="M49" s="411">
        <f>VLOOKUP(A49,MATERIALES!A6:D395,4,FALSE)</f>
        <v>2700</v>
      </c>
      <c r="N49" s="281">
        <f>K49*M49</f>
        <v>2970.0000000000005</v>
      </c>
    </row>
    <row r="50" spans="1:14">
      <c r="A50" s="176" t="s">
        <v>1015</v>
      </c>
      <c r="B50" s="49" t="str">
        <f>VLOOKUP(A50,MATERIALES!A6:D372,3,FALSE)</f>
        <v>Malla Electrosoldada de 5/16</v>
      </c>
      <c r="C50" s="434"/>
      <c r="D50" s="434"/>
      <c r="E50" s="434"/>
      <c r="F50" s="434"/>
      <c r="G50" s="434"/>
      <c r="H50" s="434"/>
      <c r="I50" s="434"/>
      <c r="J50" s="321" t="str">
        <f>VLOOKUP(A50,MATERIALES!A6:D640,2,FALSE)</f>
        <v>m2</v>
      </c>
      <c r="K50" s="495">
        <v>1</v>
      </c>
      <c r="L50" s="430"/>
      <c r="M50" s="411">
        <f>VLOOKUP(A50,MATERIALES!A6:D396,4,FALSE)</f>
        <v>48087</v>
      </c>
      <c r="N50" s="281">
        <f>K50*M50</f>
        <v>48087</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51315.23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800</v>
      </c>
      <c r="N71" s="404">
        <f>K71/M71</f>
        <v>255.33602603049999</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800</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383.00403904575001</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52241.451146725536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10448.290229345108</v>
      </c>
      <c r="M84" s="852"/>
      <c r="N84" s="57"/>
    </row>
    <row r="85" spans="1:14">
      <c r="B85" s="95" t="s">
        <v>1057</v>
      </c>
      <c r="C85" s="96"/>
      <c r="D85" s="96"/>
      <c r="E85" s="96"/>
      <c r="F85" s="96"/>
      <c r="G85" s="96"/>
      <c r="H85" s="96"/>
      <c r="I85" s="93"/>
      <c r="J85" s="94"/>
      <c r="K85" s="313">
        <v>0.05</v>
      </c>
      <c r="L85" s="851">
        <f>N79*K85</f>
        <v>2612.072557336277</v>
      </c>
      <c r="M85" s="852"/>
      <c r="N85" s="57"/>
    </row>
    <row r="86" spans="1:14" ht="15.75" thickBot="1">
      <c r="B86" s="97" t="s">
        <v>1058</v>
      </c>
      <c r="C86" s="98"/>
      <c r="D86" s="98"/>
      <c r="E86" s="98"/>
      <c r="F86" s="98"/>
      <c r="G86" s="98"/>
      <c r="H86" s="98"/>
      <c r="I86" s="99"/>
      <c r="J86" s="100"/>
      <c r="K86" s="314">
        <v>0.05</v>
      </c>
      <c r="L86" s="853">
        <f>N79*K86</f>
        <v>2612.072557336277</v>
      </c>
      <c r="M86" s="854"/>
      <c r="N86" s="57"/>
    </row>
    <row r="87" spans="1:14" ht="15.75" thickBot="1">
      <c r="B87" s="817" t="s">
        <v>1037</v>
      </c>
      <c r="C87" s="818"/>
      <c r="D87" s="818"/>
      <c r="E87" s="818"/>
      <c r="F87" s="818"/>
      <c r="G87" s="818"/>
      <c r="H87" s="818"/>
      <c r="I87" s="818"/>
      <c r="J87" s="818"/>
      <c r="K87" s="818"/>
      <c r="L87" s="818"/>
      <c r="M87" s="819"/>
      <c r="N87" s="58">
        <f>L84+L85+L86</f>
        <v>15672.43534401766</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67913.8864907432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topLeftCell="A19"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1812</v>
      </c>
      <c r="C31" s="87" t="s">
        <v>2297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255.33602603049999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6" t="s">
        <v>743</v>
      </c>
      <c r="B48" s="49" t="str">
        <f>VLOOKUP(A48,MATERIALES!A5:D372,3,FALSE)</f>
        <v xml:space="preserve">Tierra abonada </v>
      </c>
      <c r="C48" s="290"/>
      <c r="D48" s="290"/>
      <c r="E48" s="290"/>
      <c r="F48" s="290"/>
      <c r="G48" s="290"/>
      <c r="H48" s="290"/>
      <c r="I48" s="290"/>
      <c r="J48" s="320" t="str">
        <f ca="1">VLOOKUP(A48,MATERIALES!A4:D638,2,FALSE)</f>
        <v>m3</v>
      </c>
      <c r="K48" s="495">
        <v>0.5</v>
      </c>
      <c r="L48" s="276"/>
      <c r="M48" s="411">
        <f>VLOOKUP(A48,MATERIALES!A5:D394,4,FALSE)</f>
        <v>30000</v>
      </c>
      <c r="N48" s="281">
        <f>K48*M48</f>
        <v>15000</v>
      </c>
    </row>
    <row r="49" spans="1:14">
      <c r="A49" s="176" t="s">
        <v>996</v>
      </c>
      <c r="B49" s="49" t="str">
        <f>VLOOKUP(A49,MATERIALES!A6:D372,3,FALSE)</f>
        <v>Árbol de 1.2 m (Paisajístico)</v>
      </c>
      <c r="C49" s="434"/>
      <c r="D49" s="434"/>
      <c r="E49" s="434"/>
      <c r="F49" s="434"/>
      <c r="G49" s="434"/>
      <c r="H49" s="434"/>
      <c r="I49" s="434"/>
      <c r="J49" s="321" t="str">
        <f>VLOOKUP(A49,MATERIALES!A5:D639,2,FALSE)</f>
        <v>u</v>
      </c>
      <c r="K49" s="495">
        <v>1</v>
      </c>
      <c r="L49" s="430"/>
      <c r="M49" s="411">
        <f>VLOOKUP(A49,MATERIALES!A6:D395,4,FALSE)</f>
        <v>21794.916404774511</v>
      </c>
      <c r="N49" s="281">
        <f>K49*M49</f>
        <v>21794.916404774511</v>
      </c>
    </row>
    <row r="50" spans="1:14">
      <c r="A50" s="176"/>
      <c r="B50" s="49"/>
      <c r="C50" s="434"/>
      <c r="D50" s="434"/>
      <c r="E50" s="434"/>
      <c r="F50" s="434"/>
      <c r="G50" s="434"/>
      <c r="H50" s="434"/>
      <c r="I50" s="434"/>
      <c r="J50" s="327"/>
      <c r="K50" s="495"/>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36794.916404774514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96">
        <v>10</v>
      </c>
      <c r="N71" s="404">
        <f>K71/M71</f>
        <v>5106.7205206099998</v>
      </c>
      <c r="O71" s="112"/>
    </row>
    <row r="72" spans="1:15">
      <c r="A72" s="177"/>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5106.7205206099998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42156.972951415009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8431.3945902830019</v>
      </c>
      <c r="M84" s="852"/>
      <c r="N84" s="57"/>
    </row>
    <row r="85" spans="1:14">
      <c r="B85" s="95" t="s">
        <v>1057</v>
      </c>
      <c r="C85" s="96"/>
      <c r="D85" s="96"/>
      <c r="E85" s="96"/>
      <c r="F85" s="96"/>
      <c r="G85" s="96"/>
      <c r="H85" s="96"/>
      <c r="I85" s="93"/>
      <c r="J85" s="94"/>
      <c r="K85" s="313">
        <v>0.05</v>
      </c>
      <c r="L85" s="851">
        <f>N79*K85</f>
        <v>2107.8486475707505</v>
      </c>
      <c r="M85" s="852"/>
      <c r="N85" s="57"/>
    </row>
    <row r="86" spans="1:14" ht="15.75" thickBot="1">
      <c r="B86" s="97" t="s">
        <v>1058</v>
      </c>
      <c r="C86" s="98"/>
      <c r="D86" s="98"/>
      <c r="E86" s="98"/>
      <c r="F86" s="98"/>
      <c r="G86" s="98"/>
      <c r="H86" s="98"/>
      <c r="I86" s="99"/>
      <c r="J86" s="100"/>
      <c r="K86" s="314">
        <v>0.05</v>
      </c>
      <c r="L86" s="853">
        <f>N79*K86</f>
        <v>2107.8486475707505</v>
      </c>
      <c r="M86" s="854"/>
      <c r="N86" s="57"/>
    </row>
    <row r="87" spans="1:14" ht="15.75" thickBot="1">
      <c r="B87" s="817" t="s">
        <v>1037</v>
      </c>
      <c r="C87" s="818"/>
      <c r="D87" s="818"/>
      <c r="E87" s="818"/>
      <c r="F87" s="818"/>
      <c r="G87" s="818"/>
      <c r="H87" s="818"/>
      <c r="I87" s="818"/>
      <c r="J87" s="818"/>
      <c r="K87" s="818"/>
      <c r="L87" s="818"/>
      <c r="M87" s="819"/>
      <c r="N87" s="58">
        <f>L84+L85+L86</f>
        <v>12647.091885424503</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54804.064836839512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topLeftCell="A31"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1813</v>
      </c>
      <c r="C31" s="87" t="s">
        <v>2298</v>
      </c>
      <c r="D31" s="88"/>
      <c r="E31" s="88"/>
      <c r="F31" s="88"/>
      <c r="G31" s="88"/>
      <c r="H31" s="88"/>
      <c r="I31" s="88"/>
      <c r="J31" s="88"/>
      <c r="K31" s="462"/>
      <c r="L31" s="315" t="s">
        <v>1068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N76*M41</f>
        <v>85112.008676833342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85112.008676833342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6" t="s">
        <v>995</v>
      </c>
      <c r="B48" s="49" t="str">
        <f>VLOOKUP(A48,MATERIALES!A6:D372,3,FALSE)</f>
        <v>Árbol de 0.6 m (Protector)</v>
      </c>
      <c r="C48" s="434"/>
      <c r="D48" s="434"/>
      <c r="E48" s="434"/>
      <c r="F48" s="434"/>
      <c r="G48" s="434"/>
      <c r="H48" s="434"/>
      <c r="I48" s="434"/>
      <c r="J48" s="327" t="str">
        <f ca="1">VLOOKUP(A48,MATERIALES!A4:D638,2,FALSE)</f>
        <v>u</v>
      </c>
      <c r="K48" s="495">
        <v>1100</v>
      </c>
      <c r="L48" s="430"/>
      <c r="M48" s="411">
        <f>VLOOKUP(A48,MATERIALES!A6:D395,4,FALSE)</f>
        <v>1000</v>
      </c>
      <c r="N48" s="281">
        <f>K48*M48</f>
        <v>1100000</v>
      </c>
    </row>
    <row r="49" spans="1:14">
      <c r="A49" s="176"/>
      <c r="B49" s="49"/>
      <c r="C49" s="434"/>
      <c r="D49" s="434"/>
      <c r="E49" s="434"/>
      <c r="F49" s="434"/>
      <c r="G49" s="434"/>
      <c r="H49" s="434"/>
      <c r="I49" s="434"/>
      <c r="J49" s="327"/>
      <c r="K49" s="454"/>
      <c r="L49" s="430"/>
      <c r="M49" s="411"/>
      <c r="N49" s="281"/>
    </row>
    <row r="50" spans="1:14">
      <c r="A50" s="176"/>
      <c r="B50" s="49"/>
      <c r="C50" s="434"/>
      <c r="D50" s="434"/>
      <c r="E50" s="434"/>
      <c r="F50" s="434"/>
      <c r="G50" s="434"/>
      <c r="H50" s="434"/>
      <c r="I50" s="434"/>
      <c r="J50" s="320"/>
      <c r="K50" s="406"/>
      <c r="L50" s="430"/>
      <c r="M50" s="411"/>
      <c r="N50" s="281"/>
    </row>
    <row r="51" spans="1:14">
      <c r="B51" s="329"/>
      <c r="C51" s="53"/>
      <c r="D51" s="53"/>
      <c r="E51" s="53"/>
      <c r="F51" s="53"/>
      <c r="G51" s="53"/>
      <c r="H51" s="53"/>
      <c r="I51" s="53"/>
      <c r="J51" s="297"/>
      <c r="K51" s="175"/>
      <c r="L51" s="327"/>
      <c r="M51" s="435"/>
      <c r="N51" s="282"/>
    </row>
    <row r="52" spans="1:14">
      <c r="B52" s="174"/>
      <c r="C52" s="326"/>
      <c r="D52" s="326"/>
      <c r="E52" s="326"/>
      <c r="F52" s="326"/>
      <c r="G52" s="326"/>
      <c r="H52" s="326"/>
      <c r="I52" s="326"/>
      <c r="J52" s="320"/>
      <c r="K52" s="50"/>
      <c r="L52" s="327"/>
      <c r="M52" s="435"/>
      <c r="N52" s="282"/>
    </row>
    <row r="53" spans="1:14" ht="15.75" thickBot="1">
      <c r="B53" s="487"/>
      <c r="C53" s="53"/>
      <c r="D53" s="53"/>
      <c r="E53" s="53"/>
      <c r="F53" s="53"/>
      <c r="G53" s="53"/>
      <c r="H53" s="53"/>
      <c r="I53" s="53"/>
      <c r="J53" s="297"/>
      <c r="K53" s="175"/>
      <c r="L53" s="488"/>
      <c r="M53" s="489"/>
      <c r="N53" s="490"/>
    </row>
    <row r="54" spans="1:14" ht="15.75" thickBot="1">
      <c r="B54" s="817" t="s">
        <v>1037</v>
      </c>
      <c r="C54" s="818"/>
      <c r="D54" s="818"/>
      <c r="E54" s="818"/>
      <c r="F54" s="818"/>
      <c r="G54" s="818"/>
      <c r="H54" s="818"/>
      <c r="I54" s="818"/>
      <c r="J54" s="818"/>
      <c r="K54" s="818"/>
      <c r="L54" s="818"/>
      <c r="M54" s="819"/>
      <c r="N54" s="403">
        <f>SUM(N48:N53)</f>
        <v>1100000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297"/>
      <c r="I63" s="288"/>
      <c r="J63" s="288"/>
      <c r="K63" s="288"/>
      <c r="L63" s="298"/>
      <c r="M63" s="299"/>
      <c r="N63" s="300"/>
    </row>
    <row r="64" spans="1:14" ht="15.75" thickBot="1">
      <c r="B64" s="55"/>
      <c r="C64" s="53"/>
      <c r="D64" s="53"/>
      <c r="E64" s="53"/>
      <c r="F64" s="53"/>
      <c r="G64" s="53"/>
      <c r="H64" s="493"/>
      <c r="I64" s="175"/>
      <c r="J64" s="175"/>
      <c r="K64" s="175"/>
      <c r="L64" s="989"/>
      <c r="M64" s="990"/>
      <c r="N64" s="494"/>
    </row>
    <row r="65" spans="1:15" ht="15.75" thickBot="1">
      <c r="B65" s="817" t="s">
        <v>1037</v>
      </c>
      <c r="C65" s="818"/>
      <c r="D65" s="818"/>
      <c r="E65" s="818"/>
      <c r="F65" s="818"/>
      <c r="G65" s="818"/>
      <c r="H65" s="818"/>
      <c r="I65" s="818"/>
      <c r="J65" s="818"/>
      <c r="K65" s="818"/>
      <c r="L65" s="818"/>
      <c r="M65" s="819"/>
      <c r="N65" s="403"/>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969"/>
      <c r="N69" s="104" t="s">
        <v>1035</v>
      </c>
    </row>
    <row r="70" spans="1:15">
      <c r="A70" s="177"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496">
        <v>0.15</v>
      </c>
      <c r="N70" s="404">
        <f>K70/M70</f>
        <v>1702240.1735366667</v>
      </c>
      <c r="O70" s="112"/>
    </row>
    <row r="71" spans="1:15">
      <c r="A71" s="177"/>
      <c r="B71" s="55"/>
      <c r="C71" s="53"/>
      <c r="D71" s="53"/>
      <c r="E71" s="53"/>
      <c r="F71" s="53"/>
      <c r="G71" s="53"/>
      <c r="H71" s="53"/>
      <c r="I71" s="301"/>
      <c r="J71" s="302"/>
      <c r="K71" s="303"/>
      <c r="L71" s="56"/>
      <c r="M71" s="443"/>
      <c r="N71" s="404"/>
    </row>
    <row r="72" spans="1:1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985"/>
      <c r="C75" s="986"/>
      <c r="D75" s="986"/>
      <c r="E75" s="986"/>
      <c r="F75" s="986"/>
      <c r="G75" s="986"/>
      <c r="H75" s="986"/>
      <c r="I75" s="175"/>
      <c r="J75" s="175"/>
      <c r="K75" s="175"/>
      <c r="L75" s="987"/>
      <c r="M75" s="988"/>
      <c r="N75" s="51"/>
    </row>
    <row r="76" spans="1:15" ht="15.75" thickBot="1">
      <c r="B76" s="817" t="s">
        <v>1037</v>
      </c>
      <c r="C76" s="818"/>
      <c r="D76" s="818"/>
      <c r="E76" s="818"/>
      <c r="F76" s="818"/>
      <c r="G76" s="818"/>
      <c r="H76" s="818"/>
      <c r="I76" s="818"/>
      <c r="J76" s="818"/>
      <c r="K76" s="818"/>
      <c r="L76" s="818"/>
      <c r="M76" s="819"/>
      <c r="N76" s="310">
        <f>SUM(N70:N75)</f>
        <v>1702240.1735366667</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2887352.1822135001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577470.4364427001</v>
      </c>
      <c r="M83" s="852"/>
      <c r="N83" s="57"/>
    </row>
    <row r="84" spans="1:14">
      <c r="B84" s="95" t="s">
        <v>1057</v>
      </c>
      <c r="C84" s="96"/>
      <c r="D84" s="96"/>
      <c r="E84" s="96"/>
      <c r="F84" s="96"/>
      <c r="G84" s="96"/>
      <c r="H84" s="96"/>
      <c r="I84" s="93"/>
      <c r="J84" s="94"/>
      <c r="K84" s="313">
        <v>0.05</v>
      </c>
      <c r="L84" s="851">
        <f>N78*K84</f>
        <v>144367.60911067502</v>
      </c>
      <c r="M84" s="852"/>
      <c r="N84" s="57"/>
    </row>
    <row r="85" spans="1:14" ht="15.75" thickBot="1">
      <c r="B85" s="97" t="s">
        <v>1058</v>
      </c>
      <c r="C85" s="98"/>
      <c r="D85" s="98"/>
      <c r="E85" s="98"/>
      <c r="F85" s="98"/>
      <c r="G85" s="98"/>
      <c r="H85" s="98"/>
      <c r="I85" s="99"/>
      <c r="J85" s="100"/>
      <c r="K85" s="314">
        <v>0.05</v>
      </c>
      <c r="L85" s="853">
        <f>N78*K85</f>
        <v>144367.60911067502</v>
      </c>
      <c r="M85" s="854"/>
      <c r="N85" s="57"/>
    </row>
    <row r="86" spans="1:14" ht="15.75" thickBot="1">
      <c r="B86" s="817" t="s">
        <v>1037</v>
      </c>
      <c r="C86" s="818"/>
      <c r="D86" s="818"/>
      <c r="E86" s="818"/>
      <c r="F86" s="818"/>
      <c r="G86" s="818"/>
      <c r="H86" s="818"/>
      <c r="I86" s="818"/>
      <c r="J86" s="818"/>
      <c r="K86" s="818"/>
      <c r="L86" s="818"/>
      <c r="M86" s="819"/>
      <c r="N86" s="58">
        <f>L83+L84+L85</f>
        <v>866205.65466405021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3753557.8368775505</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29.25"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5"/>
      <c r="K118" s="965"/>
      <c r="L118" s="965"/>
      <c r="M118" s="965"/>
      <c r="N118" s="966"/>
    </row>
    <row r="119" spans="2:14" ht="15.75" thickBot="1">
      <c r="B119" s="428" t="s">
        <v>2327</v>
      </c>
      <c r="C119" s="429"/>
      <c r="D119" s="429"/>
      <c r="E119" s="268"/>
      <c r="F119" s="268"/>
      <c r="G119" s="268"/>
      <c r="H119" s="268"/>
      <c r="I119" s="268"/>
      <c r="J119" s="967"/>
      <c r="K119" s="967"/>
      <c r="L119" s="967"/>
      <c r="M119" s="967"/>
      <c r="N119" s="968"/>
    </row>
  </sheetData>
  <mergeCells count="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54:M54"/>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topLeftCell="A28"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28.5" customHeight="1" thickBot="1">
      <c r="A31" t="s">
        <v>1929</v>
      </c>
      <c r="B31" s="113" t="s">
        <v>1250</v>
      </c>
      <c r="C31" s="991" t="s">
        <v>2299</v>
      </c>
      <c r="D31" s="992"/>
      <c r="E31" s="992"/>
      <c r="F31" s="992"/>
      <c r="G31" s="992"/>
      <c r="H31" s="992"/>
      <c r="I31" s="992"/>
      <c r="J31" s="992"/>
      <c r="K31" s="497"/>
      <c r="L31" s="467" t="s">
        <v>1814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77" t="s">
        <v>373</v>
      </c>
      <c r="B36" s="830" t="str">
        <f>VLOOKUP(A36,EQUIPOS!A6:D154,3,FALSE)</f>
        <v>Volqueta 6 m3</v>
      </c>
      <c r="C36" s="831"/>
      <c r="D36" s="831"/>
      <c r="E36" s="831"/>
      <c r="F36" s="831"/>
      <c r="G36" s="831"/>
      <c r="H36" s="832"/>
      <c r="I36" s="276"/>
      <c r="J36" s="277"/>
      <c r="K36" s="278">
        <f>VLOOKUP(A36,EQUIPOS!A6:D161,4,FALSE)</f>
        <v>62500</v>
      </c>
      <c r="L36" s="279"/>
      <c r="M36" s="464">
        <v>81</v>
      </c>
      <c r="N36" s="281">
        <f>K36/M36</f>
        <v>771.60493827160496</v>
      </c>
    </row>
    <row r="37" span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2"/>
    </row>
    <row r="39" spans="1:14">
      <c r="B39" s="830"/>
      <c r="C39" s="831"/>
      <c r="D39" s="831"/>
      <c r="E39" s="831"/>
      <c r="F39" s="831"/>
      <c r="G39" s="831"/>
      <c r="H39" s="832"/>
      <c r="I39" s="833"/>
      <c r="J39" s="814"/>
      <c r="K39" s="283"/>
      <c r="L39" s="834"/>
      <c r="M39" s="835"/>
      <c r="N39" s="284"/>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105">
        <f>SUM(N36:N42)</f>
        <v>771.60493827160496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75" thickBot="1">
      <c r="B53" s="812"/>
      <c r="C53" s="813"/>
      <c r="D53" s="813"/>
      <c r="E53" s="813"/>
      <c r="F53" s="813"/>
      <c r="G53" s="813"/>
      <c r="H53" s="813"/>
      <c r="I53" s="814"/>
      <c r="J53" s="48"/>
      <c r="K53" s="50"/>
      <c r="L53" s="815"/>
      <c r="M53" s="816"/>
      <c r="N53" s="51"/>
    </row>
    <row r="54" spans="2:14" ht="15.75" thickBot="1">
      <c r="B54" s="817" t="s">
        <v>1037</v>
      </c>
      <c r="C54" s="818"/>
      <c r="D54" s="818"/>
      <c r="E54" s="818"/>
      <c r="F54" s="818"/>
      <c r="G54" s="818"/>
      <c r="H54" s="818"/>
      <c r="I54" s="818"/>
      <c r="J54" s="818"/>
      <c r="K54" s="818"/>
      <c r="L54" s="818"/>
      <c r="M54" s="819"/>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2" t="s">
        <v>1041</v>
      </c>
      <c r="C58" s="323"/>
      <c r="D58" s="323"/>
      <c r="E58" s="323"/>
      <c r="F58" s="323"/>
      <c r="G58" s="323"/>
      <c r="H58" s="79" t="s">
        <v>1029</v>
      </c>
      <c r="I58" s="80" t="s">
        <v>1042</v>
      </c>
      <c r="J58" s="81" t="s">
        <v>1043</v>
      </c>
      <c r="K58" s="79" t="s">
        <v>1044</v>
      </c>
      <c r="L58" s="820" t="s">
        <v>1045</v>
      </c>
      <c r="M58" s="793"/>
      <c r="N58" s="82" t="s">
        <v>1035</v>
      </c>
    </row>
    <row r="59" spans="2:14">
      <c r="B59" s="52"/>
      <c r="C59" s="326"/>
      <c r="D59" s="326"/>
      <c r="E59" s="326"/>
      <c r="F59" s="326"/>
      <c r="G59" s="326"/>
      <c r="H59" s="320"/>
      <c r="I59" s="288"/>
      <c r="J59" s="295"/>
      <c r="K59" s="288"/>
      <c r="L59" s="821"/>
      <c r="M59" s="822"/>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75" thickBot="1">
      <c r="B64" s="55"/>
      <c r="C64" s="53"/>
      <c r="D64" s="53"/>
      <c r="E64" s="53"/>
      <c r="F64" s="53"/>
      <c r="G64" s="53"/>
      <c r="H64" s="493"/>
      <c r="I64" s="175"/>
      <c r="J64" s="175"/>
      <c r="K64" s="175"/>
      <c r="L64" s="989"/>
      <c r="M64" s="990"/>
      <c r="N64" s="494"/>
    </row>
    <row r="65" spans="2:15" ht="15.75" thickBot="1">
      <c r="B65" s="817" t="s">
        <v>1037</v>
      </c>
      <c r="C65" s="818"/>
      <c r="D65" s="818"/>
      <c r="E65" s="818"/>
      <c r="F65" s="818"/>
      <c r="G65" s="818"/>
      <c r="H65" s="818"/>
      <c r="I65" s="818"/>
      <c r="J65" s="818"/>
      <c r="K65" s="818"/>
      <c r="L65" s="818"/>
      <c r="M65" s="819"/>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985"/>
      <c r="C75" s="986"/>
      <c r="D75" s="986"/>
      <c r="E75" s="986"/>
      <c r="F75" s="986"/>
      <c r="G75" s="986"/>
      <c r="H75" s="986"/>
      <c r="I75" s="175"/>
      <c r="J75" s="175"/>
      <c r="K75" s="175"/>
      <c r="L75" s="987"/>
      <c r="M75" s="988"/>
      <c r="N75" s="51"/>
    </row>
    <row r="76" spans="2:15" ht="15.75" thickBot="1">
      <c r="B76" s="817" t="s">
        <v>1037</v>
      </c>
      <c r="C76" s="818"/>
      <c r="D76" s="818"/>
      <c r="E76" s="818"/>
      <c r="F76" s="818"/>
      <c r="G76" s="818"/>
      <c r="H76" s="818"/>
      <c r="I76" s="818"/>
      <c r="J76" s="818"/>
      <c r="K76" s="818"/>
      <c r="L76" s="818"/>
      <c r="M76" s="819"/>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771.60493827160496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154.32098765432102</v>
      </c>
      <c r="M83" s="852"/>
      <c r="N83" s="57"/>
    </row>
    <row r="84" spans="1:14">
      <c r="B84" s="95" t="s">
        <v>1057</v>
      </c>
      <c r="C84" s="96"/>
      <c r="D84" s="96"/>
      <c r="E84" s="96"/>
      <c r="F84" s="96"/>
      <c r="G84" s="96"/>
      <c r="H84" s="96"/>
      <c r="I84" s="93"/>
      <c r="J84" s="94"/>
      <c r="K84" s="313">
        <v>0.05</v>
      </c>
      <c r="L84" s="851">
        <f>N78*K84</f>
        <v>38.580246913580254</v>
      </c>
      <c r="M84" s="852"/>
      <c r="N84" s="57"/>
    </row>
    <row r="85" spans="1:14" ht="15.75" thickBot="1">
      <c r="B85" s="97" t="s">
        <v>1058</v>
      </c>
      <c r="C85" s="98"/>
      <c r="D85" s="98"/>
      <c r="E85" s="98"/>
      <c r="F85" s="98"/>
      <c r="G85" s="98"/>
      <c r="H85" s="98"/>
      <c r="I85" s="99"/>
      <c r="J85" s="100"/>
      <c r="K85" s="314">
        <v>0.05</v>
      </c>
      <c r="L85" s="853">
        <f>N78*K85</f>
        <v>38.580246913580254</v>
      </c>
      <c r="M85" s="854"/>
      <c r="N85" s="57"/>
    </row>
    <row r="86" spans="1:14" ht="15.75" thickBot="1">
      <c r="B86" s="817" t="s">
        <v>1037</v>
      </c>
      <c r="C86" s="818"/>
      <c r="D86" s="818"/>
      <c r="E86" s="818"/>
      <c r="F86" s="818"/>
      <c r="G86" s="818"/>
      <c r="H86" s="818"/>
      <c r="I86" s="818"/>
      <c r="J86" s="818"/>
      <c r="K86" s="818"/>
      <c r="L86" s="818"/>
      <c r="M86" s="819"/>
      <c r="N86" s="58">
        <f>L83+L84+L85</f>
        <v>231.48148148148152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1003.0864197530865</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30"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5"/>
      <c r="K118" s="965"/>
      <c r="L118" s="965"/>
      <c r="M118" s="965"/>
      <c r="N118" s="966"/>
    </row>
    <row r="119" spans="2:14" ht="15.75" thickBot="1">
      <c r="B119" s="428" t="s">
        <v>2327</v>
      </c>
      <c r="C119" s="429"/>
      <c r="D119" s="429"/>
      <c r="E119" s="268"/>
      <c r="F119" s="268"/>
      <c r="G119" s="268"/>
      <c r="H119" s="268"/>
      <c r="I119" s="268"/>
      <c r="J119" s="967"/>
      <c r="K119" s="967"/>
      <c r="L119" s="967"/>
      <c r="M119" s="967"/>
      <c r="N119" s="968"/>
    </row>
  </sheetData>
  <mergeCells count="67">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7:H37"/>
    <mergeCell ref="I42:J42"/>
    <mergeCell ref="L42:M42"/>
    <mergeCell ref="C29:I29"/>
    <mergeCell ref="L5:L6"/>
    <mergeCell ref="M5:M6"/>
    <mergeCell ref="L1:N2"/>
    <mergeCell ref="C2:J2"/>
    <mergeCell ref="C3:J3"/>
    <mergeCell ref="K3:K4"/>
    <mergeCell ref="L3:N4"/>
    <mergeCell ref="C4:J4"/>
    <mergeCell ref="C1:J1"/>
    <mergeCell ref="K1:K2"/>
    <mergeCell ref="N5:N6"/>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topLeftCell="A22"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41.25" customHeight="1" thickBot="1">
      <c r="A31" t="s">
        <v>1929</v>
      </c>
      <c r="B31" s="113" t="s">
        <v>1251</v>
      </c>
      <c r="C31" s="991" t="s">
        <v>2302</v>
      </c>
      <c r="D31" s="992"/>
      <c r="E31" s="992"/>
      <c r="F31" s="992"/>
      <c r="G31" s="992"/>
      <c r="H31" s="992"/>
      <c r="I31" s="992"/>
      <c r="J31" s="992"/>
      <c r="K31" s="497"/>
      <c r="L31" s="467" t="s">
        <v>2105</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373</v>
      </c>
      <c r="B36" s="830" t="str">
        <f>VLOOKUP(A36,EQUIPOS!A6:D154,3,FALSE)</f>
        <v>Volqueta 6 m3</v>
      </c>
      <c r="C36" s="831"/>
      <c r="D36" s="831"/>
      <c r="E36" s="831"/>
      <c r="F36" s="831"/>
      <c r="G36" s="831"/>
      <c r="H36" s="832"/>
      <c r="I36" s="276"/>
      <c r="J36" s="277"/>
      <c r="K36" s="278">
        <f>VLOOKUP(A36,EQUIPOS!A6:D161,4,FALSE)</f>
        <v>62500</v>
      </c>
      <c r="L36" s="279"/>
      <c r="M36" s="292">
        <v>66</v>
      </c>
      <c r="N36" s="281">
        <f>K36/M36</f>
        <v>946.969696969697</v>
      </c>
    </row>
    <row r="37" span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2"/>
    </row>
    <row r="39" spans="1:14">
      <c r="B39" s="830"/>
      <c r="C39" s="831"/>
      <c r="D39" s="831"/>
      <c r="E39" s="831"/>
      <c r="F39" s="831"/>
      <c r="G39" s="831"/>
      <c r="H39" s="832"/>
      <c r="I39" s="833"/>
      <c r="J39" s="814"/>
      <c r="K39" s="283"/>
      <c r="L39" s="834"/>
      <c r="M39" s="835"/>
      <c r="N39" s="284"/>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105">
        <f>SUM(N36:N42)</f>
        <v>946.969696969697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75" thickBot="1">
      <c r="B53" s="812"/>
      <c r="C53" s="813"/>
      <c r="D53" s="813"/>
      <c r="E53" s="813"/>
      <c r="F53" s="813"/>
      <c r="G53" s="813"/>
      <c r="H53" s="813"/>
      <c r="I53" s="814"/>
      <c r="J53" s="48"/>
      <c r="K53" s="50"/>
      <c r="L53" s="815"/>
      <c r="M53" s="816"/>
      <c r="N53" s="51"/>
    </row>
    <row r="54" spans="2:14" ht="15.75" thickBot="1">
      <c r="B54" s="817" t="s">
        <v>1037</v>
      </c>
      <c r="C54" s="818"/>
      <c r="D54" s="818"/>
      <c r="E54" s="818"/>
      <c r="F54" s="818"/>
      <c r="G54" s="818"/>
      <c r="H54" s="818"/>
      <c r="I54" s="818"/>
      <c r="J54" s="818"/>
      <c r="K54" s="818"/>
      <c r="L54" s="818"/>
      <c r="M54" s="819"/>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2" t="s">
        <v>1041</v>
      </c>
      <c r="C58" s="323"/>
      <c r="D58" s="323"/>
      <c r="E58" s="323"/>
      <c r="F58" s="323"/>
      <c r="G58" s="323"/>
      <c r="H58" s="79" t="s">
        <v>1029</v>
      </c>
      <c r="I58" s="80" t="s">
        <v>1042</v>
      </c>
      <c r="J58" s="81" t="s">
        <v>1043</v>
      </c>
      <c r="K58" s="79" t="s">
        <v>1044</v>
      </c>
      <c r="L58" s="820" t="s">
        <v>1045</v>
      </c>
      <c r="M58" s="793"/>
      <c r="N58" s="82" t="s">
        <v>1035</v>
      </c>
    </row>
    <row r="59" spans="2:14">
      <c r="B59" s="52"/>
      <c r="C59" s="326"/>
      <c r="D59" s="326"/>
      <c r="E59" s="326"/>
      <c r="F59" s="326"/>
      <c r="G59" s="326"/>
      <c r="H59" s="320"/>
      <c r="I59" s="288"/>
      <c r="J59" s="295"/>
      <c r="K59" s="288"/>
      <c r="L59" s="821"/>
      <c r="M59" s="822"/>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75" thickBot="1">
      <c r="B64" s="55"/>
      <c r="C64" s="53"/>
      <c r="D64" s="53"/>
      <c r="E64" s="53"/>
      <c r="F64" s="53"/>
      <c r="G64" s="53"/>
      <c r="H64" s="493"/>
      <c r="I64" s="175"/>
      <c r="J64" s="175"/>
      <c r="K64" s="175"/>
      <c r="L64" s="989"/>
      <c r="M64" s="990"/>
      <c r="N64" s="494"/>
    </row>
    <row r="65" spans="2:15" ht="15.75" thickBot="1">
      <c r="B65" s="817" t="s">
        <v>1037</v>
      </c>
      <c r="C65" s="818"/>
      <c r="D65" s="818"/>
      <c r="E65" s="818"/>
      <c r="F65" s="818"/>
      <c r="G65" s="818"/>
      <c r="H65" s="818"/>
      <c r="I65" s="818"/>
      <c r="J65" s="818"/>
      <c r="K65" s="818"/>
      <c r="L65" s="818"/>
      <c r="M65" s="819"/>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985"/>
      <c r="C75" s="986"/>
      <c r="D75" s="986"/>
      <c r="E75" s="986"/>
      <c r="F75" s="986"/>
      <c r="G75" s="986"/>
      <c r="H75" s="986"/>
      <c r="I75" s="175"/>
      <c r="J75" s="175"/>
      <c r="K75" s="175"/>
      <c r="L75" s="987"/>
      <c r="M75" s="988"/>
      <c r="N75" s="51"/>
    </row>
    <row r="76" spans="2:15" ht="15.75" thickBot="1">
      <c r="B76" s="817" t="s">
        <v>1037</v>
      </c>
      <c r="C76" s="818"/>
      <c r="D76" s="818"/>
      <c r="E76" s="818"/>
      <c r="F76" s="818"/>
      <c r="G76" s="818"/>
      <c r="H76" s="818"/>
      <c r="I76" s="818"/>
      <c r="J76" s="818"/>
      <c r="K76" s="818"/>
      <c r="L76" s="818"/>
      <c r="M76" s="819"/>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946.969696969697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189.39393939393941</v>
      </c>
      <c r="M83" s="852"/>
      <c r="N83" s="57"/>
    </row>
    <row r="84" spans="1:14">
      <c r="B84" s="95" t="s">
        <v>1057</v>
      </c>
      <c r="C84" s="96"/>
      <c r="D84" s="96"/>
      <c r="E84" s="96"/>
      <c r="F84" s="96"/>
      <c r="G84" s="96"/>
      <c r="H84" s="96"/>
      <c r="I84" s="93"/>
      <c r="J84" s="94"/>
      <c r="K84" s="313">
        <v>0.05</v>
      </c>
      <c r="L84" s="851">
        <f>N78*K84</f>
        <v>47.348484848484851</v>
      </c>
      <c r="M84" s="852"/>
      <c r="N84" s="57"/>
    </row>
    <row r="85" spans="1:14" ht="15.75" thickBot="1">
      <c r="B85" s="97" t="s">
        <v>1058</v>
      </c>
      <c r="C85" s="98"/>
      <c r="D85" s="98"/>
      <c r="E85" s="98"/>
      <c r="F85" s="98"/>
      <c r="G85" s="98"/>
      <c r="H85" s="98"/>
      <c r="I85" s="99"/>
      <c r="J85" s="100"/>
      <c r="K85" s="314">
        <v>0.05</v>
      </c>
      <c r="L85" s="853">
        <f>N78*K85</f>
        <v>47.348484848484851</v>
      </c>
      <c r="M85" s="854"/>
      <c r="N85" s="57"/>
    </row>
    <row r="86" spans="1:14" ht="15.75" thickBot="1">
      <c r="B86" s="817" t="s">
        <v>1037</v>
      </c>
      <c r="C86" s="818"/>
      <c r="D86" s="818"/>
      <c r="E86" s="818"/>
      <c r="F86" s="818"/>
      <c r="G86" s="818"/>
      <c r="H86" s="818"/>
      <c r="I86" s="818"/>
      <c r="J86" s="818"/>
      <c r="K86" s="818"/>
      <c r="L86" s="818"/>
      <c r="M86" s="819"/>
      <c r="N86" s="58">
        <f>L83+L84+L85</f>
        <v>284.09090909090912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1231.060606060606</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30"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5"/>
      <c r="K118" s="965"/>
      <c r="L118" s="965"/>
      <c r="M118" s="965"/>
      <c r="N118" s="966"/>
    </row>
    <row r="119" spans="2:14" ht="15.75" thickBot="1">
      <c r="B119" s="428" t="s">
        <v>2327</v>
      </c>
      <c r="C119" s="429"/>
      <c r="D119" s="429"/>
      <c r="E119" s="268"/>
      <c r="F119" s="268"/>
      <c r="G119" s="268"/>
      <c r="H119" s="268"/>
      <c r="I119" s="268"/>
      <c r="J119" s="967"/>
      <c r="K119" s="967"/>
      <c r="L119" s="967"/>
      <c r="M119" s="967"/>
      <c r="N119" s="968"/>
    </row>
  </sheetData>
  <mergeCells count="67">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64:M64"/>
    <mergeCell ref="B65:M65"/>
    <mergeCell ref="B69:H69"/>
    <mergeCell ref="L69:M69"/>
    <mergeCell ref="B76:M76"/>
    <mergeCell ref="B78:M78"/>
    <mergeCell ref="B82:H82"/>
    <mergeCell ref="L82:M82"/>
    <mergeCell ref="B83:H83"/>
    <mergeCell ref="L83:M83"/>
    <mergeCell ref="B105:N106"/>
    <mergeCell ref="B107:N108"/>
    <mergeCell ref="J118:N119"/>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95" t="s">
        <v>1026</v>
      </c>
      <c r="C27" s="996"/>
      <c r="D27" s="996"/>
      <c r="E27" s="996"/>
      <c r="F27" s="996"/>
      <c r="G27" s="996"/>
      <c r="H27" s="996"/>
      <c r="I27" s="996"/>
      <c r="J27" s="996"/>
      <c r="K27" s="996"/>
      <c r="L27" s="996"/>
      <c r="M27" s="996"/>
      <c r="N27" s="997"/>
    </row>
    <row r="28" spans="1:14" ht="15.75" thickBot="1">
      <c r="B28" s="39"/>
      <c r="C28" s="40"/>
      <c r="D28" s="40"/>
      <c r="E28" s="40"/>
      <c r="F28" s="40"/>
      <c r="G28" s="40"/>
      <c r="H28" s="40"/>
      <c r="I28" s="40"/>
      <c r="J28" s="40"/>
      <c r="K28" s="40"/>
      <c r="L28" s="40"/>
      <c r="M28" s="40"/>
      <c r="N28" s="41"/>
    </row>
    <row r="29" spans="1:14" ht="26.25" thickBot="1">
      <c r="B29" s="77" t="s">
        <v>1027</v>
      </c>
      <c r="C29" s="993" t="s">
        <v>1028</v>
      </c>
      <c r="D29" s="994"/>
      <c r="E29" s="994"/>
      <c r="F29" s="994"/>
      <c r="G29" s="994"/>
      <c r="H29" s="994"/>
      <c r="I29" s="994"/>
      <c r="J29" s="78"/>
      <c r="K29" s="351" t="s">
        <v>2321</v>
      </c>
      <c r="L29" s="998" t="s">
        <v>1029</v>
      </c>
      <c r="M29" s="99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113" t="s">
        <v>1252</v>
      </c>
      <c r="C31" s="465" t="s">
        <v>2300</v>
      </c>
      <c r="D31" s="466"/>
      <c r="E31" s="466"/>
      <c r="F31" s="466"/>
      <c r="G31" s="466"/>
      <c r="H31" s="466"/>
      <c r="I31" s="466"/>
      <c r="J31" s="466"/>
      <c r="K31" s="468"/>
      <c r="L31" s="467" t="s">
        <v>2105</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373</v>
      </c>
      <c r="B36" s="830" t="str">
        <f>VLOOKUP(A36,EQUIPOS!A6:D154,3,FALSE)</f>
        <v>Volqueta 6 m3</v>
      </c>
      <c r="C36" s="831"/>
      <c r="D36" s="831"/>
      <c r="E36" s="831"/>
      <c r="F36" s="831"/>
      <c r="G36" s="831"/>
      <c r="H36" s="832"/>
      <c r="I36" s="276"/>
      <c r="J36" s="277"/>
      <c r="K36" s="278">
        <f>VLOOKUP(A36,EQUIPOS!A6:D161,4,FALSE)</f>
        <v>62500</v>
      </c>
      <c r="L36" s="279"/>
      <c r="M36" s="292">
        <v>66</v>
      </c>
      <c r="N36" s="281">
        <f>K36/M36</f>
        <v>946.969696969697</v>
      </c>
    </row>
    <row r="37" span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2"/>
    </row>
    <row r="39" spans="1:14">
      <c r="B39" s="830"/>
      <c r="C39" s="831"/>
      <c r="D39" s="831"/>
      <c r="E39" s="831"/>
      <c r="F39" s="831"/>
      <c r="G39" s="831"/>
      <c r="H39" s="832"/>
      <c r="I39" s="833"/>
      <c r="J39" s="814"/>
      <c r="K39" s="283"/>
      <c r="L39" s="834"/>
      <c r="M39" s="835"/>
      <c r="N39" s="284"/>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105">
        <f>SUM(N36:N42)</f>
        <v>946.969696969697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75" thickBot="1">
      <c r="B53" s="812"/>
      <c r="C53" s="813"/>
      <c r="D53" s="813"/>
      <c r="E53" s="813"/>
      <c r="F53" s="813"/>
      <c r="G53" s="813"/>
      <c r="H53" s="813"/>
      <c r="I53" s="814"/>
      <c r="J53" s="48"/>
      <c r="K53" s="50"/>
      <c r="L53" s="815"/>
      <c r="M53" s="816"/>
      <c r="N53" s="51"/>
    </row>
    <row r="54" spans="2:14" ht="15.75" thickBot="1">
      <c r="B54" s="817" t="s">
        <v>1037</v>
      </c>
      <c r="C54" s="818"/>
      <c r="D54" s="818"/>
      <c r="E54" s="818"/>
      <c r="F54" s="818"/>
      <c r="G54" s="818"/>
      <c r="H54" s="818"/>
      <c r="I54" s="818"/>
      <c r="J54" s="818"/>
      <c r="K54" s="818"/>
      <c r="L54" s="818"/>
      <c r="M54" s="819"/>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2" t="s">
        <v>1041</v>
      </c>
      <c r="C58" s="323"/>
      <c r="D58" s="323"/>
      <c r="E58" s="323"/>
      <c r="F58" s="323"/>
      <c r="G58" s="323"/>
      <c r="H58" s="79" t="s">
        <v>1029</v>
      </c>
      <c r="I58" s="80" t="s">
        <v>1042</v>
      </c>
      <c r="J58" s="81" t="s">
        <v>1043</v>
      </c>
      <c r="K58" s="79" t="s">
        <v>1044</v>
      </c>
      <c r="L58" s="820" t="s">
        <v>1045</v>
      </c>
      <c r="M58" s="793"/>
      <c r="N58" s="82" t="s">
        <v>1035</v>
      </c>
    </row>
    <row r="59" spans="2:14">
      <c r="B59" s="52"/>
      <c r="C59" s="326"/>
      <c r="D59" s="326"/>
      <c r="E59" s="326"/>
      <c r="F59" s="326"/>
      <c r="G59" s="326"/>
      <c r="H59" s="320"/>
      <c r="I59" s="288"/>
      <c r="J59" s="295"/>
      <c r="K59" s="288"/>
      <c r="L59" s="821"/>
      <c r="M59" s="822"/>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75" thickBot="1">
      <c r="B64" s="55"/>
      <c r="C64" s="53"/>
      <c r="D64" s="53"/>
      <c r="E64" s="53"/>
      <c r="F64" s="53"/>
      <c r="G64" s="53"/>
      <c r="H64" s="493"/>
      <c r="I64" s="175"/>
      <c r="J64" s="175"/>
      <c r="K64" s="175"/>
      <c r="L64" s="989"/>
      <c r="M64" s="990"/>
      <c r="N64" s="494"/>
    </row>
    <row r="65" spans="2:15" ht="15.75" thickBot="1">
      <c r="B65" s="817" t="s">
        <v>1037</v>
      </c>
      <c r="C65" s="818"/>
      <c r="D65" s="818"/>
      <c r="E65" s="818"/>
      <c r="F65" s="818"/>
      <c r="G65" s="818"/>
      <c r="H65" s="818"/>
      <c r="I65" s="818"/>
      <c r="J65" s="818"/>
      <c r="K65" s="818"/>
      <c r="L65" s="818"/>
      <c r="M65" s="819"/>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985"/>
      <c r="C75" s="986"/>
      <c r="D75" s="986"/>
      <c r="E75" s="986"/>
      <c r="F75" s="986"/>
      <c r="G75" s="986"/>
      <c r="H75" s="986"/>
      <c r="I75" s="175"/>
      <c r="J75" s="175"/>
      <c r="K75" s="175"/>
      <c r="L75" s="987"/>
      <c r="M75" s="988"/>
      <c r="N75" s="51"/>
    </row>
    <row r="76" spans="2:15" ht="15.75" thickBot="1">
      <c r="B76" s="817" t="s">
        <v>1037</v>
      </c>
      <c r="C76" s="818"/>
      <c r="D76" s="818"/>
      <c r="E76" s="818"/>
      <c r="F76" s="818"/>
      <c r="G76" s="818"/>
      <c r="H76" s="818"/>
      <c r="I76" s="818"/>
      <c r="J76" s="818"/>
      <c r="K76" s="818"/>
      <c r="L76" s="818"/>
      <c r="M76" s="819"/>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946.969696969697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189.39393939393941</v>
      </c>
      <c r="M83" s="852"/>
      <c r="N83" s="57"/>
    </row>
    <row r="84" spans="1:14">
      <c r="B84" s="95" t="s">
        <v>1057</v>
      </c>
      <c r="C84" s="96"/>
      <c r="D84" s="96"/>
      <c r="E84" s="96"/>
      <c r="F84" s="96"/>
      <c r="G84" s="96"/>
      <c r="H84" s="96"/>
      <c r="I84" s="93"/>
      <c r="J84" s="94"/>
      <c r="K84" s="313">
        <v>0.05</v>
      </c>
      <c r="L84" s="851">
        <f>N78*K84</f>
        <v>47.348484848484851</v>
      </c>
      <c r="M84" s="852"/>
      <c r="N84" s="57"/>
    </row>
    <row r="85" spans="1:14" ht="15.75" thickBot="1">
      <c r="B85" s="97" t="s">
        <v>1058</v>
      </c>
      <c r="C85" s="98"/>
      <c r="D85" s="98"/>
      <c r="E85" s="98"/>
      <c r="F85" s="98"/>
      <c r="G85" s="98"/>
      <c r="H85" s="98"/>
      <c r="I85" s="99"/>
      <c r="J85" s="100"/>
      <c r="K85" s="314">
        <v>0.05</v>
      </c>
      <c r="L85" s="853">
        <f>N78*K85</f>
        <v>47.348484848484851</v>
      </c>
      <c r="M85" s="854"/>
      <c r="N85" s="57"/>
    </row>
    <row r="86" spans="1:14" ht="15.75" thickBot="1">
      <c r="B86" s="817" t="s">
        <v>1037</v>
      </c>
      <c r="C86" s="818"/>
      <c r="D86" s="818"/>
      <c r="E86" s="818"/>
      <c r="F86" s="818"/>
      <c r="G86" s="818"/>
      <c r="H86" s="818"/>
      <c r="I86" s="818"/>
      <c r="J86" s="818"/>
      <c r="K86" s="818"/>
      <c r="L86" s="818"/>
      <c r="M86" s="819"/>
      <c r="N86" s="58">
        <f>L83+L84+L85</f>
        <v>284.09090909090912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1231.060606060606</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30"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5"/>
      <c r="K118" s="965"/>
      <c r="L118" s="965"/>
      <c r="M118" s="965"/>
      <c r="N118" s="966"/>
    </row>
    <row r="119" spans="2:14" ht="15.75" thickBot="1">
      <c r="B119" s="428" t="s">
        <v>2327</v>
      </c>
      <c r="C119" s="429"/>
      <c r="D119" s="429"/>
      <c r="E119" s="268"/>
      <c r="F119" s="268"/>
      <c r="G119" s="268"/>
      <c r="H119" s="268"/>
      <c r="I119" s="268"/>
      <c r="J119" s="967"/>
      <c r="K119" s="967"/>
      <c r="L119" s="967"/>
      <c r="M119" s="967"/>
      <c r="N119" s="968"/>
    </row>
  </sheetData>
  <mergeCells count="66">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5:H35"/>
    <mergeCell ref="M5:M6"/>
    <mergeCell ref="C6:J6"/>
    <mergeCell ref="B42:H42"/>
    <mergeCell ref="I42:J42"/>
    <mergeCell ref="L42:M42"/>
    <mergeCell ref="B1:B6"/>
    <mergeCell ref="K5:K6"/>
    <mergeCell ref="L39:M39"/>
    <mergeCell ref="I35:J35"/>
    <mergeCell ref="L35:M35"/>
    <mergeCell ref="B36:H36"/>
    <mergeCell ref="B37:H37"/>
    <mergeCell ref="B40:H40"/>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Oscar Danilo Pineda Obando</cp:lastModifiedBy>
  <cp:lastPrinted>2015-12-02T16:37:54Z</cp:lastPrinted>
  <dcterms:created xsi:type="dcterms:W3CDTF">2015-10-19T20:35:29Z</dcterms:created>
  <dcterms:modified xsi:type="dcterms:W3CDTF">2019-12-12T16:24:53Z</dcterms:modified>
</cp:coreProperties>
</file>