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https://invias-my.sharepoint.com/personal/opineda_invias_gov_co/Documents/INVIAS SEI/AREA DE ESTADISTICA/ACTUALIZACION PERIODICA APU/APUS 2019-2/Precios Publicar 2019-2/"/>
    </mc:Choice>
  </mc:AlternateContent>
  <xr:revisionPtr revIDLastSave="0" documentId="8_{24C6576B-EB5E-4585-BBD4-096584945FB3}" xr6:coauthVersionLast="44" xr6:coauthVersionMax="44" xr10:uidLastSave="{00000000-0000-0000-0000-000000000000}"/>
  <bookViews>
    <workbookView xWindow="-120" yWindow="-120" windowWidth="29040" windowHeight="15840" tabRatio="879" firstSheet="1" activeTab="2"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J27" i="5" l="1"/>
  <c r="J26" i="5"/>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J48" i="82"/>
  <c r="B48" i="82"/>
  <c r="K38" i="82"/>
  <c r="B38" i="82"/>
  <c r="K37" i="82"/>
  <c r="N37" i="82" s="1"/>
  <c r="B37" i="82"/>
  <c r="K36" i="82"/>
  <c r="N36" i="82" s="1"/>
  <c r="B36" i="82"/>
  <c r="K71" i="81"/>
  <c r="N71" i="81" s="1"/>
  <c r="B71" i="81"/>
  <c r="K70" i="81"/>
  <c r="N70" i="81" s="1"/>
  <c r="B70" i="81"/>
  <c r="K59" i="81"/>
  <c r="B59" i="81"/>
  <c r="M49" i="81"/>
  <c r="N49" i="81" s="1"/>
  <c r="J49" i="81"/>
  <c r="B49" i="81"/>
  <c r="M48" i="81"/>
  <c r="J48" i="81"/>
  <c r="B48" i="81"/>
  <c r="K38" i="8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5" l="1"/>
  <c r="N41" i="65" s="1"/>
  <c r="N43" i="65" s="1"/>
  <c r="N76" i="98"/>
  <c r="N41" i="98" s="1"/>
  <c r="N76" i="101"/>
  <c r="N41" i="101" s="1"/>
  <c r="N76" i="134"/>
  <c r="N41" i="134" s="1"/>
  <c r="N76" i="136"/>
  <c r="N41" i="136" s="1"/>
  <c r="N76" i="137"/>
  <c r="N41" i="137" s="1"/>
  <c r="N76" i="146"/>
  <c r="N41" i="146" s="1"/>
  <c r="N76" i="144"/>
  <c r="N41" i="144" s="1"/>
  <c r="N84" i="220"/>
  <c r="N46" i="220" s="1"/>
  <c r="N78" i="273"/>
  <c r="N41" i="273" s="1"/>
  <c r="N75" i="325"/>
  <c r="N41" i="325" s="1"/>
  <c r="N77" i="329"/>
  <c r="N41" i="329" s="1"/>
  <c r="N77" i="259"/>
  <c r="N41" i="259" s="1"/>
  <c r="N81" i="267"/>
  <c r="N41" i="267" s="1"/>
  <c r="N77" i="308"/>
  <c r="N41" i="308" s="1"/>
  <c r="N76" i="92"/>
  <c r="N41" i="92" s="1"/>
  <c r="N76" i="96"/>
  <c r="N41" i="96" s="1"/>
  <c r="N76" i="107"/>
  <c r="N41" i="107" s="1"/>
  <c r="N75" i="133"/>
  <c r="N41" i="133" s="1"/>
  <c r="N76" i="135"/>
  <c r="N41" i="135" s="1"/>
  <c r="N83" i="221"/>
  <c r="N46" i="221" s="1"/>
  <c r="N72" i="227"/>
  <c r="N41" i="227" s="1"/>
  <c r="N83" i="279"/>
  <c r="N46" i="279" s="1"/>
  <c r="N61" i="221"/>
  <c r="N75" i="302"/>
  <c r="N41" i="302" s="1"/>
  <c r="N43" i="302" s="1"/>
  <c r="N77" i="323"/>
  <c r="N77" i="328"/>
  <c r="N41" i="328" s="1"/>
  <c r="N43" i="328" s="1"/>
  <c r="N77" i="337"/>
  <c r="N41" i="337" s="1"/>
  <c r="N75" i="292"/>
  <c r="N41" i="292" s="1"/>
  <c r="N43" i="292" s="1"/>
  <c r="N87" i="246"/>
  <c r="N45" i="246" s="1"/>
  <c r="N47" i="246" s="1"/>
  <c r="N81" i="244"/>
  <c r="N45" i="244" s="1"/>
  <c r="N76" i="19"/>
  <c r="N42" i="19" s="1"/>
  <c r="N43" i="22"/>
  <c r="N76" i="24"/>
  <c r="N42" i="24" s="1"/>
  <c r="N76" i="25"/>
  <c r="N42" i="25" s="1"/>
  <c r="N43" i="25" s="1"/>
  <c r="N76" i="61"/>
  <c r="N42" i="61" s="1"/>
  <c r="N43" i="61" s="1"/>
  <c r="N76" i="64"/>
  <c r="N41" i="64" s="1"/>
  <c r="N43" i="64" s="1"/>
  <c r="N75" i="72"/>
  <c r="N41" i="72" s="1"/>
  <c r="N75" i="74"/>
  <c r="N41" i="74" s="1"/>
  <c r="N43" i="74" s="1"/>
  <c r="N77" i="74" s="1"/>
  <c r="N76" i="79"/>
  <c r="N41" i="79" s="1"/>
  <c r="N76" i="81"/>
  <c r="N41" i="81" s="1"/>
  <c r="N76" i="83"/>
  <c r="N41" i="83" s="1"/>
  <c r="N76" i="85"/>
  <c r="N41" i="85" s="1"/>
  <c r="N76" i="87"/>
  <c r="N41" i="87" s="1"/>
  <c r="N43" i="87" s="1"/>
  <c r="N76" i="89"/>
  <c r="N41" i="89" s="1"/>
  <c r="N76" i="91"/>
  <c r="N41" i="91" s="1"/>
  <c r="N43" i="91" s="1"/>
  <c r="N76" i="100"/>
  <c r="N41" i="100" s="1"/>
  <c r="N76" i="106"/>
  <c r="N41" i="106" s="1"/>
  <c r="N80" i="160"/>
  <c r="N46" i="160" s="1"/>
  <c r="N78" i="232"/>
  <c r="N41" i="232" s="1"/>
  <c r="N76" i="234"/>
  <c r="N40" i="234" s="1"/>
  <c r="N42" i="234" s="1"/>
  <c r="N77" i="250"/>
  <c r="N41" i="250" s="1"/>
  <c r="N75" i="286"/>
  <c r="N41" i="286" s="1"/>
  <c r="N43" i="286" s="1"/>
  <c r="N75" i="291"/>
  <c r="N41" i="291" s="1"/>
  <c r="N43" i="291" s="1"/>
  <c r="N75" i="283"/>
  <c r="N41" i="283" s="1"/>
  <c r="N43" i="283" s="1"/>
  <c r="N53" i="325"/>
  <c r="N48" i="82"/>
  <c r="P48" i="82"/>
  <c r="N48" i="81"/>
  <c r="P48" i="81"/>
  <c r="N48" i="84"/>
  <c r="N54" i="84" s="1"/>
  <c r="P48" i="84"/>
  <c r="N38" i="82"/>
  <c r="P38" i="82"/>
  <c r="N38" i="81"/>
  <c r="P38" i="81"/>
  <c r="N81" i="282"/>
  <c r="N44" i="282" s="1"/>
  <c r="N75" i="289"/>
  <c r="N41" i="289" s="1"/>
  <c r="N43" i="289" s="1"/>
  <c r="N77" i="289" s="1"/>
  <c r="N75" i="293"/>
  <c r="N41" i="293" s="1"/>
  <c r="N43" i="293" s="1"/>
  <c r="N77" i="295"/>
  <c r="N41" i="295" s="1"/>
  <c r="N43" i="295" s="1"/>
  <c r="N77" i="254"/>
  <c r="N41" i="254" s="1"/>
  <c r="N91" i="260"/>
  <c r="N47" i="260" s="1"/>
  <c r="N81" i="266"/>
  <c r="N41" i="266" s="1"/>
  <c r="N43" i="267"/>
  <c r="N78" i="272"/>
  <c r="N41" i="272" s="1"/>
  <c r="N81" i="280"/>
  <c r="N44" i="280" s="1"/>
  <c r="N46" i="280" s="1"/>
  <c r="N75" i="290"/>
  <c r="N41" i="290" s="1"/>
  <c r="N43" i="290" s="1"/>
  <c r="N77" i="294"/>
  <c r="N41" i="294" s="1"/>
  <c r="N43" i="294" s="1"/>
  <c r="N75" i="299"/>
  <c r="N41" i="299" s="1"/>
  <c r="N43" i="299" s="1"/>
  <c r="N77" i="321"/>
  <c r="N77" i="342"/>
  <c r="N41" i="342" s="1"/>
  <c r="N77" i="347"/>
  <c r="N41" i="347" s="1"/>
  <c r="N43" i="347" s="1"/>
  <c r="N77" i="364"/>
  <c r="N41" i="364" s="1"/>
  <c r="N76" i="242"/>
  <c r="N40" i="242" s="1"/>
  <c r="N43" i="31"/>
  <c r="N76" i="63"/>
  <c r="N41" i="63" s="1"/>
  <c r="N43" i="63" s="1"/>
  <c r="N78" i="63" s="1"/>
  <c r="L83" i="63" s="1"/>
  <c r="N76" i="95"/>
  <c r="N41" i="95" s="1"/>
  <c r="N76" i="97"/>
  <c r="N41" i="97" s="1"/>
  <c r="N76" i="99"/>
  <c r="N41" i="99" s="1"/>
  <c r="N76" i="103"/>
  <c r="N41" i="103" s="1"/>
  <c r="N43" i="103" s="1"/>
  <c r="N81" i="154"/>
  <c r="N47" i="154" s="1"/>
  <c r="N49" i="154" s="1"/>
  <c r="N73" i="229"/>
  <c r="N40" i="229" s="1"/>
  <c r="N77" i="258"/>
  <c r="N41" i="258" s="1"/>
  <c r="N77" i="262"/>
  <c r="N41" i="262" s="1"/>
  <c r="N43" i="262" s="1"/>
  <c r="N78" i="270"/>
  <c r="N41" i="270" s="1"/>
  <c r="N43" i="270" s="1"/>
  <c r="N78" i="271"/>
  <c r="N41" i="271" s="1"/>
  <c r="N77" i="334"/>
  <c r="N41" i="334" s="1"/>
  <c r="N77" i="348"/>
  <c r="N41" i="348" s="1"/>
  <c r="N43" i="348" s="1"/>
  <c r="N77" i="354"/>
  <c r="N41" i="354" s="1"/>
  <c r="N43" i="354" s="1"/>
  <c r="N77" i="363"/>
  <c r="N41" i="363" s="1"/>
  <c r="N77" i="365"/>
  <c r="N41" i="365" s="1"/>
  <c r="N76" i="26"/>
  <c r="N42" i="26" s="1"/>
  <c r="N43" i="26" s="1"/>
  <c r="N79" i="50"/>
  <c r="N42" i="50" s="1"/>
  <c r="N43" i="50" s="1"/>
  <c r="N76" i="56"/>
  <c r="N42" i="56" s="1"/>
  <c r="N43" i="56" s="1"/>
  <c r="N76" i="67"/>
  <c r="N41" i="67" s="1"/>
  <c r="N43" i="67" s="1"/>
  <c r="N78" i="67" s="1"/>
  <c r="N76" i="68"/>
  <c r="N41" i="68" s="1"/>
  <c r="N43" i="68" s="1"/>
  <c r="N75" i="75"/>
  <c r="N41" i="75" s="1"/>
  <c r="N76" i="80"/>
  <c r="N41" i="80" s="1"/>
  <c r="N43" i="80" s="1"/>
  <c r="N76" i="82"/>
  <c r="N41" i="82" s="1"/>
  <c r="N76" i="84"/>
  <c r="N41" i="84" s="1"/>
  <c r="N43" i="84" s="1"/>
  <c r="N76" i="86"/>
  <c r="N41" i="86" s="1"/>
  <c r="N76" i="88"/>
  <c r="N41" i="88" s="1"/>
  <c r="N76" i="90"/>
  <c r="N41" i="90" s="1"/>
  <c r="N43" i="90" s="1"/>
  <c r="N76" i="94"/>
  <c r="N41" i="94" s="1"/>
  <c r="N43" i="94" s="1"/>
  <c r="N76" i="102"/>
  <c r="N41" i="102" s="1"/>
  <c r="N76" i="105"/>
  <c r="N41" i="105" s="1"/>
  <c r="N43" i="105" s="1"/>
  <c r="N76" i="108"/>
  <c r="N41" i="108" s="1"/>
  <c r="N43" i="108" s="1"/>
  <c r="N80" i="164"/>
  <c r="N46" i="164" s="1"/>
  <c r="N48" i="164" s="1"/>
  <c r="N83" i="165"/>
  <c r="N49" i="165" s="1"/>
  <c r="N81" i="170"/>
  <c r="N47" i="170" s="1"/>
  <c r="N81" i="176"/>
  <c r="N47" i="176" s="1"/>
  <c r="N49" i="176" s="1"/>
  <c r="N81" i="171"/>
  <c r="N47" i="171" s="1"/>
  <c r="N81" i="178"/>
  <c r="N47" i="178" s="1"/>
  <c r="N80" i="179"/>
  <c r="N46" i="179" s="1"/>
  <c r="N48" i="179" s="1"/>
  <c r="N80" i="180"/>
  <c r="N46" i="180" s="1"/>
  <c r="N80" i="177"/>
  <c r="N46" i="177" s="1"/>
  <c r="N48" i="177" s="1"/>
  <c r="N80" i="181"/>
  <c r="N46" i="181" s="1"/>
  <c r="N80" i="183"/>
  <c r="N46" i="183" s="1"/>
  <c r="N80" i="184"/>
  <c r="N46" i="184" s="1"/>
  <c r="N48" i="184" s="1"/>
  <c r="N81" i="185"/>
  <c r="N47" i="185" s="1"/>
  <c r="N81" i="186"/>
  <c r="N47" i="186" s="1"/>
  <c r="N80" i="188"/>
  <c r="N46" i="188" s="1"/>
  <c r="N48" i="188" s="1"/>
  <c r="N81" i="187"/>
  <c r="N47" i="187" s="1"/>
  <c r="N49" i="187" s="1"/>
  <c r="N76" i="231"/>
  <c r="N40" i="231" s="1"/>
  <c r="N42" i="231" s="1"/>
  <c r="N77" i="233"/>
  <c r="N41" i="233" s="1"/>
  <c r="N76" i="243"/>
  <c r="N40" i="243"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97"/>
  <c r="N43" i="127"/>
  <c r="N77" i="127" s="1"/>
  <c r="N43" i="129"/>
  <c r="N78" i="129" s="1"/>
  <c r="N43" i="208"/>
  <c r="N78" i="208" s="1"/>
  <c r="L83" i="208" s="1"/>
  <c r="N43" i="128"/>
  <c r="N78" i="128" s="1"/>
  <c r="L84" i="128" s="1"/>
  <c r="N43" i="130"/>
  <c r="N78" i="130" s="1"/>
  <c r="N43" i="131"/>
  <c r="N43" i="132"/>
  <c r="N78" i="132" s="1"/>
  <c r="N55" i="50"/>
  <c r="I70" i="80"/>
  <c r="I71" i="80"/>
  <c r="I70" i="84"/>
  <c r="I71" i="84"/>
  <c r="N43" i="86"/>
  <c r="I70" i="86"/>
  <c r="I71" i="86"/>
  <c r="I70" i="90"/>
  <c r="I71" i="90"/>
  <c r="N43" i="92"/>
  <c r="N43" i="96"/>
  <c r="I70" i="96"/>
  <c r="I71" i="96"/>
  <c r="N43" i="100"/>
  <c r="N43" i="102"/>
  <c r="N43" i="10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9" i="171"/>
  <c r="N75" i="182"/>
  <c r="I75" i="182"/>
  <c r="N76" i="182"/>
  <c r="I76" i="182"/>
  <c r="N77" i="182"/>
  <c r="I77" i="182"/>
  <c r="I74" i="164"/>
  <c r="I75" i="164"/>
  <c r="I76" i="164"/>
  <c r="N65" i="170"/>
  <c r="I75" i="170"/>
  <c r="I76" i="170"/>
  <c r="I77" i="170"/>
  <c r="N65" i="182"/>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75"/>
  <c r="N43" i="85"/>
  <c r="N43" i="88"/>
  <c r="N43" i="95"/>
  <c r="N43" i="98"/>
  <c r="N43" i="101"/>
  <c r="N43" i="107"/>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O70" i="14" s="1"/>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5"/>
  <c r="N43" i="143"/>
  <c r="N75" i="158"/>
  <c r="I75" i="158"/>
  <c r="N76" i="158"/>
  <c r="I76" i="158"/>
  <c r="N77" i="158"/>
  <c r="I77" i="158"/>
  <c r="N75" i="168"/>
  <c r="I75" i="168"/>
  <c r="N76" i="168"/>
  <c r="I76" i="168"/>
  <c r="N77" i="168"/>
  <c r="I77" i="168"/>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3" i="233"/>
  <c r="N41" i="239"/>
  <c r="N47" i="244"/>
  <c r="N43" i="254"/>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6"/>
  <c r="N81" i="268"/>
  <c r="N41" i="268" s="1"/>
  <c r="N43" i="268" s="1"/>
  <c r="N43" i="27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5"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47"/>
  <c r="I70" i="38"/>
  <c r="N43" i="38"/>
  <c r="L84" i="28"/>
  <c r="L83" i="28"/>
  <c r="L85" i="28"/>
  <c r="I70" i="15"/>
  <c r="N76" i="12"/>
  <c r="N42" i="12" s="1"/>
  <c r="N43" i="12" s="1"/>
  <c r="I70" i="12"/>
  <c r="N78" i="37" l="1"/>
  <c r="L85" i="37" s="1"/>
  <c r="L83" i="7"/>
  <c r="N78" i="31"/>
  <c r="L83" i="31" s="1"/>
  <c r="N78" i="21"/>
  <c r="L84" i="21" s="1"/>
  <c r="L84" i="78"/>
  <c r="L85" i="51"/>
  <c r="L83" i="51"/>
  <c r="N86" i="51" s="1"/>
  <c r="N88" i="51" s="1"/>
  <c r="D43" i="5" s="1"/>
  <c r="N79" i="364"/>
  <c r="L84" i="364" s="1"/>
  <c r="N78" i="39"/>
  <c r="L85" i="39" s="1"/>
  <c r="N81" i="248"/>
  <c r="N43" i="248" s="1"/>
  <c r="N45" i="248" s="1"/>
  <c r="L83" i="65"/>
  <c r="L84" i="65"/>
  <c r="N86" i="65" s="1"/>
  <c r="N88" i="65" s="1"/>
  <c r="D56" i="5" s="1"/>
  <c r="L82" i="289"/>
  <c r="L84" i="289"/>
  <c r="N93" i="260"/>
  <c r="L100" i="260" s="1"/>
  <c r="L83" i="78"/>
  <c r="L86" i="323"/>
  <c r="L84" i="208"/>
  <c r="N78" i="34"/>
  <c r="L83" i="34" s="1"/>
  <c r="N43" i="82"/>
  <c r="L83" i="289"/>
  <c r="N81" i="50"/>
  <c r="L87" i="50" s="1"/>
  <c r="L85" i="67"/>
  <c r="L83" i="67"/>
  <c r="L84" i="67"/>
  <c r="N78" i="25"/>
  <c r="L85" i="25" s="1"/>
  <c r="N79" i="348"/>
  <c r="L85" i="348" s="1"/>
  <c r="N80" i="275"/>
  <c r="L87" i="275" s="1"/>
  <c r="L86" i="356"/>
  <c r="L84" i="226"/>
  <c r="N79" i="306"/>
  <c r="L86" i="306" s="1"/>
  <c r="L84" i="63"/>
  <c r="L84" i="74"/>
  <c r="L82" i="74"/>
  <c r="L83" i="74"/>
  <c r="N78" i="42"/>
  <c r="L85" i="42" s="1"/>
  <c r="L84" i="253"/>
  <c r="N79" i="333"/>
  <c r="L85" i="46"/>
  <c r="L83" i="46"/>
  <c r="N78" i="38"/>
  <c r="L85" i="38" s="1"/>
  <c r="L85" i="63"/>
  <c r="L82" i="72"/>
  <c r="N79" i="363"/>
  <c r="L86" i="363" s="1"/>
  <c r="L86" i="340"/>
  <c r="L86" i="327"/>
  <c r="L84" i="303"/>
  <c r="N77" i="75"/>
  <c r="L82" i="75" s="1"/>
  <c r="N79" i="296"/>
  <c r="L84" i="340"/>
  <c r="L86" i="339"/>
  <c r="L84" i="327"/>
  <c r="N87" i="327" s="1"/>
  <c r="N89" i="327" s="1"/>
  <c r="D281" i="5" s="1"/>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L64" i="268"/>
  <c r="N64" i="268" s="1"/>
  <c r="N70" i="268" s="1"/>
  <c r="N83" i="268" s="1"/>
  <c r="L90"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3" i="21"/>
  <c r="L85" i="7"/>
  <c r="N86" i="7" s="1"/>
  <c r="N88" i="7" s="1"/>
  <c r="D3" i="5" s="1"/>
  <c r="L83" i="43"/>
  <c r="L84" i="46"/>
  <c r="L86" i="50"/>
  <c r="L84" i="339"/>
  <c r="N83" i="282"/>
  <c r="L89" i="282" s="1"/>
  <c r="N79" i="256"/>
  <c r="L84" i="256" s="1"/>
  <c r="N78" i="35"/>
  <c r="N77" i="284"/>
  <c r="L84" i="284" s="1"/>
  <c r="L88" i="218"/>
  <c r="L85" i="253"/>
  <c r="N87" i="253" s="1"/>
  <c r="N89" i="253" s="1"/>
  <c r="D213" i="5" s="1"/>
  <c r="N78" i="33"/>
  <c r="L83" i="33" s="1"/>
  <c r="L84" i="64"/>
  <c r="N78" i="53"/>
  <c r="L85" i="53" s="1"/>
  <c r="N78" i="107"/>
  <c r="L85" i="107" s="1"/>
  <c r="L86" i="328"/>
  <c r="N78" i="213"/>
  <c r="L83" i="213" s="1"/>
  <c r="N77" i="299"/>
  <c r="L83" i="299" s="1"/>
  <c r="N80" i="272"/>
  <c r="L85" i="272" s="1"/>
  <c r="L85" i="32"/>
  <c r="L84" i="31"/>
  <c r="L84" i="32"/>
  <c r="N78" i="97"/>
  <c r="L84" i="97" s="1"/>
  <c r="L85" i="31"/>
  <c r="N74" i="227"/>
  <c r="L79" i="227" s="1"/>
  <c r="N79" i="233"/>
  <c r="L84" i="233" s="1"/>
  <c r="N79" i="261"/>
  <c r="L84" i="261" s="1"/>
  <c r="L82" i="305"/>
  <c r="L83" i="305"/>
  <c r="L87" i="281"/>
  <c r="N78" i="243"/>
  <c r="L83" i="243" s="1"/>
  <c r="N69" i="177"/>
  <c r="N82" i="177" s="1"/>
  <c r="L89" i="177" s="1"/>
  <c r="N77" i="293"/>
  <c r="L84" i="293" s="1"/>
  <c r="N70" i="187"/>
  <c r="N83" i="187" s="1"/>
  <c r="L88" i="187" s="1"/>
  <c r="N70" i="170"/>
  <c r="N83" i="170" s="1"/>
  <c r="L90" i="170" s="1"/>
  <c r="N78" i="94"/>
  <c r="L85" i="94" s="1"/>
  <c r="L83" i="39"/>
  <c r="L85" i="128"/>
  <c r="L84" i="25"/>
  <c r="L84" i="29"/>
  <c r="L84" i="39"/>
  <c r="N79" i="332"/>
  <c r="L84"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5" i="131"/>
  <c r="N78" i="79"/>
  <c r="L83" i="79" s="1"/>
  <c r="N78" i="68"/>
  <c r="L84" i="130"/>
  <c r="L85" i="208"/>
  <c r="N79" i="342"/>
  <c r="L85" i="342" s="1"/>
  <c r="N78" i="40"/>
  <c r="L84" i="40" s="1"/>
  <c r="L87" i="277"/>
  <c r="L86" i="277"/>
  <c r="L85" i="250"/>
  <c r="L84" i="250"/>
  <c r="N78" i="101"/>
  <c r="N78" i="85"/>
  <c r="L83" i="85" s="1"/>
  <c r="N78" i="45"/>
  <c r="L85" i="45" s="1"/>
  <c r="N78" i="36"/>
  <c r="N80" i="274"/>
  <c r="L86" i="274" s="1"/>
  <c r="N79" i="259"/>
  <c r="L84" i="259" s="1"/>
  <c r="N79" i="258"/>
  <c r="L86" i="258" s="1"/>
  <c r="N77" i="283"/>
  <c r="N85" i="279"/>
  <c r="N83" i="244"/>
  <c r="L90"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4" i="43"/>
  <c r="L88" i="50"/>
  <c r="L84" i="57"/>
  <c r="L86" i="347"/>
  <c r="L85" i="371"/>
  <c r="L86" i="343"/>
  <c r="L85" i="336"/>
  <c r="L86" i="321"/>
  <c r="L85" i="328"/>
  <c r="L84" i="323"/>
  <c r="N87" i="323" s="1"/>
  <c r="N89" i="323" s="1"/>
  <c r="D279" i="5" s="1"/>
  <c r="L86" i="250"/>
  <c r="L85" i="224"/>
  <c r="L84" i="132"/>
  <c r="L83" i="131"/>
  <c r="L83" i="127"/>
  <c r="L83" i="129"/>
  <c r="L84" i="129"/>
  <c r="L85" i="129"/>
  <c r="L84" i="52"/>
  <c r="L85" i="52"/>
  <c r="L83" i="52"/>
  <c r="N79" i="337"/>
  <c r="N83" i="280"/>
  <c r="N78" i="44"/>
  <c r="N86" i="11"/>
  <c r="N88" i="11" s="1"/>
  <c r="D319" i="5" s="1"/>
  <c r="L85" i="14"/>
  <c r="L85" i="16"/>
  <c r="N83" i="248"/>
  <c r="L88" i="248" s="1"/>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7" i="192"/>
  <c r="L84" i="192" s="1"/>
  <c r="N78" i="145"/>
  <c r="L85" i="145"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J107" i="5" s="1"/>
  <c r="L83" i="115"/>
  <c r="L85" i="115"/>
  <c r="L85" i="116"/>
  <c r="L83" i="116"/>
  <c r="N86" i="114"/>
  <c r="N88" i="114" s="1"/>
  <c r="D104" i="5" s="1"/>
  <c r="N86" i="113"/>
  <c r="N88" i="113" s="1"/>
  <c r="D103" i="5" s="1"/>
  <c r="J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L84" i="38"/>
  <c r="L83" i="38"/>
  <c r="N86" i="28"/>
  <c r="N88" i="28" s="1"/>
  <c r="D20" i="5" s="1"/>
  <c r="L85" i="18"/>
  <c r="L83" i="18"/>
  <c r="L85" i="15"/>
  <c r="L83" i="15"/>
  <c r="N78" i="12"/>
  <c r="L85" i="12" s="1"/>
  <c r="N85" i="289" l="1"/>
  <c r="N87" i="289" s="1"/>
  <c r="D245" i="5" s="1"/>
  <c r="N86" i="226"/>
  <c r="N88" i="226" s="1"/>
  <c r="D187" i="5" s="1"/>
  <c r="L85" i="364"/>
  <c r="N87" i="339"/>
  <c r="N89" i="339" s="1"/>
  <c r="D292" i="5" s="1"/>
  <c r="N87" i="340"/>
  <c r="N89" i="340" s="1"/>
  <c r="D294" i="5" s="1"/>
  <c r="N87" i="356"/>
  <c r="N89" i="356" s="1"/>
  <c r="D308" i="5" s="1"/>
  <c r="N70" i="266"/>
  <c r="N83" i="266" s="1"/>
  <c r="N77" i="287"/>
  <c r="N79" i="315"/>
  <c r="L84" i="315" s="1"/>
  <c r="N69" i="179"/>
  <c r="N82" i="179" s="1"/>
  <c r="L89" i="179" s="1"/>
  <c r="L84" i="365"/>
  <c r="L85" i="306"/>
  <c r="L99" i="260"/>
  <c r="L85" i="21"/>
  <c r="L84" i="24"/>
  <c r="L86" i="364"/>
  <c r="L83" i="24"/>
  <c r="L86" i="365"/>
  <c r="N87" i="365" s="1"/>
  <c r="N89" i="365" s="1"/>
  <c r="D315" i="5" s="1"/>
  <c r="L98" i="260"/>
  <c r="N90" i="218"/>
  <c r="N92" i="218" s="1"/>
  <c r="D180" i="5" s="1"/>
  <c r="L84" i="348"/>
  <c r="N86" i="224"/>
  <c r="N88" i="224" s="1"/>
  <c r="D185" i="5" s="1"/>
  <c r="L84" i="34"/>
  <c r="L86" i="251"/>
  <c r="N79" i="314"/>
  <c r="L86" i="314" s="1"/>
  <c r="N78" i="82"/>
  <c r="L85" i="82" s="1"/>
  <c r="N82" i="174"/>
  <c r="L89" i="174" s="1"/>
  <c r="L86" i="348"/>
  <c r="L85" i="27"/>
  <c r="L84" i="30"/>
  <c r="L84" i="27"/>
  <c r="L83" i="30"/>
  <c r="N87" i="328"/>
  <c r="N89" i="328" s="1"/>
  <c r="D282" i="5" s="1"/>
  <c r="N86" i="208"/>
  <c r="N88" i="208" s="1"/>
  <c r="D119" i="5" s="1"/>
  <c r="N83" i="155"/>
  <c r="L88" i="155" s="1"/>
  <c r="N66" i="294"/>
  <c r="N79" i="294" s="1"/>
  <c r="L85" i="294" s="1"/>
  <c r="N87" i="371"/>
  <c r="N89" i="371" s="1"/>
  <c r="D293" i="5" s="1"/>
  <c r="L83" i="25"/>
  <c r="N86" i="25" s="1"/>
  <c r="N88" i="25" s="1"/>
  <c r="D17" i="5" s="1"/>
  <c r="N69" i="172"/>
  <c r="N82" i="172" s="1"/>
  <c r="L88" i="172" s="1"/>
  <c r="N89" i="50"/>
  <c r="N91" i="50" s="1"/>
  <c r="D42" i="5" s="1"/>
  <c r="L84" i="19"/>
  <c r="L83" i="19"/>
  <c r="N86" i="19" s="1"/>
  <c r="N88" i="19" s="1"/>
  <c r="D11" i="5" s="1"/>
  <c r="L84" i="306"/>
  <c r="L85" i="34"/>
  <c r="N86" i="34" s="1"/>
  <c r="N88" i="34" s="1"/>
  <c r="D26" i="5" s="1"/>
  <c r="N86" i="67"/>
  <c r="N88" i="67" s="1"/>
  <c r="D58" i="5" s="1"/>
  <c r="N86" i="21"/>
  <c r="N88" i="21" s="1"/>
  <c r="D13" i="5" s="1"/>
  <c r="L85" i="213"/>
  <c r="N85" i="303"/>
  <c r="N87" i="303" s="1"/>
  <c r="D259" i="5" s="1"/>
  <c r="N86" i="43"/>
  <c r="N88" i="43" s="1"/>
  <c r="D34" i="5" s="1"/>
  <c r="L84" i="363"/>
  <c r="L85" i="241"/>
  <c r="L83" i="42"/>
  <c r="L84" i="102"/>
  <c r="L85" i="254"/>
  <c r="L82" i="302"/>
  <c r="L84" i="42"/>
  <c r="L86" i="254"/>
  <c r="L83" i="138"/>
  <c r="L85" i="138"/>
  <c r="L84" i="75"/>
  <c r="N69" i="180"/>
  <c r="N82" i="180" s="1"/>
  <c r="L89" i="180" s="1"/>
  <c r="N70" i="168"/>
  <c r="N83" i="168" s="1"/>
  <c r="L90" i="168" s="1"/>
  <c r="N79" i="311"/>
  <c r="L84" i="311" s="1"/>
  <c r="L85" i="332"/>
  <c r="L86" i="256"/>
  <c r="L86" i="275"/>
  <c r="L85" i="69"/>
  <c r="L86" i="332"/>
  <c r="L85" i="275"/>
  <c r="N86" i="131"/>
  <c r="N88" i="131" s="1"/>
  <c r="D122" i="5" s="1"/>
  <c r="N85" i="74"/>
  <c r="N87" i="74" s="1"/>
  <c r="D65" i="5" s="1"/>
  <c r="L83" i="147"/>
  <c r="L84" i="147"/>
  <c r="L85" i="147"/>
  <c r="N69" i="183"/>
  <c r="N82" i="183" s="1"/>
  <c r="L88" i="183" s="1"/>
  <c r="N64" i="297"/>
  <c r="N77" i="297" s="1"/>
  <c r="L82" i="297" s="1"/>
  <c r="N69" i="164"/>
  <c r="N82" i="164" s="1"/>
  <c r="L89" i="164" s="1"/>
  <c r="N79" i="239"/>
  <c r="L85" i="239" s="1"/>
  <c r="N79" i="317"/>
  <c r="L84" i="317" s="1"/>
  <c r="L83" i="26"/>
  <c r="L84" i="26"/>
  <c r="N79" i="316"/>
  <c r="L84" i="316" s="1"/>
  <c r="L83" i="135"/>
  <c r="L85" i="105"/>
  <c r="L84" i="92"/>
  <c r="N90" i="219"/>
  <c r="N92" i="219" s="1"/>
  <c r="D181" i="5" s="1"/>
  <c r="N86" i="121"/>
  <c r="N88" i="121" s="1"/>
  <c r="D111" i="5" s="1"/>
  <c r="N86" i="46"/>
  <c r="N88" i="46" s="1"/>
  <c r="D38" i="5" s="1"/>
  <c r="L88" i="282"/>
  <c r="L84" i="135"/>
  <c r="N86" i="63"/>
  <c r="N88" i="63" s="1"/>
  <c r="D54" i="5" s="1"/>
  <c r="L90" i="282"/>
  <c r="L86" i="240"/>
  <c r="N85" i="72"/>
  <c r="N87" i="72" s="1"/>
  <c r="D63" i="5" s="1"/>
  <c r="L85" i="240"/>
  <c r="N87" i="321"/>
  <c r="N89" i="321" s="1"/>
  <c r="D277" i="5" s="1"/>
  <c r="N87" i="343"/>
  <c r="N89" i="343" s="1"/>
  <c r="D296" i="5" s="1"/>
  <c r="N86" i="123"/>
  <c r="N88" i="123" s="1"/>
  <c r="D114" i="5" s="1"/>
  <c r="L84" i="298"/>
  <c r="N86" i="130"/>
  <c r="N88" i="130" s="1"/>
  <c r="D121" i="5" s="1"/>
  <c r="N86" i="58"/>
  <c r="N88" i="58" s="1"/>
  <c r="D49" i="5" s="1"/>
  <c r="L82" i="298"/>
  <c r="L85" i="363"/>
  <c r="N86" i="124"/>
  <c r="N88" i="124" s="1"/>
  <c r="D113" i="5" s="1"/>
  <c r="L84" i="142"/>
  <c r="L86" i="241"/>
  <c r="L86" i="262"/>
  <c r="L87" i="274"/>
  <c r="L84" i="346"/>
  <c r="L83" i="59"/>
  <c r="L83" i="284"/>
  <c r="L84" i="251"/>
  <c r="N87" i="251" s="1"/>
  <c r="N89" i="251" s="1"/>
  <c r="D211" i="5" s="1"/>
  <c r="L82" i="286"/>
  <c r="N70" i="157"/>
  <c r="N83" i="157" s="1"/>
  <c r="L90" i="157" s="1"/>
  <c r="N70" i="176"/>
  <c r="N83" i="176" s="1"/>
  <c r="L88" i="176" s="1"/>
  <c r="N86" i="132"/>
  <c r="N88" i="132" s="1"/>
  <c r="D123" i="5" s="1"/>
  <c r="L84" i="342"/>
  <c r="L85" i="41"/>
  <c r="L84" i="103"/>
  <c r="L87" i="232"/>
  <c r="L86" i="232"/>
  <c r="L85" i="232"/>
  <c r="L84" i="215"/>
  <c r="L85" i="215"/>
  <c r="L83" i="215"/>
  <c r="L85" i="100"/>
  <c r="L84" i="100"/>
  <c r="L85" i="142"/>
  <c r="L83" i="75"/>
  <c r="L83" i="302"/>
  <c r="L82" i="284"/>
  <c r="L92" i="221"/>
  <c r="L91" i="221"/>
  <c r="L85" i="262"/>
  <c r="L83" i="105"/>
  <c r="L83" i="92"/>
  <c r="L83" i="286"/>
  <c r="L83" i="10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5"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38"/>
  <c r="N88" i="38" s="1"/>
  <c r="D29" i="5" s="1"/>
  <c r="N86" i="24"/>
  <c r="N88" i="24" s="1"/>
  <c r="D16" i="5" s="1"/>
  <c r="N86" i="15"/>
  <c r="N88" i="15" s="1"/>
  <c r="D7" i="5" s="1"/>
  <c r="L83" i="12"/>
  <c r="L84" i="12"/>
  <c r="N87" i="348" l="1"/>
  <c r="N89" i="348" s="1"/>
  <c r="D301" i="5" s="1"/>
  <c r="L88" i="179"/>
  <c r="L87" i="179"/>
  <c r="N87" i="306"/>
  <c r="N89" i="306" s="1"/>
  <c r="D262" i="5" s="1"/>
  <c r="L88" i="164"/>
  <c r="N86" i="27"/>
  <c r="N88" i="27" s="1"/>
  <c r="D19" i="5" s="1"/>
  <c r="N87" i="363"/>
  <c r="N89" i="363" s="1"/>
  <c r="D313" i="5" s="1"/>
  <c r="L83" i="82"/>
  <c r="N101" i="260"/>
  <c r="N103" i="260" s="1"/>
  <c r="D219" i="5" s="1"/>
  <c r="L87" i="174"/>
  <c r="L84" i="82"/>
  <c r="N86" i="30"/>
  <c r="N88" i="30" s="1"/>
  <c r="D22" i="5" s="1"/>
  <c r="L88" i="174"/>
  <c r="L84" i="294"/>
  <c r="L84" i="314"/>
  <c r="L85" i="311"/>
  <c r="N87" i="241"/>
  <c r="N89" i="241" s="1"/>
  <c r="D201" i="5" s="1"/>
  <c r="N87" i="254"/>
  <c r="N89" i="254" s="1"/>
  <c r="D214" i="5" s="1"/>
  <c r="L86" i="294"/>
  <c r="L84" i="297"/>
  <c r="N85" i="75"/>
  <c r="N87" i="75" s="1"/>
  <c r="D66" i="5" s="1"/>
  <c r="N87" i="332"/>
  <c r="N89" i="332" s="1"/>
  <c r="D286" i="5" s="1"/>
  <c r="N86" i="42"/>
  <c r="N88" i="42" s="1"/>
  <c r="D33" i="5" s="1"/>
  <c r="N86" i="105"/>
  <c r="N88" i="105" s="1"/>
  <c r="D95" i="5" s="1"/>
  <c r="L83" i="297"/>
  <c r="N86" i="53"/>
  <c r="N88" i="53" s="1"/>
  <c r="D45" i="5" s="1"/>
  <c r="L90" i="176"/>
  <c r="L89" i="155"/>
  <c r="L90" i="155"/>
  <c r="N85" i="284"/>
  <c r="N87" i="284" s="1"/>
  <c r="D241" i="5" s="1"/>
  <c r="N86" i="135"/>
  <c r="N88" i="135" s="1"/>
  <c r="D126" i="5" s="1"/>
  <c r="L88" i="157"/>
  <c r="N88" i="275"/>
  <c r="N90" i="275" s="1"/>
  <c r="D233" i="5" s="1"/>
  <c r="L85" i="316"/>
  <c r="N86" i="33"/>
  <c r="N88" i="33" s="1"/>
  <c r="D25" i="5" s="1"/>
  <c r="N86" i="92"/>
  <c r="N88" i="92" s="1"/>
  <c r="D83" i="5" s="1"/>
  <c r="L89" i="189"/>
  <c r="N87" i="342"/>
  <c r="N89" i="342" s="1"/>
  <c r="D295" i="5" s="1"/>
  <c r="N87" i="240"/>
  <c r="N89" i="240" s="1"/>
  <c r="D200" i="5" s="1"/>
  <c r="N86" i="140"/>
  <c r="N88" i="140" s="1"/>
  <c r="D132" i="5" s="1"/>
  <c r="N86" i="96"/>
  <c r="N88" i="96" s="1"/>
  <c r="D86" i="5" s="1"/>
  <c r="N85" i="302"/>
  <c r="N87" i="302" s="1"/>
  <c r="N87" i="346"/>
  <c r="N89" i="346" s="1"/>
  <c r="D299" i="5" s="1"/>
  <c r="N86" i="26"/>
  <c r="N88" i="26" s="1"/>
  <c r="D18" i="5" s="1"/>
  <c r="N86" i="69"/>
  <c r="N88" i="69" s="1"/>
  <c r="D60" i="5" s="1"/>
  <c r="N86" i="213"/>
  <c r="N88" i="213" s="1"/>
  <c r="D175" i="5" s="1"/>
  <c r="N91" i="282"/>
  <c r="N93" i="282" s="1"/>
  <c r="D239" i="5" s="1"/>
  <c r="L86" i="311"/>
  <c r="N87" i="311" s="1"/>
  <c r="N89" i="311" s="1"/>
  <c r="D267" i="5" s="1"/>
  <c r="N91" i="249"/>
  <c r="N93" i="249" s="1"/>
  <c r="D209" i="5" s="1"/>
  <c r="N85" i="286"/>
  <c r="N87" i="286" s="1"/>
  <c r="D243" i="5" s="1"/>
  <c r="L86" i="316"/>
  <c r="N93" i="221"/>
  <c r="N95" i="221" s="1"/>
  <c r="D184" i="5" s="1"/>
  <c r="N86" i="147"/>
  <c r="N88" i="147" s="1"/>
  <c r="D137" i="5" s="1"/>
  <c r="L84" i="239"/>
  <c r="L86" i="239"/>
  <c r="N86" i="138"/>
  <c r="N88" i="138" s="1"/>
  <c r="D129" i="5" s="1"/>
  <c r="N86" i="29"/>
  <c r="N88" i="29" s="1"/>
  <c r="D21" i="5" s="1"/>
  <c r="L87" i="164"/>
  <c r="N90" i="164" s="1"/>
  <c r="N92" i="164" s="1"/>
  <c r="D149" i="5" s="1"/>
  <c r="N87" i="235"/>
  <c r="N89" i="235" s="1"/>
  <c r="D195" i="5" s="1"/>
  <c r="N87" i="256"/>
  <c r="N89" i="256" s="1"/>
  <c r="D215" i="5" s="1"/>
  <c r="N86" i="103"/>
  <c r="N88" i="103" s="1"/>
  <c r="D93" i="5" s="1"/>
  <c r="N86" i="102"/>
  <c r="N88" i="102" s="1"/>
  <c r="D92" i="5" s="1"/>
  <c r="J92" i="5" s="1"/>
  <c r="N87" i="262"/>
  <c r="N89" i="262" s="1"/>
  <c r="D221" i="5" s="1"/>
  <c r="N85" i="298"/>
  <c r="N87" i="298" s="1"/>
  <c r="D254" i="5" s="1"/>
  <c r="L89" i="176"/>
  <c r="N91" i="176" s="1"/>
  <c r="N93" i="176" s="1"/>
  <c r="D155" i="5" s="1"/>
  <c r="L87" i="180"/>
  <c r="L88" i="180"/>
  <c r="L86" i="317"/>
  <c r="N87" i="317" s="1"/>
  <c r="N89" i="317" s="1"/>
  <c r="D273" i="5" s="1"/>
  <c r="L89" i="157"/>
  <c r="N86" i="59"/>
  <c r="N88" i="59" s="1"/>
  <c r="D50" i="5" s="1"/>
  <c r="L89" i="183"/>
  <c r="L87" i="183"/>
  <c r="N87" i="238"/>
  <c r="N89" i="238" s="1"/>
  <c r="D198" i="5" s="1"/>
  <c r="N88" i="232"/>
  <c r="N90" i="232" s="1"/>
  <c r="D192" i="5" s="1"/>
  <c r="N90" i="217"/>
  <c r="N92" i="217" s="1"/>
  <c r="D179" i="5" s="1"/>
  <c r="N86" i="99"/>
  <c r="N88" i="99" s="1"/>
  <c r="D89" i="5" s="1"/>
  <c r="N87" i="264"/>
  <c r="N89" i="264" s="1"/>
  <c r="D223" i="5" s="1"/>
  <c r="N87" i="295"/>
  <c r="N89" i="295" s="1"/>
  <c r="D251" i="5" s="1"/>
  <c r="N86" i="142"/>
  <c r="N88" i="142" s="1"/>
  <c r="D134" i="5" s="1"/>
  <c r="N86" i="80"/>
  <c r="N88" i="80" s="1"/>
  <c r="D71" i="5" s="1"/>
  <c r="J71" i="5" s="1"/>
  <c r="N82" i="227"/>
  <c r="N84" i="227" s="1"/>
  <c r="D188" i="5" s="1"/>
  <c r="N86" i="231"/>
  <c r="N88" i="231" s="1"/>
  <c r="D191" i="5" s="1"/>
  <c r="L87" i="189"/>
  <c r="N86" i="41"/>
  <c r="N88" i="41" s="1"/>
  <c r="D32" i="5" s="1"/>
  <c r="N91" i="268"/>
  <c r="N93" i="268" s="1"/>
  <c r="D227" i="5" s="1"/>
  <c r="N88" i="274"/>
  <c r="N90" i="274" s="1"/>
  <c r="D232" i="5" s="1"/>
  <c r="N86" i="214"/>
  <c r="N88" i="214" s="1"/>
  <c r="D176" i="5" s="1"/>
  <c r="N86" i="149"/>
  <c r="N88" i="149" s="1"/>
  <c r="D135" i="5" s="1"/>
  <c r="N86" i="9"/>
  <c r="N88" i="9" s="1"/>
  <c r="D4" i="5" s="1"/>
  <c r="N87" i="333"/>
  <c r="N89" i="333" s="1"/>
  <c r="D287" i="5" s="1"/>
  <c r="N86" i="100"/>
  <c r="N88" i="100" s="1"/>
  <c r="D90" i="5" s="1"/>
  <c r="N86" i="215"/>
  <c r="N88" i="215" s="1"/>
  <c r="D177" i="5" s="1"/>
  <c r="N86" i="88"/>
  <c r="N88" i="88" s="1"/>
  <c r="D79" i="5" s="1"/>
  <c r="N85" i="325"/>
  <c r="N87" i="325" s="1"/>
  <c r="D280"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J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J77" i="5" s="1"/>
  <c r="N86" i="108"/>
  <c r="N88" i="108" s="1"/>
  <c r="D98" i="5" s="1"/>
  <c r="N85" i="309"/>
  <c r="N87" i="309" s="1"/>
  <c r="D265" i="5" s="1"/>
  <c r="N90" i="160"/>
  <c r="N92" i="160" s="1"/>
  <c r="D147" i="5" s="1"/>
  <c r="N86" i="145"/>
  <c r="N88" i="145" s="1"/>
  <c r="D139" i="5" s="1"/>
  <c r="N86" i="136"/>
  <c r="N88" i="136" s="1"/>
  <c r="D127" i="5" s="1"/>
  <c r="N93" i="207"/>
  <c r="N95" i="207" s="1"/>
  <c r="D183" i="5" s="1"/>
  <c r="N86" i="81"/>
  <c r="N88" i="81" s="1"/>
  <c r="D72" i="5" s="1"/>
  <c r="J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J80" i="5" s="1"/>
  <c r="N91" i="185"/>
  <c r="N93" i="185" s="1"/>
  <c r="D165" i="5" s="1"/>
  <c r="N87" i="257"/>
  <c r="N89" i="257" s="1"/>
  <c r="D216" i="5" s="1"/>
  <c r="N90" i="177"/>
  <c r="N92" i="177" s="1"/>
  <c r="N85" i="133"/>
  <c r="N87" i="133" s="1"/>
  <c r="D124" i="5" s="1"/>
  <c r="N86" i="137"/>
  <c r="N88" i="137" s="1"/>
  <c r="D128" i="5" s="1"/>
  <c r="J128" i="5" s="1"/>
  <c r="N86" i="90"/>
  <c r="N88" i="90" s="1"/>
  <c r="D81" i="5" s="1"/>
  <c r="J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6" i="82" l="1"/>
  <c r="N88" i="82" s="1"/>
  <c r="D73" i="5" s="1"/>
  <c r="J73" i="5" s="1"/>
  <c r="N90" i="174"/>
  <c r="N92" i="174" s="1"/>
  <c r="D154" i="5" s="1"/>
  <c r="N91" i="155"/>
  <c r="N93" i="155" s="1"/>
  <c r="D144" i="5" s="1"/>
  <c r="N87" i="294"/>
  <c r="N89" i="294" s="1"/>
  <c r="D250" i="5" s="1"/>
  <c r="N87" i="316"/>
  <c r="N89" i="316" s="1"/>
  <c r="D272" i="5" s="1"/>
  <c r="N85" i="297"/>
  <c r="N87" i="297" s="1"/>
  <c r="D253" i="5" s="1"/>
  <c r="N90" i="183"/>
  <c r="N92" i="183" s="1"/>
  <c r="D163" i="5" s="1"/>
  <c r="N87" i="239"/>
  <c r="N89" i="239" s="1"/>
  <c r="D199" i="5" s="1"/>
  <c r="N91" i="157"/>
  <c r="N93" i="157" s="1"/>
  <c r="D145" i="5" s="1"/>
  <c r="N90" i="189"/>
  <c r="N92" i="189" s="1"/>
  <c r="D169" i="5" s="1"/>
  <c r="N90" i="180"/>
  <c r="N92" i="180" s="1"/>
  <c r="D159" i="5" s="1"/>
  <c r="N86" i="60"/>
  <c r="N88" i="60" s="1"/>
  <c r="D51" i="5" s="1"/>
  <c r="J51" i="5" s="1"/>
  <c r="N91" i="158"/>
  <c r="N93" i="158" s="1"/>
  <c r="D146" i="5" s="1"/>
  <c r="N90" i="172"/>
  <c r="N92" i="172" s="1"/>
  <c r="D153" i="5" s="1"/>
  <c r="N82" i="228"/>
  <c r="N84" i="228" s="1"/>
  <c r="D189" i="5" s="1"/>
  <c r="N91" i="162"/>
  <c r="N93" i="162" s="1"/>
  <c r="D148" i="5" s="1"/>
  <c r="N91" i="182"/>
  <c r="N93" i="182" s="1"/>
  <c r="D162" i="5" s="1"/>
  <c r="N91" i="168"/>
  <c r="N93" i="168" s="1"/>
  <c r="D151" i="5" s="1"/>
  <c r="N87" i="150"/>
  <c r="N89" i="150" s="1"/>
  <c r="D142" i="5" s="1"/>
  <c r="D78" i="5"/>
  <c r="J78" i="5" s="1"/>
  <c r="D257" i="5"/>
  <c r="D160"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D138" authorId="0" shapeId="0" xr:uid="{00000000-0006-0000-0500-000001000000}">
      <text>
        <r>
          <rPr>
            <b/>
            <sz val="9"/>
            <color indexed="81"/>
            <rFont val="Tahoma"/>
            <family val="2"/>
          </rPr>
          <t>Jorge antonio Mantilla Puerto:</t>
        </r>
        <r>
          <rPr>
            <sz val="9"/>
            <color indexed="81"/>
            <rFont val="Tahoma"/>
            <family val="2"/>
          </rPr>
          <t xml:space="preserve">
</t>
        </r>
        <r>
          <rPr>
            <b/>
            <sz val="10"/>
            <color indexed="81"/>
            <rFont val="Tahoma"/>
            <family val="2"/>
          </rPr>
          <t xml:space="preserve">Creo que este valor está mal. Debe ser en porcentaje
</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<sst xmlns="http://schemas.openxmlformats.org/spreadsheetml/2006/main" count="38555" uniqueCount="2343">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</sst>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9">
    <font>
      <sz val="11"/>
      <color rgb="FF000000"/>
      <name val="Calibri"/>
      <family val="2"/>
    </font>
    <font>
      <sz val="11"/>
      <color theme="1"/>
      <name val="Calibri"/>
      <family val="2"/>
      <scheme val="minor"/>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rgb="FFFF0000"/>
      <name val="Arial"/>
      <family val="2"/>
    </font>
    <font>
      <sz val="9"/>
      <color indexed="81"/>
      <name val="Tahoma"/>
      <family val="2"/>
    </font>
    <font>
      <b/>
      <sz val="9"/>
      <color indexed="81"/>
      <name val="Tahoma"/>
      <family val="2"/>
    </font>
    <font>
      <b/>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9">
    <xf numFmtId="0" fontId="0" fillId="0" borderId="0" applyNumberFormat="0" applyBorder="0" applyAlignment="0"/>
    <xf numFmtId="0" fontId="3" fillId="2" borderId="0" applyNumberFormat="0" applyBorder="0" applyAlignment="0" applyProtection="0"/>
    <xf numFmtId="0" fontId="2" fillId="3" borderId="1" applyNumberFormat="0" applyFont="0" applyAlignment="0" applyProtection="0"/>
    <xf numFmtId="0" fontId="4" fillId="0" borderId="2" applyNumberFormat="0" applyFill="0" applyAlignment="0" applyProtection="0"/>
    <xf numFmtId="165" fontId="2" fillId="0" borderId="0" applyFont="0" applyFill="0" applyBorder="0" applyAlignment="0" applyProtection="0"/>
    <xf numFmtId="9" fontId="2" fillId="0" borderId="0" applyFont="0" applyFill="0" applyBorder="0" applyAlignment="0" applyProtection="0"/>
    <xf numFmtId="0" fontId="11" fillId="0" borderId="0"/>
    <xf numFmtId="0" fontId="17" fillId="0" borderId="0"/>
    <xf numFmtId="9" fontId="9" fillId="0" borderId="0" applyFont="0" applyFill="0" applyBorder="0" applyAlignment="0" applyProtection="0"/>
    <xf numFmtId="164" fontId="2" fillId="0" borderId="0" applyFont="0" applyFill="0" applyBorder="0" applyAlignment="0" applyProtection="0"/>
    <xf numFmtId="0" fontId="20" fillId="0" borderId="0" applyNumberFormat="0" applyFill="0" applyBorder="0" applyAlignment="0" applyProtection="0"/>
    <xf numFmtId="166" fontId="2" fillId="0" borderId="0" applyFont="0" applyFill="0" applyBorder="0" applyAlignment="0" applyProtection="0"/>
    <xf numFmtId="0" fontId="2" fillId="0" borderId="0" applyNumberFormat="0" applyBorder="0" applyAlignment="0"/>
    <xf numFmtId="0" fontId="2" fillId="3" borderId="1" applyNumberFormat="0" applyFont="0" applyAlignment="0" applyProtection="0"/>
    <xf numFmtId="165" fontId="2" fillId="0" borderId="0" applyFont="0" applyFill="0" applyBorder="0" applyAlignment="0" applyProtection="0"/>
    <xf numFmtId="9" fontId="2" fillId="0" borderId="0" applyFont="0" applyFill="0" applyBorder="0" applyAlignment="0" applyProtection="0"/>
    <xf numFmtId="164" fontId="2" fillId="0" borderId="0" applyFont="0" applyFill="0" applyBorder="0" applyAlignment="0" applyProtection="0"/>
    <xf numFmtId="166" fontId="2" fillId="0" borderId="0" applyFont="0" applyFill="0" applyBorder="0" applyAlignment="0" applyProtection="0"/>
    <xf numFmtId="164" fontId="2" fillId="0" borderId="0" applyFont="0" applyFill="0" applyBorder="0" applyAlignment="0" applyProtection="0"/>
    <xf numFmtId="0" fontId="44" fillId="0" borderId="0"/>
    <xf numFmtId="164" fontId="9" fillId="0" borderId="0" applyFont="0" applyFill="0" applyBorder="0" applyAlignment="0" applyProtection="0"/>
    <xf numFmtId="165" fontId="9" fillId="0" borderId="0" applyFont="0" applyFill="0" applyBorder="0" applyAlignment="0" applyProtection="0"/>
    <xf numFmtId="9" fontId="9" fillId="0" borderId="0" applyFont="0" applyFill="0" applyBorder="0" applyAlignment="0" applyProtection="0"/>
    <xf numFmtId="0" fontId="9" fillId="0" borderId="0"/>
    <xf numFmtId="164" fontId="2" fillId="0" borderId="0" applyFont="0" applyFill="0" applyBorder="0" applyAlignment="0" applyProtection="0"/>
    <xf numFmtId="164" fontId="2" fillId="0" borderId="0" applyFont="0" applyFill="0" applyBorder="0" applyAlignment="0" applyProtection="0"/>
    <xf numFmtId="0" fontId="9" fillId="0" borderId="0"/>
    <xf numFmtId="164" fontId="9" fillId="0" borderId="0" applyFont="0" applyFill="0" applyBorder="0" applyAlignment="0" applyProtection="0"/>
    <xf numFmtId="0" fontId="1" fillId="0" borderId="0"/>
  </cellStyleXfs>
  <cellXfs count="101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6" fillId="0" borderId="0" xfId="0" applyFont="1" applyFill="1" applyProtection="1"/>
    <xf numFmtId="0" fontId="6" fillId="0" borderId="0" xfId="0" applyFont="1" applyFill="1" applyAlignment="1" applyProtection="1">
      <alignment horizontal="center" vertical="center" wrapText="1"/>
    </xf>
    <xf numFmtId="0" fontId="6"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6" fillId="3" borderId="3" xfId="2" applyFont="1" applyBorder="1" applyProtection="1"/>
    <xf numFmtId="0" fontId="6" fillId="3" borderId="3" xfId="2" applyFont="1" applyBorder="1" applyAlignment="1" applyProtection="1">
      <alignment horizontal="center" vertical="center" wrapText="1"/>
    </xf>
    <xf numFmtId="0" fontId="6"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4" fillId="5" borderId="4" xfId="3" applyFill="1" applyBorder="1" applyAlignment="1" applyProtection="1">
      <alignment horizontal="center" vertical="center"/>
    </xf>
    <xf numFmtId="0" fontId="4" fillId="5" borderId="4" xfId="3" applyFill="1" applyBorder="1" applyAlignment="1" applyProtection="1">
      <alignment horizontal="center" vertical="center" wrapText="1"/>
    </xf>
    <xf numFmtId="0" fontId="4" fillId="5" borderId="4" xfId="3" applyFill="1" applyBorder="1" applyProtection="1"/>
    <xf numFmtId="0" fontId="4" fillId="5" borderId="4" xfId="3" applyFill="1" applyBorder="1" applyAlignment="1" applyProtection="1">
      <alignment horizontal="left" vertical="center" wrapText="1"/>
    </xf>
    <xf numFmtId="0" fontId="9" fillId="0" borderId="0" xfId="0" applyFont="1" applyFill="1" applyBorder="1"/>
    <xf numFmtId="0" fontId="9" fillId="0" borderId="28" xfId="0" applyFont="1" applyFill="1" applyBorder="1"/>
    <xf numFmtId="0" fontId="9" fillId="0" borderId="9" xfId="0" applyFont="1" applyFill="1" applyBorder="1"/>
    <xf numFmtId="0" fontId="9" fillId="0" borderId="12" xfId="0" applyFont="1" applyFill="1" applyBorder="1"/>
    <xf numFmtId="0" fontId="9" fillId="0" borderId="30" xfId="0" applyFont="1" applyFill="1" applyBorder="1"/>
    <xf numFmtId="0" fontId="9" fillId="0" borderId="31" xfId="0" applyFont="1" applyFill="1" applyBorder="1"/>
    <xf numFmtId="0" fontId="15" fillId="0" borderId="30" xfId="0" applyFont="1" applyFill="1" applyBorder="1" applyAlignment="1" applyProtection="1">
      <alignment horizontal="left"/>
      <protection locked="0"/>
    </xf>
    <xf numFmtId="0" fontId="15" fillId="0" borderId="17" xfId="0" applyFont="1" applyFill="1" applyBorder="1" applyAlignment="1" applyProtection="1">
      <alignment horizontal="left"/>
      <protection locked="0"/>
    </xf>
    <xf numFmtId="0" fontId="9" fillId="0" borderId="17" xfId="0" applyFont="1" applyFill="1" applyBorder="1" applyProtection="1">
      <protection locked="0"/>
    </xf>
    <xf numFmtId="0" fontId="15" fillId="0" borderId="0" xfId="0" applyFont="1" applyFill="1" applyBorder="1" applyAlignment="1" applyProtection="1">
      <alignment horizontal="center"/>
      <protection locked="0"/>
    </xf>
    <xf numFmtId="0" fontId="9" fillId="0" borderId="0" xfId="0" applyFont="1" applyFill="1" applyBorder="1" applyProtection="1">
      <protection locked="0"/>
    </xf>
    <xf numFmtId="0" fontId="15" fillId="0" borderId="30" xfId="0" applyFont="1" applyFill="1" applyBorder="1" applyProtection="1">
      <protection locked="0"/>
    </xf>
    <xf numFmtId="0" fontId="15" fillId="0" borderId="0" xfId="0" applyFont="1" applyFill="1" applyBorder="1"/>
    <xf numFmtId="0" fontId="9" fillId="0" borderId="33" xfId="0" applyFont="1" applyFill="1" applyBorder="1" applyAlignment="1" applyProtection="1">
      <alignment horizontal="center"/>
      <protection locked="0"/>
    </xf>
    <xf numFmtId="0" fontId="9" fillId="0" borderId="17" xfId="0" applyFont="1" applyFill="1" applyBorder="1" applyAlignment="1" applyProtection="1">
      <alignment horizontal="center"/>
      <protection locked="0"/>
    </xf>
    <xf numFmtId="0" fontId="9" fillId="0" borderId="18" xfId="0" applyFont="1" applyFill="1" applyBorder="1" applyAlignment="1" applyProtection="1">
      <alignment horizontal="center"/>
      <protection locked="0"/>
    </xf>
    <xf numFmtId="0" fontId="9" fillId="0" borderId="0" xfId="0" applyFont="1" applyFill="1" applyBorder="1" applyAlignment="1" applyProtection="1">
      <alignment horizontal="center"/>
      <protection locked="0"/>
    </xf>
    <xf numFmtId="0" fontId="9" fillId="0" borderId="31" xfId="0" applyFont="1" applyFill="1" applyBorder="1" applyAlignment="1" applyProtection="1">
      <alignment horizontal="center"/>
      <protection locked="0"/>
    </xf>
    <xf numFmtId="0" fontId="9" fillId="0" borderId="18" xfId="0" applyFont="1" applyFill="1" applyBorder="1" applyAlignment="1">
      <alignment horizontal="center"/>
    </xf>
    <xf numFmtId="0" fontId="9" fillId="0" borderId="0" xfId="0" applyFont="1" applyFill="1" applyBorder="1" applyAlignment="1">
      <alignment horizontal="center"/>
    </xf>
    <xf numFmtId="0" fontId="9" fillId="0" borderId="31" xfId="0" applyFont="1" applyFill="1" applyBorder="1" applyAlignment="1">
      <alignment horizontal="center"/>
    </xf>
    <xf numFmtId="0" fontId="9" fillId="7" borderId="30" xfId="0" applyFont="1" applyFill="1" applyBorder="1"/>
    <xf numFmtId="0" fontId="9" fillId="7" borderId="0" xfId="0" applyFont="1" applyFill="1" applyBorder="1"/>
    <xf numFmtId="0" fontId="9" fillId="7" borderId="31" xfId="0" applyFont="1" applyFill="1" applyBorder="1"/>
    <xf numFmtId="0" fontId="9" fillId="7" borderId="20" xfId="0" applyFont="1" applyFill="1" applyBorder="1" applyAlignment="1"/>
    <xf numFmtId="0" fontId="9" fillId="7" borderId="50" xfId="0" applyFont="1" applyFill="1" applyBorder="1" applyAlignment="1"/>
    <xf numFmtId="0" fontId="9" fillId="7" borderId="33" xfId="0" applyFont="1" applyFill="1" applyBorder="1" applyAlignment="1">
      <alignment horizontal="center"/>
    </xf>
    <xf numFmtId="0" fontId="9" fillId="7" borderId="21" xfId="0" applyFont="1" applyFill="1" applyBorder="1" applyAlignment="1">
      <alignment horizontal="center"/>
    </xf>
    <xf numFmtId="0" fontId="9" fillId="7" borderId="50" xfId="0" applyFont="1" applyFill="1" applyBorder="1" applyAlignment="1">
      <alignment horizontal="center"/>
    </xf>
    <xf numFmtId="0" fontId="9" fillId="7" borderId="52" xfId="0" applyFont="1" applyFill="1" applyBorder="1"/>
    <xf numFmtId="0" fontId="9" fillId="7" borderId="33" xfId="0" applyFont="1" applyFill="1" applyBorder="1"/>
    <xf numFmtId="0" fontId="9" fillId="7" borderId="32" xfId="0" applyFont="1" applyFill="1" applyBorder="1" applyAlignment="1">
      <alignment horizontal="left"/>
    </xf>
    <xf numFmtId="0" fontId="9" fillId="7" borderId="15" xfId="0" applyFont="1" applyFill="1" applyBorder="1"/>
    <xf numFmtId="0" fontId="9" fillId="7" borderId="29" xfId="0" applyFont="1" applyFill="1" applyBorder="1"/>
    <xf numFmtId="0" fontId="9" fillId="0" borderId="46" xfId="7" applyFont="1" applyFill="1" applyBorder="1"/>
    <xf numFmtId="0" fontId="9" fillId="7" borderId="21" xfId="0" applyFont="1" applyFill="1" applyBorder="1" applyAlignment="1"/>
    <xf numFmtId="0" fontId="9" fillId="7" borderId="60" xfId="0" applyFont="1" applyFill="1" applyBorder="1" applyAlignment="1"/>
    <xf numFmtId="0" fontId="9" fillId="7" borderId="41" xfId="0" applyFont="1" applyFill="1" applyBorder="1" applyAlignment="1"/>
    <xf numFmtId="0" fontId="9" fillId="7" borderId="16" xfId="0" applyFont="1" applyFill="1" applyBorder="1" applyAlignment="1">
      <alignment horizontal="center"/>
    </xf>
    <xf numFmtId="165" fontId="9" fillId="7" borderId="29" xfId="4" applyFont="1" applyFill="1" applyBorder="1"/>
    <xf numFmtId="165" fontId="9" fillId="7" borderId="57" xfId="0" applyNumberFormat="1" applyFont="1" applyFill="1" applyBorder="1"/>
    <xf numFmtId="0" fontId="9" fillId="0" borderId="17" xfId="0" applyFont="1" applyFill="1" applyBorder="1"/>
    <xf numFmtId="0" fontId="9" fillId="0" borderId="21" xfId="0" applyFont="1" applyFill="1" applyBorder="1"/>
    <xf numFmtId="0" fontId="9" fillId="0" borderId="0" xfId="0" applyFont="1" applyFill="1" applyBorder="1" applyAlignment="1">
      <alignment horizontal="left"/>
    </xf>
    <xf numFmtId="0" fontId="9" fillId="0" borderId="30" xfId="0" applyFont="1" applyFill="1" applyBorder="1" applyAlignment="1">
      <alignment horizontal="left"/>
    </xf>
    <xf numFmtId="0" fontId="9" fillId="0" borderId="42" xfId="0" applyFont="1" applyFill="1" applyBorder="1"/>
    <xf numFmtId="0" fontId="15" fillId="12" borderId="41" xfId="0" applyFont="1" applyFill="1" applyBorder="1"/>
    <xf numFmtId="0" fontId="9" fillId="12" borderId="21" xfId="0" applyFont="1" applyFill="1" applyBorder="1"/>
    <xf numFmtId="0" fontId="9" fillId="12" borderId="22" xfId="0" applyFont="1" applyFill="1" applyBorder="1"/>
    <xf numFmtId="0" fontId="9" fillId="12" borderId="0" xfId="0" applyFont="1" applyFill="1" applyBorder="1"/>
    <xf numFmtId="0" fontId="9" fillId="12" borderId="42" xfId="0" applyFont="1" applyFill="1" applyBorder="1"/>
    <xf numFmtId="0" fontId="9" fillId="12" borderId="31" xfId="0" applyFont="1" applyFill="1" applyBorder="1"/>
    <xf numFmtId="0" fontId="15" fillId="12" borderId="46" xfId="0" applyFont="1" applyFill="1" applyBorder="1"/>
    <xf numFmtId="0" fontId="9" fillId="12" borderId="33" xfId="0" applyFont="1" applyFill="1" applyBorder="1"/>
    <xf numFmtId="0" fontId="9" fillId="12" borderId="58" xfId="0" applyFont="1" applyFill="1" applyBorder="1"/>
    <xf numFmtId="0" fontId="9" fillId="12" borderId="59" xfId="0" applyFont="1" applyFill="1" applyBorder="1"/>
    <xf numFmtId="0" fontId="9" fillId="12" borderId="30" xfId="0" applyFont="1" applyFill="1" applyBorder="1"/>
    <xf numFmtId="0" fontId="15" fillId="9" borderId="11" xfId="0" applyFont="1" applyFill="1" applyBorder="1" applyAlignment="1">
      <alignment horizontal="center"/>
    </xf>
    <xf numFmtId="0" fontId="15" fillId="9" borderId="45" xfId="0" applyFont="1" applyFill="1" applyBorder="1" applyAlignment="1">
      <alignment horizontal="center"/>
    </xf>
    <xf numFmtId="0" fontId="15" fillId="9" borderId="34" xfId="0" applyFont="1" applyFill="1" applyBorder="1" applyAlignment="1">
      <alignment horizontal="center" vertical="center"/>
    </xf>
    <xf numFmtId="0" fontId="15" fillId="8" borderId="36" xfId="0" applyFont="1" applyFill="1" applyBorder="1" applyAlignment="1">
      <alignment horizontal="center" vertical="center" wrapText="1"/>
    </xf>
    <xf numFmtId="0" fontId="15" fillId="10" borderId="11" xfId="0" applyFont="1" applyFill="1" applyBorder="1" applyAlignment="1">
      <alignment horizontal="center" vertical="center"/>
    </xf>
    <xf numFmtId="0" fontId="15" fillId="10" borderId="11" xfId="0" applyFont="1" applyFill="1" applyBorder="1" applyAlignment="1">
      <alignment horizontal="center" vertical="center" wrapText="1"/>
    </xf>
    <xf numFmtId="0" fontId="15" fillId="10" borderId="36" xfId="0" applyFont="1" applyFill="1" applyBorder="1" applyAlignment="1">
      <alignment horizontal="center" vertical="center" wrapText="1"/>
    </xf>
    <xf numFmtId="0" fontId="15" fillId="10" borderId="45" xfId="0" applyFont="1" applyFill="1" applyBorder="1" applyAlignment="1">
      <alignment horizontal="center" vertical="center"/>
    </xf>
    <xf numFmtId="0" fontId="15" fillId="13" borderId="9" xfId="0" applyFont="1" applyFill="1" applyBorder="1" applyAlignment="1">
      <alignment horizontal="center"/>
    </xf>
    <xf numFmtId="0" fontId="15" fillId="13" borderId="9" xfId="0" applyFont="1" applyFill="1" applyBorder="1" applyAlignment="1">
      <alignment horizontal="left"/>
    </xf>
    <xf numFmtId="0" fontId="15" fillId="13" borderId="0" xfId="0" applyFont="1" applyFill="1" applyBorder="1" applyAlignment="1">
      <alignment horizontal="center"/>
    </xf>
    <xf numFmtId="0" fontId="15" fillId="12" borderId="39" xfId="0" applyFont="1" applyFill="1" applyBorder="1"/>
    <xf numFmtId="0" fontId="15" fillId="12" borderId="25" xfId="0" applyFont="1" applyFill="1" applyBorder="1" applyAlignment="1"/>
    <xf numFmtId="0" fontId="15" fillId="12" borderId="26" xfId="0" applyFont="1" applyFill="1" applyBorder="1" applyAlignment="1"/>
    <xf numFmtId="0" fontId="15" fillId="13" borderId="26" xfId="0" applyFont="1" applyFill="1" applyBorder="1" applyAlignment="1">
      <alignment horizontal="center"/>
    </xf>
    <xf numFmtId="0" fontId="15" fillId="12" borderId="39" xfId="0" applyFont="1" applyFill="1" applyBorder="1" applyAlignment="1"/>
    <xf numFmtId="0" fontId="15" fillId="10" borderId="11" xfId="0" applyFont="1" applyFill="1" applyBorder="1" applyAlignment="1">
      <alignment horizontal="center"/>
    </xf>
    <xf numFmtId="0" fontId="15" fillId="10" borderId="45" xfId="0" applyFont="1" applyFill="1" applyBorder="1" applyAlignment="1">
      <alignment horizontal="center"/>
    </xf>
    <xf numFmtId="165" fontId="15" fillId="14" borderId="33" xfId="4" applyFont="1" applyFill="1" applyBorder="1"/>
    <xf numFmtId="9" fontId="15" fillId="14" borderId="47" xfId="5" applyFont="1" applyFill="1" applyBorder="1"/>
    <xf numFmtId="0" fontId="15" fillId="14" borderId="41" xfId="0" applyFont="1" applyFill="1" applyBorder="1" applyAlignment="1"/>
    <xf numFmtId="0" fontId="15" fillId="14" borderId="21" xfId="0" applyFont="1" applyFill="1" applyBorder="1" applyAlignment="1"/>
    <xf numFmtId="0" fontId="15" fillId="14" borderId="25" xfId="0" applyFont="1" applyFill="1" applyBorder="1" applyAlignment="1"/>
    <xf numFmtId="0" fontId="15" fillId="14" borderId="26" xfId="0" applyFont="1" applyFill="1" applyBorder="1" applyAlignment="1"/>
    <xf numFmtId="165" fontId="15" fillId="14" borderId="26" xfId="4" applyFont="1" applyFill="1" applyBorder="1"/>
    <xf numFmtId="9" fontId="15" fillId="14" borderId="40" xfId="5" applyFont="1" applyFill="1" applyBorder="1"/>
    <xf numFmtId="0" fontId="9" fillId="15" borderId="30" xfId="0" applyFont="1" applyFill="1" applyBorder="1"/>
    <xf numFmtId="0" fontId="9" fillId="15" borderId="0" xfId="0" applyFont="1" applyFill="1" applyBorder="1"/>
    <xf numFmtId="0" fontId="9" fillId="15" borderId="31" xfId="0" applyFont="1" applyFill="1" applyBorder="1"/>
    <xf numFmtId="0" fontId="15" fillId="10" borderId="45" xfId="0" applyFont="1" applyFill="1" applyBorder="1" applyAlignment="1">
      <alignment horizontal="center" vertical="center" wrapText="1"/>
    </xf>
    <xf numFmtId="4" fontId="9" fillId="7" borderId="57" xfId="0" applyNumberFormat="1" applyFont="1" applyFill="1" applyBorder="1"/>
    <xf numFmtId="0" fontId="4" fillId="16" borderId="63" xfId="3" applyFill="1" applyBorder="1" applyAlignment="1" applyProtection="1">
      <alignment horizontal="center" vertical="center"/>
    </xf>
    <xf numFmtId="0" fontId="4" fillId="16" borderId="63" xfId="3" applyFill="1" applyBorder="1" applyAlignment="1" applyProtection="1">
      <alignment horizontal="center" vertical="center" wrapText="1"/>
    </xf>
    <xf numFmtId="0" fontId="4" fillId="16" borderId="63" xfId="3" applyFill="1" applyBorder="1" applyAlignment="1" applyProtection="1">
      <alignment horizontal="left" vertical="center" wrapText="1"/>
    </xf>
    <xf numFmtId="4" fontId="0" fillId="0" borderId="0" xfId="0" applyNumberFormat="1" applyFill="1" applyProtection="1"/>
    <xf numFmtId="170" fontId="9" fillId="7" borderId="62" xfId="0" applyNumberFormat="1" applyFont="1" applyFill="1" applyBorder="1"/>
    <xf numFmtId="4" fontId="9" fillId="7" borderId="53" xfId="0" applyNumberFormat="1" applyFont="1" applyFill="1" applyBorder="1"/>
    <xf numFmtId="170" fontId="0" fillId="0" borderId="0" xfId="0" applyNumberFormat="1" applyFill="1" applyProtection="1"/>
    <xf numFmtId="0" fontId="15" fillId="12" borderId="39" xfId="0" applyFont="1" applyFill="1" applyBorder="1" applyAlignment="1">
      <alignment horizontal="left" vertical="center"/>
    </xf>
    <xf numFmtId="0" fontId="16"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21" fillId="0" borderId="0" xfId="0" applyFont="1" applyFill="1" applyAlignment="1" applyProtection="1">
      <alignment horizontal="left" vertical="center" wrapText="1"/>
    </xf>
    <xf numFmtId="0" fontId="21" fillId="0" borderId="0" xfId="0" applyFont="1" applyFill="1" applyAlignment="1" applyProtection="1">
      <alignment wrapText="1"/>
    </xf>
    <xf numFmtId="0" fontId="22" fillId="0" borderId="0" xfId="0" applyFont="1" applyFill="1" applyAlignment="1" applyProtection="1">
      <alignment wrapText="1"/>
    </xf>
    <xf numFmtId="0" fontId="23" fillId="0" borderId="0" xfId="0" applyFont="1" applyFill="1" applyAlignment="1" applyProtection="1">
      <alignment horizontal="left" vertical="top" wrapText="1"/>
    </xf>
    <xf numFmtId="171" fontId="0" fillId="0" borderId="0" xfId="0" applyNumberFormat="1" applyFill="1" applyProtection="1"/>
    <xf numFmtId="0" fontId="16" fillId="0" borderId="0" xfId="0" applyFont="1" applyFill="1" applyAlignment="1" applyProtection="1">
      <alignment horizontal="left" vertical="top" wrapText="1"/>
    </xf>
    <xf numFmtId="0" fontId="16"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9" fillId="7" borderId="50" xfId="0" applyFont="1" applyFill="1" applyBorder="1" applyAlignment="1">
      <alignment horizontal="left"/>
    </xf>
    <xf numFmtId="0" fontId="9" fillId="7" borderId="60" xfId="0" applyFont="1" applyFill="1" applyBorder="1"/>
    <xf numFmtId="0" fontId="9" fillId="7" borderId="77" xfId="0" applyFont="1" applyFill="1" applyBorder="1"/>
    <xf numFmtId="0" fontId="25" fillId="5" borderId="66" xfId="10" applyFont="1" applyFill="1" applyBorder="1" applyAlignment="1" applyProtection="1">
      <alignment wrapText="1"/>
    </xf>
    <xf numFmtId="0" fontId="25" fillId="5" borderId="67" xfId="10" applyFont="1" applyFill="1" applyBorder="1" applyAlignment="1" applyProtection="1">
      <alignment horizontal="left" vertical="center" wrapText="1"/>
    </xf>
    <xf numFmtId="0" fontId="24" fillId="5" borderId="67" xfId="0" applyFont="1" applyFill="1" applyBorder="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4" fillId="5" borderId="65" xfId="0" applyFont="1" applyFill="1" applyBorder="1" applyAlignment="1" applyProtection="1">
      <alignment horizont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4" fillId="0" borderId="0" xfId="0" applyFont="1" applyFill="1" applyAlignment="1" applyProtection="1">
      <alignment horizontal="center" wrapText="1"/>
    </xf>
    <xf numFmtId="0" fontId="26" fillId="5" borderId="69" xfId="10" applyFont="1" applyFill="1" applyBorder="1" applyAlignment="1" applyProtection="1">
      <alignment wrapText="1"/>
    </xf>
    <xf numFmtId="0" fontId="26" fillId="5" borderId="65" xfId="10" applyFont="1" applyFill="1" applyBorder="1" applyAlignment="1" applyProtection="1">
      <alignment horizontal="left" vertical="center" wrapText="1"/>
    </xf>
    <xf numFmtId="0" fontId="26" fillId="5" borderId="69" xfId="10" applyFont="1" applyFill="1" applyBorder="1" applyAlignment="1">
      <alignment wrapText="1"/>
    </xf>
    <xf numFmtId="0" fontId="26" fillId="5" borderId="65" xfId="10" applyFont="1" applyFill="1" applyBorder="1" applyAlignment="1">
      <alignment horizontal="left" vertical="center" wrapText="1"/>
    </xf>
    <xf numFmtId="0" fontId="27" fillId="0" borderId="0" xfId="0" applyFont="1" applyFill="1" applyAlignment="1" applyProtection="1">
      <alignment horizontal="center" wrapText="1"/>
    </xf>
    <xf numFmtId="0" fontId="24" fillId="5" borderId="0" xfId="0" applyFont="1" applyFill="1" applyAlignment="1" applyProtection="1">
      <alignment horizontal="center"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2" fillId="0" borderId="0" xfId="12" applyFill="1" applyProtection="1"/>
    <xf numFmtId="0" fontId="16" fillId="0" borderId="0" xfId="12" applyFont="1" applyFill="1" applyAlignment="1" applyProtection="1">
      <alignment horizontal="left" vertical="top" wrapText="1"/>
    </xf>
    <xf numFmtId="0" fontId="16" fillId="18"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16" fillId="0"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0" fillId="0" borderId="0" xfId="0" applyFill="1" applyAlignment="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0" fillId="17" borderId="0" xfId="0" applyFill="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5" fillId="7" borderId="41" xfId="0" applyFont="1" applyFill="1" applyBorder="1" applyAlignment="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9" fillId="7" borderId="30" xfId="0" applyFont="1" applyFill="1" applyBorder="1" applyAlignment="1">
      <alignment horizontal="left"/>
    </xf>
    <xf numFmtId="0" fontId="9" fillId="7" borderId="19" xfId="0" applyFont="1" applyFill="1" applyBorder="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26" fillId="5" borderId="65" xfId="10" applyFont="1" applyFill="1" applyBorder="1" applyAlignment="1">
      <alignment horizontal="center" wrapText="1"/>
    </xf>
    <xf numFmtId="0" fontId="9" fillId="15" borderId="30" xfId="0" applyFont="1" applyFill="1" applyBorder="1" applyAlignment="1">
      <alignment horizontal="center"/>
    </xf>
    <xf numFmtId="0" fontId="15" fillId="12" borderId="39" xfId="0" applyFont="1" applyFill="1" applyBorder="1" applyAlignment="1">
      <alignment horizontal="center"/>
    </xf>
    <xf numFmtId="3" fontId="24" fillId="5" borderId="68" xfId="0" applyNumberFormat="1" applyFont="1" applyFill="1" applyBorder="1" applyAlignment="1" applyProtection="1">
      <alignment wrapText="1"/>
    </xf>
    <xf numFmtId="3" fontId="24" fillId="5" borderId="70" xfId="0" applyNumberFormat="1" applyFont="1" applyFill="1" applyBorder="1" applyAlignment="1" applyProtection="1">
      <alignment wrapText="1"/>
    </xf>
    <xf numFmtId="3" fontId="22" fillId="5" borderId="70" xfId="0" applyNumberFormat="1" applyFont="1" applyFill="1" applyBorder="1" applyAlignment="1" applyProtection="1">
      <alignment wrapText="1"/>
    </xf>
    <xf numFmtId="3" fontId="22" fillId="0" borderId="0" xfId="0" applyNumberFormat="1" applyFont="1" applyFill="1" applyAlignment="1" applyProtection="1">
      <alignment wrapText="1"/>
    </xf>
    <xf numFmtId="3" fontId="21" fillId="0" borderId="0" xfId="0" applyNumberFormat="1" applyFont="1" applyFill="1" applyAlignment="1" applyProtection="1">
      <alignment wrapText="1"/>
    </xf>
    <xf numFmtId="3" fontId="9"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6" fillId="3" borderId="3" xfId="2" applyNumberFormat="1" applyFont="1" applyBorder="1" applyProtection="1"/>
    <xf numFmtId="3" fontId="6" fillId="0" borderId="0" xfId="0" applyNumberFormat="1" applyFont="1" applyFill="1" applyProtection="1"/>
    <xf numFmtId="3" fontId="4" fillId="5" borderId="4" xfId="3" applyNumberFormat="1" applyFill="1" applyBorder="1" applyAlignment="1" applyProtection="1">
      <alignment horizontal="center" vertical="center"/>
    </xf>
    <xf numFmtId="3" fontId="4" fillId="5" borderId="4" xfId="3" applyNumberFormat="1" applyFill="1" applyBorder="1" applyProtection="1"/>
    <xf numFmtId="3" fontId="4" fillId="16" borderId="63" xfId="3" applyNumberFormat="1" applyFill="1" applyBorder="1" applyAlignment="1" applyProtection="1">
      <alignment horizontal="center" vertical="center"/>
    </xf>
    <xf numFmtId="173" fontId="9" fillId="7" borderId="57" xfId="0" applyNumberFormat="1" applyFont="1" applyFill="1" applyBorder="1"/>
    <xf numFmtId="0" fontId="24" fillId="4" borderId="78" xfId="0" applyFont="1" applyFill="1" applyBorder="1" applyAlignment="1" applyProtection="1">
      <alignment horizontal="center" vertical="center" wrapText="1"/>
    </xf>
    <xf numFmtId="0" fontId="24" fillId="4" borderId="79" xfId="0" applyFont="1" applyFill="1" applyBorder="1" applyAlignment="1" applyProtection="1">
      <alignment horizontal="center" vertical="center" wrapText="1"/>
    </xf>
    <xf numFmtId="0" fontId="26" fillId="20" borderId="65" xfId="10" applyFont="1" applyFill="1" applyBorder="1" applyAlignment="1">
      <alignment horizontal="left" vertical="center" wrapText="1"/>
    </xf>
    <xf numFmtId="0" fontId="8" fillId="25" borderId="6" xfId="1" applyFont="1" applyFill="1" applyBorder="1" applyProtection="1"/>
    <xf numFmtId="3" fontId="8" fillId="25" borderId="6" xfId="1" applyNumberFormat="1" applyFont="1" applyFill="1" applyBorder="1" applyProtection="1"/>
    <xf numFmtId="3" fontId="28" fillId="25" borderId="6" xfId="1" applyNumberFormat="1" applyFont="1" applyFill="1" applyBorder="1" applyAlignment="1" applyProtection="1">
      <alignment horizontal="center"/>
    </xf>
    <xf numFmtId="0" fontId="26" fillId="5" borderId="69" xfId="10" applyFont="1" applyFill="1" applyBorder="1" applyAlignment="1" applyProtection="1">
      <alignment horizontal="left" wrapText="1"/>
    </xf>
    <xf numFmtId="0" fontId="33" fillId="5" borderId="69" xfId="10" applyFont="1" applyFill="1" applyBorder="1" applyAlignment="1" applyProtection="1">
      <alignment horizontal="left" wrapText="1"/>
    </xf>
    <xf numFmtId="0" fontId="8" fillId="25" borderId="6" xfId="1" applyFont="1" applyFill="1" applyBorder="1" applyAlignment="1" applyProtection="1">
      <alignment horizontal="left" wrapText="1"/>
    </xf>
    <xf numFmtId="0" fontId="0" fillId="0" borderId="0" xfId="0" applyFill="1" applyAlignment="1" applyProtection="1">
      <alignment horizontal="left" wrapText="1"/>
    </xf>
    <xf numFmtId="0" fontId="4" fillId="16" borderId="63" xfId="3" applyFill="1" applyBorder="1" applyAlignment="1" applyProtection="1">
      <alignment vertical="center"/>
    </xf>
    <xf numFmtId="0" fontId="4" fillId="16" borderId="63" xfId="3" applyFill="1" applyBorder="1" applyAlignment="1" applyProtection="1"/>
    <xf numFmtId="0" fontId="0" fillId="0" borderId="15" xfId="2" quotePrefix="1" applyFont="1" applyFill="1" applyBorder="1" applyProtection="1"/>
    <xf numFmtId="168" fontId="22" fillId="5" borderId="70" xfId="0" applyNumberFormat="1" applyFont="1" applyFill="1" applyBorder="1" applyAlignment="1" applyProtection="1">
      <alignment wrapText="1"/>
    </xf>
    <xf numFmtId="175" fontId="34" fillId="0" borderId="0" xfId="0" applyNumberFormat="1" applyFont="1" applyFill="1" applyAlignment="1" applyProtection="1">
      <alignment wrapText="1"/>
    </xf>
    <xf numFmtId="0" fontId="15" fillId="12" borderId="27" xfId="0" applyFont="1" applyFill="1" applyBorder="1" applyAlignment="1">
      <alignment horizontal="right"/>
    </xf>
    <xf numFmtId="0" fontId="15" fillId="12" borderId="27" xfId="0" applyFont="1" applyFill="1" applyBorder="1" applyAlignment="1">
      <alignment horizontal="right" vertical="center"/>
    </xf>
    <xf numFmtId="0" fontId="16" fillId="0" borderId="0" xfId="0" applyFont="1" applyFill="1" applyAlignment="1" applyProtection="1">
      <alignment horizontal="left" vertical="top" wrapText="1"/>
    </xf>
    <xf numFmtId="0" fontId="23" fillId="0" borderId="0" xfId="0" applyFont="1" applyFill="1" applyAlignment="1" applyProtection="1">
      <alignment horizontal="left" vertical="center" wrapText="1"/>
    </xf>
    <xf numFmtId="0" fontId="15" fillId="18" borderId="30" xfId="0" applyFont="1" applyFill="1" applyBorder="1" applyAlignment="1">
      <alignment horizontal="center" vertical="center"/>
    </xf>
    <xf numFmtId="0" fontId="15" fillId="18" borderId="0" xfId="0" applyFont="1" applyFill="1" applyBorder="1" applyAlignment="1">
      <alignment horizontal="center" vertical="center"/>
    </xf>
    <xf numFmtId="0" fontId="15" fillId="27" borderId="23" xfId="0" applyFont="1" applyFill="1" applyBorder="1" applyAlignment="1">
      <alignment horizontal="center" vertical="center"/>
    </xf>
    <xf numFmtId="0" fontId="15" fillId="27" borderId="17" xfId="0" applyFont="1" applyFill="1" applyBorder="1" applyAlignment="1">
      <alignment horizontal="center" vertical="center" wrapText="1"/>
    </xf>
    <xf numFmtId="0" fontId="15" fillId="27" borderId="23" xfId="0" applyFont="1" applyFill="1" applyBorder="1" applyAlignment="1">
      <alignment horizontal="center" vertical="center" wrapText="1"/>
    </xf>
    <xf numFmtId="0" fontId="15" fillId="27" borderId="16" xfId="0" applyFont="1" applyFill="1" applyBorder="1" applyAlignment="1">
      <alignment horizontal="center" vertical="center" wrapText="1"/>
    </xf>
    <xf numFmtId="0" fontId="15" fillId="27" borderId="47" xfId="0" applyFont="1" applyFill="1" applyBorder="1" applyAlignment="1">
      <alignment horizontal="center" vertical="center" wrapText="1"/>
    </xf>
    <xf numFmtId="0" fontId="15" fillId="27" borderId="48" xfId="0" applyFont="1" applyFill="1" applyBorder="1" applyAlignment="1">
      <alignment horizontal="center" vertical="center" wrapText="1"/>
    </xf>
    <xf numFmtId="0" fontId="0" fillId="18" borderId="0" xfId="0" applyFill="1" applyProtection="1"/>
    <xf numFmtId="0" fontId="35" fillId="5" borderId="65" xfId="10" applyFont="1" applyFill="1" applyBorder="1" applyAlignment="1" applyProtection="1">
      <alignment horizontal="left" vertical="center" wrapText="1"/>
    </xf>
    <xf numFmtId="0" fontId="15" fillId="12" borderId="39" xfId="0" applyFont="1" applyFill="1" applyBorder="1" applyAlignment="1">
      <alignment horizontal="left"/>
    </xf>
    <xf numFmtId="0" fontId="15" fillId="12" borderId="25" xfId="0" applyFont="1" applyFill="1" applyBorder="1" applyAlignment="1">
      <alignment horizontal="left" vertical="center"/>
    </xf>
    <xf numFmtId="3" fontId="24"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5" fillId="0" borderId="30" xfId="0" applyFont="1" applyFill="1" applyBorder="1" applyAlignment="1">
      <alignment horizontal="left"/>
    </xf>
    <xf numFmtId="0" fontId="15" fillId="0" borderId="17" xfId="0" applyFont="1" applyFill="1" applyBorder="1"/>
    <xf numFmtId="0" fontId="9" fillId="7" borderId="17" xfId="0" applyFont="1" applyFill="1" applyBorder="1" applyAlignment="1">
      <alignment horizontal="center"/>
    </xf>
    <xf numFmtId="0" fontId="38" fillId="7" borderId="18" xfId="0" applyFont="1" applyFill="1" applyBorder="1" applyAlignment="1">
      <alignment horizontal="center"/>
    </xf>
    <xf numFmtId="0" fontId="9" fillId="0" borderId="17" xfId="0" applyFont="1" applyFill="1" applyBorder="1" applyAlignment="1">
      <alignment horizontal="center" vertical="center"/>
    </xf>
    <xf numFmtId="0" fontId="15" fillId="0" borderId="35" xfId="0" applyFont="1" applyFill="1" applyBorder="1"/>
    <xf numFmtId="0" fontId="9" fillId="0" borderId="36" xfId="0" applyFont="1" applyFill="1" applyBorder="1"/>
    <xf numFmtId="0" fontId="9" fillId="0" borderId="38" xfId="0" applyFont="1" applyFill="1" applyBorder="1"/>
    <xf numFmtId="0" fontId="9" fillId="0" borderId="46" xfId="0" applyFont="1" applyFill="1" applyBorder="1" applyAlignment="1"/>
    <xf numFmtId="0" fontId="9" fillId="0" borderId="33" xfId="0" applyFont="1" applyFill="1" applyBorder="1" applyAlignment="1"/>
    <xf numFmtId="0" fontId="9" fillId="0" borderId="58" xfId="0" applyFont="1" applyFill="1" applyBorder="1" applyAlignment="1"/>
    <xf numFmtId="0" fontId="9" fillId="0" borderId="25" xfId="0" applyFont="1" applyFill="1" applyBorder="1" applyAlignment="1"/>
    <xf numFmtId="0" fontId="9" fillId="0" borderId="26" xfId="0" applyFont="1" applyFill="1" applyBorder="1" applyAlignment="1"/>
    <xf numFmtId="0" fontId="9" fillId="0" borderId="27" xfId="0" applyFont="1" applyFill="1" applyBorder="1" applyAlignment="1"/>
    <xf numFmtId="0" fontId="9" fillId="0" borderId="30" xfId="0" applyFont="1" applyFill="1" applyBorder="1" applyAlignment="1"/>
    <xf numFmtId="0" fontId="9" fillId="0" borderId="0" xfId="0" applyFont="1" applyFill="1" applyBorder="1" applyAlignment="1"/>
    <xf numFmtId="0" fontId="9" fillId="0" borderId="31" xfId="0" applyFont="1" applyFill="1" applyBorder="1" applyAlignment="1"/>
    <xf numFmtId="0" fontId="9" fillId="0" borderId="28" xfId="0" applyFont="1" applyBorder="1"/>
    <xf numFmtId="0" fontId="9" fillId="0" borderId="9" xfId="0" applyFont="1" applyBorder="1"/>
    <xf numFmtId="0" fontId="9" fillId="0" borderId="12" xfId="0" applyFont="1" applyBorder="1"/>
    <xf numFmtId="0" fontId="9" fillId="0" borderId="30" xfId="0" applyFont="1" applyBorder="1"/>
    <xf numFmtId="0" fontId="9" fillId="0" borderId="0" xfId="0" applyFont="1" applyBorder="1"/>
    <xf numFmtId="0" fontId="9" fillId="0" borderId="31" xfId="0" applyFont="1" applyBorder="1"/>
    <xf numFmtId="0" fontId="9" fillId="0" borderId="46" xfId="0" applyFont="1" applyBorder="1" applyAlignment="1"/>
    <xf numFmtId="0" fontId="9" fillId="0" borderId="33" xfId="0" applyFont="1" applyBorder="1" applyAlignment="1"/>
    <xf numFmtId="0" fontId="9" fillId="0" borderId="58" xfId="0" applyFont="1" applyBorder="1" applyAlignment="1"/>
    <xf numFmtId="0" fontId="9" fillId="0" borderId="25" xfId="0" applyFont="1" applyBorder="1" applyAlignment="1"/>
    <xf numFmtId="0" fontId="9" fillId="0" borderId="26" xfId="0" applyFont="1" applyBorder="1" applyAlignment="1"/>
    <xf numFmtId="0" fontId="9" fillId="0" borderId="27" xfId="0" applyFont="1" applyBorder="1" applyAlignment="1"/>
    <xf numFmtId="0" fontId="9" fillId="0" borderId="30" xfId="0" applyFont="1" applyBorder="1" applyAlignment="1"/>
    <xf numFmtId="0" fontId="9" fillId="0" borderId="0" xfId="0" applyFont="1" applyBorder="1" applyAlignment="1"/>
    <xf numFmtId="0" fontId="9" fillId="0" borderId="31" xfId="0" applyFont="1" applyBorder="1" applyAlignment="1"/>
    <xf numFmtId="0" fontId="15" fillId="0" borderId="30" xfId="0" applyFont="1" applyBorder="1" applyAlignment="1">
      <alignment horizontal="left"/>
    </xf>
    <xf numFmtId="0" fontId="9" fillId="0" borderId="0" xfId="0" applyFont="1" applyBorder="1" applyAlignment="1">
      <alignment horizontal="center"/>
    </xf>
    <xf numFmtId="0" fontId="9" fillId="0" borderId="31" xfId="0" applyFont="1" applyBorder="1" applyAlignment="1">
      <alignment horizontal="center"/>
    </xf>
    <xf numFmtId="0" fontId="9" fillId="0" borderId="0" xfId="0" applyFont="1" applyBorder="1" applyAlignment="1">
      <alignment horizontal="left"/>
    </xf>
    <xf numFmtId="0" fontId="9" fillId="0" borderId="30" xfId="0" applyFont="1" applyBorder="1" applyAlignment="1">
      <alignment horizontal="left"/>
    </xf>
    <xf numFmtId="0" fontId="9" fillId="0" borderId="42" xfId="0" applyFont="1" applyBorder="1"/>
    <xf numFmtId="0" fontId="9" fillId="0" borderId="0" xfId="0" applyFont="1" applyFill="1" applyBorder="1" applyAlignment="1">
      <alignment horizontal="center" vertical="center"/>
    </xf>
    <xf numFmtId="0" fontId="9" fillId="0" borderId="59" xfId="0" applyFont="1" applyFill="1" applyBorder="1" applyAlignment="1">
      <alignment horizontal="left"/>
    </xf>
    <xf numFmtId="0" fontId="15" fillId="0" borderId="30" xfId="0" applyFont="1" applyFill="1" applyBorder="1" applyAlignment="1" applyProtection="1">
      <alignment vertical="top"/>
      <protection locked="0"/>
    </xf>
    <xf numFmtId="0" fontId="15" fillId="0" borderId="0" xfId="0" applyFont="1" applyFill="1" applyBorder="1" applyAlignment="1">
      <alignment vertical="top"/>
    </xf>
    <xf numFmtId="0" fontId="9" fillId="0" borderId="0" xfId="0" applyFont="1" applyFill="1" applyBorder="1" applyAlignment="1">
      <alignment vertical="top"/>
    </xf>
    <xf numFmtId="0" fontId="9" fillId="0" borderId="31" xfId="0" applyFont="1" applyFill="1" applyBorder="1" applyAlignment="1">
      <alignment horizontal="center" vertical="top"/>
    </xf>
    <xf numFmtId="0" fontId="15" fillId="12" borderId="30" xfId="0" applyFont="1" applyFill="1" applyBorder="1"/>
    <xf numFmtId="0" fontId="15" fillId="7" borderId="16" xfId="0" applyFont="1" applyFill="1" applyBorder="1" applyAlignment="1">
      <alignment horizontal="center"/>
    </xf>
    <xf numFmtId="0" fontId="15" fillId="7" borderId="43" xfId="0" applyFont="1" applyFill="1" applyBorder="1" applyAlignment="1">
      <alignment horizontal="center"/>
    </xf>
    <xf numFmtId="170" fontId="9" fillId="7" borderId="23" xfId="0" applyNumberFormat="1" applyFont="1" applyFill="1" applyBorder="1" applyAlignment="1">
      <alignment horizontal="right"/>
    </xf>
    <xf numFmtId="167" fontId="9" fillId="7" borderId="16" xfId="0" applyNumberFormat="1" applyFont="1" applyFill="1" applyBorder="1" applyAlignment="1">
      <alignment horizontal="right"/>
    </xf>
    <xf numFmtId="167" fontId="9" fillId="7" borderId="43" xfId="0" applyNumberFormat="1" applyFont="1" applyFill="1" applyBorder="1" applyAlignment="1">
      <alignment horizontal="right"/>
    </xf>
    <xf numFmtId="170" fontId="9" fillId="7" borderId="48" xfId="0" applyNumberFormat="1" applyFont="1" applyFill="1" applyBorder="1" applyAlignment="1">
      <alignment horizontal="right"/>
    </xf>
    <xf numFmtId="170" fontId="9" fillId="7" borderId="29" xfId="0" applyNumberFormat="1" applyFont="1" applyFill="1" applyBorder="1" applyAlignment="1">
      <alignment horizontal="right"/>
    </xf>
    <xf numFmtId="4" fontId="9" fillId="7" borderId="15" xfId="0" applyNumberFormat="1" applyFont="1" applyFill="1" applyBorder="1" applyAlignment="1">
      <alignment horizontal="right"/>
    </xf>
    <xf numFmtId="0" fontId="9" fillId="7" borderId="29" xfId="0" applyNumberFormat="1" applyFont="1" applyFill="1" applyBorder="1" applyAlignment="1">
      <alignment horizontal="right"/>
    </xf>
    <xf numFmtId="167" fontId="9" fillId="7" borderId="20" xfId="0" applyNumberFormat="1" applyFont="1" applyFill="1" applyBorder="1" applyAlignment="1">
      <alignment horizontal="right"/>
    </xf>
    <xf numFmtId="167" fontId="9" fillId="7" borderId="50" xfId="0" applyNumberFormat="1" applyFont="1" applyFill="1" applyBorder="1" applyAlignment="1">
      <alignment horizontal="right"/>
    </xf>
    <xf numFmtId="4" fontId="9" fillId="7" borderId="29" xfId="0" applyNumberFormat="1" applyFont="1" applyFill="1" applyBorder="1" applyAlignment="1">
      <alignment horizontal="right"/>
    </xf>
    <xf numFmtId="2" fontId="9" fillId="7" borderId="15" xfId="0" applyNumberFormat="1" applyFont="1" applyFill="1" applyBorder="1"/>
    <xf numFmtId="0" fontId="15" fillId="7" borderId="30" xfId="0" applyFont="1" applyFill="1" applyBorder="1"/>
    <xf numFmtId="0" fontId="15" fillId="7" borderId="17" xfId="0" applyFont="1" applyFill="1" applyBorder="1" applyAlignment="1">
      <alignment horizontal="center"/>
    </xf>
    <xf numFmtId="167" fontId="9" fillId="7" borderId="23" xfId="0" applyNumberFormat="1" applyFont="1" applyFill="1" applyBorder="1" applyAlignment="1">
      <alignment horizontal="right"/>
    </xf>
    <xf numFmtId="2" fontId="9" fillId="7" borderId="43" xfId="0" applyNumberFormat="1" applyFont="1" applyFill="1" applyBorder="1" applyAlignment="1">
      <alignment horizontal="right"/>
    </xf>
    <xf numFmtId="2" fontId="9" fillId="7" borderId="48" xfId="0" applyNumberFormat="1" applyFont="1" applyFill="1" applyBorder="1" applyAlignment="1">
      <alignment horizontal="right"/>
    </xf>
    <xf numFmtId="2" fontId="9" fillId="7" borderId="57" xfId="0" applyNumberFormat="1" applyFont="1" applyFill="1" applyBorder="1"/>
    <xf numFmtId="2" fontId="9" fillId="7" borderId="33" xfId="0" applyNumberFormat="1" applyFont="1" applyFill="1" applyBorder="1"/>
    <xf numFmtId="170" fontId="9" fillId="7" borderId="29" xfId="0" applyNumberFormat="1" applyFont="1" applyFill="1" applyBorder="1"/>
    <xf numFmtId="0" fontId="9" fillId="7" borderId="19"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2" fontId="9" fillId="7" borderId="29" xfId="0" applyNumberFormat="1" applyFont="1" applyFill="1" applyBorder="1"/>
    <xf numFmtId="170" fontId="9" fillId="7" borderId="15" xfId="0" applyNumberFormat="1" applyFont="1" applyFill="1" applyBorder="1"/>
    <xf numFmtId="1" fontId="9" fillId="0" borderId="15" xfId="8" applyNumberFormat="1" applyFont="1" applyFill="1" applyBorder="1" applyAlignment="1">
      <alignment horizontal="center"/>
    </xf>
    <xf numFmtId="170" fontId="9" fillId="0" borderId="15" xfId="9" applyNumberFormat="1" applyFont="1" applyFill="1" applyBorder="1"/>
    <xf numFmtId="4" fontId="9" fillId="0" borderId="33" xfId="7" applyNumberFormat="1" applyFont="1" applyFill="1" applyBorder="1"/>
    <xf numFmtId="4" fontId="9" fillId="0" borderId="29" xfId="7" applyNumberFormat="1" applyFont="1" applyFill="1" applyBorder="1"/>
    <xf numFmtId="9" fontId="9" fillId="0" borderId="15" xfId="8" applyFont="1" applyFill="1" applyBorder="1" applyAlignment="1">
      <alignment horizontal="center"/>
    </xf>
    <xf numFmtId="4" fontId="9" fillId="0" borderId="15" xfId="7" applyNumberFormat="1" applyFont="1" applyFill="1" applyBorder="1"/>
    <xf numFmtId="2" fontId="9" fillId="7" borderId="17" xfId="0" applyNumberFormat="1" applyFont="1" applyFill="1" applyBorder="1" applyAlignment="1">
      <alignment horizontal="right"/>
    </xf>
    <xf numFmtId="2" fontId="9" fillId="7" borderId="33" xfId="0" applyNumberFormat="1" applyFont="1" applyFill="1" applyBorder="1" applyAlignment="1">
      <alignment horizontal="right"/>
    </xf>
    <xf numFmtId="4" fontId="9" fillId="0" borderId="57" xfId="7" applyNumberFormat="1" applyFont="1" applyFill="1" applyBorder="1"/>
    <xf numFmtId="0" fontId="15" fillId="10" borderId="11" xfId="0" applyFont="1" applyFill="1" applyBorder="1" applyAlignment="1">
      <alignment horizontal="center" wrapText="1"/>
    </xf>
    <xf numFmtId="0" fontId="15" fillId="10" borderId="45" xfId="0" applyFont="1" applyFill="1" applyBorder="1" applyAlignment="1">
      <alignment horizontal="center" wrapText="1"/>
    </xf>
    <xf numFmtId="9" fontId="9" fillId="0" borderId="47" xfId="7" applyNumberFormat="1" applyFont="1" applyFill="1" applyBorder="1"/>
    <xf numFmtId="9" fontId="9" fillId="0" borderId="60" xfId="7" applyNumberFormat="1" applyFont="1" applyFill="1" applyBorder="1"/>
    <xf numFmtId="0" fontId="15" fillId="12" borderId="26" xfId="0" applyFont="1" applyFill="1" applyBorder="1" applyAlignment="1">
      <alignment horizontal="right"/>
    </xf>
    <xf numFmtId="0" fontId="9" fillId="8" borderId="10" xfId="0" applyFont="1" applyFill="1" applyBorder="1"/>
    <xf numFmtId="0" fontId="15" fillId="13" borderId="57"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15" xfId="0" applyFont="1" applyFill="1" applyBorder="1" applyAlignment="1">
      <alignment horizontal="center"/>
    </xf>
    <xf numFmtId="0" fontId="9" fillId="7" borderId="23" xfId="0" applyFont="1" applyFill="1" applyBorder="1" applyAlignment="1">
      <alignment horizontal="center"/>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21" xfId="0" applyFont="1" applyFill="1" applyBorder="1" applyAlignment="1">
      <alignment horizontal="left"/>
    </xf>
    <xf numFmtId="0" fontId="9" fillId="7" borderId="40" xfId="0" applyFont="1" applyFill="1" applyBorder="1" applyAlignment="1">
      <alignment horizontal="center"/>
    </xf>
    <xf numFmtId="0" fontId="9" fillId="7" borderId="51" xfId="0" applyFont="1" applyFill="1" applyBorder="1" applyAlignment="1">
      <alignment horizontal="center"/>
    </xf>
    <xf numFmtId="0" fontId="9" fillId="0" borderId="0" xfId="0" applyFont="1" applyFill="1" applyBorder="1" applyAlignment="1">
      <alignment horizontal="center" vertical="top"/>
    </xf>
    <xf numFmtId="0" fontId="9" fillId="0" borderId="17" xfId="0" applyFont="1" applyFill="1" applyBorder="1" applyAlignment="1">
      <alignment horizontal="center"/>
    </xf>
    <xf numFmtId="0" fontId="15" fillId="7" borderId="13" xfId="0" applyFont="1" applyFill="1" applyBorder="1" applyAlignment="1">
      <alignment horizontal="center"/>
    </xf>
    <xf numFmtId="0" fontId="15" fillId="7" borderId="0" xfId="0" applyFont="1" applyFill="1" applyBorder="1" applyAlignment="1">
      <alignment horizontal="center"/>
    </xf>
    <xf numFmtId="0" fontId="15" fillId="7" borderId="14" xfId="0" applyFont="1" applyFill="1" applyBorder="1" applyAlignment="1">
      <alignment horizontal="center"/>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10" borderId="37" xfId="0" applyFont="1" applyFill="1" applyBorder="1" applyAlignment="1">
      <alignment horizontal="center" wrapText="1"/>
    </xf>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0" borderId="46" xfId="7" applyFont="1" applyFill="1" applyBorder="1" applyAlignment="1">
      <alignment horizontal="left"/>
    </xf>
    <xf numFmtId="0" fontId="9" fillId="0" borderId="33" xfId="0" applyFont="1" applyFill="1" applyBorder="1"/>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8" borderId="57" xfId="0" applyFont="1" applyFill="1" applyBorder="1" applyAlignment="1">
      <alignment horizontal="center" vertical="center" wrapText="1"/>
    </xf>
    <xf numFmtId="0" fontId="9" fillId="0" borderId="0" xfId="0" applyFont="1" applyFill="1" applyBorder="1" applyAlignment="1">
      <alignment horizontal="center" vertical="top"/>
    </xf>
    <xf numFmtId="4" fontId="9" fillId="7" borderId="29" xfId="7" applyNumberFormat="1" applyFont="1" applyFill="1" applyBorder="1"/>
    <xf numFmtId="0" fontId="9" fillId="13" borderId="54" xfId="0" applyFont="1" applyFill="1" applyBorder="1" applyAlignment="1">
      <alignment horizontal="center"/>
    </xf>
    <xf numFmtId="0" fontId="15" fillId="13" borderId="55" xfId="0" applyFont="1" applyFill="1" applyBorder="1" applyAlignment="1">
      <alignment horizontal="center"/>
    </xf>
    <xf numFmtId="0" fontId="9" fillId="13" borderId="55" xfId="0" applyFont="1" applyFill="1" applyBorder="1" applyAlignment="1">
      <alignment vertical="center"/>
    </xf>
    <xf numFmtId="0" fontId="9" fillId="13" borderId="56" xfId="0" applyFont="1" applyFill="1" applyBorder="1" applyAlignment="1">
      <alignment vertical="center"/>
    </xf>
    <xf numFmtId="0" fontId="9" fillId="13" borderId="28" xfId="0" applyFont="1" applyFill="1" applyBorder="1" applyAlignment="1">
      <alignment horizontal="center"/>
    </xf>
    <xf numFmtId="0" fontId="9" fillId="13" borderId="9" xfId="0" applyFont="1" applyFill="1" applyBorder="1" applyAlignment="1">
      <alignment horizontal="center" vertical="center"/>
    </xf>
    <xf numFmtId="0" fontId="9" fillId="13" borderId="11" xfId="0" applyFont="1" applyFill="1" applyBorder="1" applyAlignment="1">
      <alignment horizontal="center" vertical="center"/>
    </xf>
    <xf numFmtId="0" fontId="9" fillId="13" borderId="45" xfId="0" applyFont="1" applyFill="1" applyBorder="1" applyAlignment="1">
      <alignment horizontal="center" vertical="center"/>
    </xf>
    <xf numFmtId="0" fontId="9" fillId="13" borderId="30" xfId="0" applyFont="1" applyFill="1" applyBorder="1" applyAlignment="1">
      <alignment horizontal="center"/>
    </xf>
    <xf numFmtId="0" fontId="15" fillId="13" borderId="0" xfId="0" applyFont="1" applyFill="1" applyBorder="1" applyAlignment="1">
      <alignment horizontal="left"/>
    </xf>
    <xf numFmtId="0" fontId="9" fillId="13" borderId="0" xfId="0" applyFont="1" applyFill="1" applyBorder="1" applyAlignment="1">
      <alignment horizontal="right" vertical="center"/>
    </xf>
    <xf numFmtId="0" fontId="9" fillId="13" borderId="0" xfId="0" applyFont="1" applyFill="1" applyBorder="1" applyAlignment="1">
      <alignment horizontal="center" vertical="center"/>
    </xf>
    <xf numFmtId="0" fontId="9" fillId="13" borderId="31" xfId="0" applyFont="1" applyFill="1" applyBorder="1" applyAlignment="1">
      <alignment horizontal="center" vertical="center"/>
    </xf>
    <xf numFmtId="0" fontId="39" fillId="13" borderId="0" xfId="0" applyFont="1" applyFill="1" applyBorder="1" applyAlignment="1">
      <alignment horizontal="center"/>
    </xf>
    <xf numFmtId="0" fontId="9" fillId="13" borderId="0" xfId="0" applyFont="1" applyFill="1" applyBorder="1"/>
    <xf numFmtId="0" fontId="40" fillId="13" borderId="0" xfId="0" applyFont="1" applyFill="1" applyBorder="1" applyAlignment="1">
      <alignment horizontal="left" vertical="center"/>
    </xf>
    <xf numFmtId="0" fontId="15" fillId="13" borderId="30" xfId="0" applyFont="1" applyFill="1" applyBorder="1" applyAlignment="1">
      <alignment horizontal="left"/>
    </xf>
    <xf numFmtId="0" fontId="9" fillId="13" borderId="0" xfId="0" applyFont="1" applyFill="1" applyBorder="1" applyAlignment="1">
      <alignment horizontal="right"/>
    </xf>
    <xf numFmtId="0" fontId="9" fillId="13" borderId="17" xfId="0" applyFont="1" applyFill="1" applyBorder="1" applyAlignment="1">
      <alignment horizontal="center"/>
    </xf>
    <xf numFmtId="0" fontId="9" fillId="13" borderId="0" xfId="0" applyFont="1" applyFill="1" applyBorder="1" applyAlignment="1">
      <alignment horizontal="center"/>
    </xf>
    <xf numFmtId="0" fontId="15" fillId="13" borderId="0" xfId="0" applyFont="1" applyFill="1" applyBorder="1" applyAlignment="1">
      <alignment horizontal="right"/>
    </xf>
    <xf numFmtId="0" fontId="9" fillId="13" borderId="17" xfId="0" applyFont="1" applyFill="1" applyBorder="1" applyAlignment="1">
      <alignment horizontal="right"/>
    </xf>
    <xf numFmtId="0" fontId="9" fillId="13" borderId="31" xfId="0" applyFont="1" applyFill="1" applyBorder="1" applyAlignment="1">
      <alignment horizontal="center"/>
    </xf>
    <xf numFmtId="0" fontId="9" fillId="13" borderId="59" xfId="0" applyFont="1" applyFill="1" applyBorder="1" applyAlignment="1">
      <alignment horizontal="left"/>
    </xf>
    <xf numFmtId="0" fontId="9" fillId="13" borderId="42" xfId="0" applyFont="1" applyFill="1" applyBorder="1" applyAlignment="1">
      <alignment horizontal="right"/>
    </xf>
    <xf numFmtId="0" fontId="9" fillId="13" borderId="42" xfId="0" applyFont="1" applyFill="1" applyBorder="1" applyAlignment="1">
      <alignment horizontal="center"/>
    </xf>
    <xf numFmtId="0" fontId="9" fillId="13" borderId="42" xfId="0" applyFont="1" applyFill="1" applyBorder="1" applyAlignment="1">
      <alignment horizontal="center"/>
    </xf>
    <xf numFmtId="0" fontId="9" fillId="26" borderId="54" xfId="0" applyFont="1" applyFill="1" applyBorder="1" applyAlignment="1">
      <alignment horizontal="center"/>
    </xf>
    <xf numFmtId="0" fontId="15" fillId="26" borderId="55" xfId="0" applyFont="1" applyFill="1" applyBorder="1" applyAlignment="1">
      <alignment horizontal="center"/>
    </xf>
    <xf numFmtId="0" fontId="9" fillId="26" borderId="55" xfId="0" applyFont="1" applyFill="1" applyBorder="1" applyAlignment="1">
      <alignment vertical="center"/>
    </xf>
    <xf numFmtId="0" fontId="9" fillId="26" borderId="56" xfId="0" applyFont="1" applyFill="1" applyBorder="1" applyAlignment="1">
      <alignment vertical="center"/>
    </xf>
    <xf numFmtId="0" fontId="9" fillId="26" borderId="28" xfId="0" applyFont="1" applyFill="1" applyBorder="1" applyAlignment="1">
      <alignment horizontal="center"/>
    </xf>
    <xf numFmtId="0" fontId="15" fillId="26" borderId="9" xfId="0" applyFont="1" applyFill="1" applyBorder="1" applyAlignment="1">
      <alignment horizontal="center"/>
    </xf>
    <xf numFmtId="0" fontId="15" fillId="26" borderId="9" xfId="0" applyFont="1" applyFill="1" applyBorder="1" applyAlignment="1">
      <alignment horizontal="left"/>
    </xf>
    <xf numFmtId="0" fontId="9" fillId="26" borderId="9" xfId="0" applyFont="1" applyFill="1" applyBorder="1" applyAlignment="1">
      <alignment horizontal="center" vertical="center"/>
    </xf>
    <xf numFmtId="0" fontId="9" fillId="26" borderId="11" xfId="0" applyFont="1" applyFill="1" applyBorder="1" applyAlignment="1">
      <alignment horizontal="center" vertical="center"/>
    </xf>
    <xf numFmtId="0" fontId="9" fillId="26" borderId="45" xfId="0" applyFont="1" applyFill="1" applyBorder="1" applyAlignment="1">
      <alignment horizontal="center" vertical="center"/>
    </xf>
    <xf numFmtId="0" fontId="9" fillId="26" borderId="30" xfId="0" applyFont="1" applyFill="1" applyBorder="1" applyAlignment="1">
      <alignment horizontal="center"/>
    </xf>
    <xf numFmtId="0" fontId="15" fillId="26" borderId="0" xfId="0" applyFont="1" applyFill="1" applyBorder="1" applyAlignment="1">
      <alignment horizontal="center"/>
    </xf>
    <xf numFmtId="0" fontId="15" fillId="26" borderId="0" xfId="0" applyFont="1" applyFill="1" applyBorder="1" applyAlignment="1">
      <alignment horizontal="left"/>
    </xf>
    <xf numFmtId="0" fontId="9" fillId="26" borderId="0" xfId="0" applyFont="1" applyFill="1" applyBorder="1" applyAlignment="1">
      <alignment horizontal="right" vertical="center"/>
    </xf>
    <xf numFmtId="0" fontId="9" fillId="26" borderId="0" xfId="0" applyFont="1" applyFill="1" applyBorder="1" applyAlignment="1">
      <alignment horizontal="center" vertical="center"/>
    </xf>
    <xf numFmtId="0" fontId="9" fillId="26" borderId="31" xfId="0" applyFont="1" applyFill="1" applyBorder="1" applyAlignment="1">
      <alignment horizontal="center" vertical="center"/>
    </xf>
    <xf numFmtId="0" fontId="36" fillId="26" borderId="0" xfId="0" applyFont="1" applyFill="1" applyBorder="1" applyAlignment="1">
      <alignment horizontal="center"/>
    </xf>
    <xf numFmtId="0" fontId="9" fillId="26" borderId="0" xfId="0" applyFont="1" applyFill="1" applyBorder="1"/>
    <xf numFmtId="0" fontId="37" fillId="26" borderId="0" xfId="0" applyFont="1" applyFill="1" applyBorder="1" applyAlignment="1">
      <alignment horizontal="left" vertical="center"/>
    </xf>
    <xf numFmtId="0" fontId="36" fillId="13" borderId="0" xfId="0" applyFont="1" applyFill="1" applyBorder="1" applyAlignment="1">
      <alignment horizontal="center"/>
    </xf>
    <xf numFmtId="0" fontId="37" fillId="13" borderId="0" xfId="0" applyFont="1" applyFill="1" applyBorder="1" applyAlignment="1">
      <alignment horizontal="left" vertical="center"/>
    </xf>
    <xf numFmtId="0" fontId="9" fillId="0" borderId="42" xfId="0" applyFont="1" applyFill="1" applyBorder="1" applyAlignment="1">
      <alignment horizontal="left"/>
    </xf>
    <xf numFmtId="170" fontId="9" fillId="7" borderId="57" xfId="0" applyNumberFormat="1" applyFont="1" applyFill="1" applyBorder="1"/>
    <xf numFmtId="170" fontId="9" fillId="0" borderId="29" xfId="7" applyNumberFormat="1" applyFont="1" applyFill="1" applyBorder="1"/>
    <xf numFmtId="172" fontId="9" fillId="0" borderId="47" xfId="7" applyNumberFormat="1" applyFont="1" applyFill="1" applyBorder="1" applyAlignment="1" applyProtection="1">
      <alignment horizontal="right" vertical="top" wrapText="1"/>
    </xf>
    <xf numFmtId="167" fontId="9" fillId="7" borderId="15" xfId="0" applyNumberFormat="1" applyFont="1" applyFill="1" applyBorder="1" applyAlignment="1">
      <alignment horizontal="right"/>
    </xf>
    <xf numFmtId="172" fontId="9" fillId="0" borderId="43" xfId="7" applyNumberFormat="1" applyFont="1" applyFill="1" applyBorder="1" applyAlignment="1" applyProtection="1">
      <alignment horizontal="right" vertical="top" wrapText="1"/>
    </xf>
    <xf numFmtId="2" fontId="9" fillId="7" borderId="15" xfId="0" applyNumberFormat="1" applyFont="1" applyFill="1" applyBorder="1" applyAlignment="1">
      <alignment horizontal="right"/>
    </xf>
    <xf numFmtId="170" fontId="9" fillId="7" borderId="43" xfId="0" applyNumberFormat="1" applyFont="1" applyFill="1" applyBorder="1" applyAlignment="1">
      <alignment horizontal="right"/>
    </xf>
    <xf numFmtId="9" fontId="9" fillId="7" borderId="50" xfId="5" applyFont="1" applyFill="1" applyBorder="1" applyAlignment="1">
      <alignment horizontal="left"/>
    </xf>
    <xf numFmtId="164" fontId="9" fillId="7" borderId="43" xfId="9" applyFont="1" applyFill="1" applyBorder="1" applyAlignment="1">
      <alignment horizontal="right"/>
    </xf>
    <xf numFmtId="170" fontId="9" fillId="7" borderId="48" xfId="0" applyNumberFormat="1" applyFont="1" applyFill="1" applyBorder="1" applyAlignment="1">
      <alignment horizontal="right" vertical="center"/>
    </xf>
    <xf numFmtId="171" fontId="9" fillId="0" borderId="33" xfId="7" applyNumberFormat="1" applyFont="1" applyFill="1" applyBorder="1"/>
    <xf numFmtId="171" fontId="9" fillId="7" borderId="17" xfId="0" applyNumberFormat="1" applyFont="1" applyFill="1" applyBorder="1" applyAlignment="1">
      <alignment horizontal="right"/>
    </xf>
    <xf numFmtId="2" fontId="9" fillId="7" borderId="17" xfId="11" applyNumberFormat="1" applyFont="1" applyFill="1" applyBorder="1" applyAlignment="1">
      <alignment horizontal="right"/>
    </xf>
    <xf numFmtId="176" fontId="9" fillId="7" borderId="23" xfId="0" applyNumberFormat="1" applyFont="1" applyFill="1" applyBorder="1" applyAlignment="1">
      <alignment horizontal="right"/>
    </xf>
    <xf numFmtId="176" fontId="9" fillId="7" borderId="15" xfId="0" applyNumberFormat="1" applyFont="1" applyFill="1" applyBorder="1"/>
    <xf numFmtId="169" fontId="9" fillId="7" borderId="23" xfId="0" applyNumberFormat="1" applyFont="1" applyFill="1" applyBorder="1" applyAlignment="1">
      <alignment horizontal="right"/>
    </xf>
    <xf numFmtId="169" fontId="9" fillId="7" borderId="15" xfId="0" applyNumberFormat="1" applyFont="1" applyFill="1" applyBorder="1"/>
    <xf numFmtId="174" fontId="9" fillId="7" borderId="57" xfId="0" applyNumberFormat="1" applyFont="1" applyFill="1" applyBorder="1"/>
    <xf numFmtId="164" fontId="9" fillId="7" borderId="29" xfId="0" applyNumberFormat="1" applyFont="1" applyFill="1" applyBorder="1"/>
    <xf numFmtId="167" fontId="9" fillId="7" borderId="15" xfId="0" applyNumberFormat="1" applyFont="1" applyFill="1" applyBorder="1"/>
    <xf numFmtId="164" fontId="9" fillId="7" borderId="47" xfId="0" applyNumberFormat="1" applyFont="1" applyFill="1" applyBorder="1" applyAlignment="1">
      <alignment horizontal="center"/>
    </xf>
    <xf numFmtId="164" fontId="9" fillId="7" borderId="49" xfId="0" applyNumberFormat="1" applyFont="1" applyFill="1" applyBorder="1" applyAlignment="1">
      <alignment horizontal="center"/>
    </xf>
    <xf numFmtId="49" fontId="9" fillId="0" borderId="15" xfId="0" applyNumberFormat="1" applyFont="1" applyFill="1" applyBorder="1" applyAlignment="1" applyProtection="1">
      <alignment horizontal="center" vertical="top" wrapText="1"/>
    </xf>
    <xf numFmtId="0" fontId="9" fillId="0" borderId="17" xfId="0" applyFont="1" applyBorder="1"/>
    <xf numFmtId="0" fontId="9" fillId="0" borderId="21" xfId="0" applyFont="1" applyBorder="1"/>
    <xf numFmtId="0" fontId="9" fillId="0" borderId="59" xfId="0" applyFont="1" applyBorder="1" applyAlignment="1">
      <alignment horizontal="left"/>
    </xf>
    <xf numFmtId="0" fontId="9" fillId="0" borderId="42" xfId="0" applyFont="1" applyBorder="1" applyAlignment="1">
      <alignment horizontal="left"/>
    </xf>
    <xf numFmtId="0" fontId="15" fillId="7" borderId="49" xfId="0" applyFont="1" applyFill="1" applyBorder="1" applyAlignment="1">
      <alignment horizontal="center"/>
    </xf>
    <xf numFmtId="0" fontId="15" fillId="7" borderId="47" xfId="0" applyFont="1" applyFill="1" applyBorder="1" applyAlignment="1">
      <alignment horizontal="center"/>
    </xf>
    <xf numFmtId="167" fontId="9" fillId="7" borderId="13" xfId="0" applyNumberFormat="1" applyFont="1" applyFill="1" applyBorder="1" applyAlignment="1">
      <alignment horizontal="right"/>
    </xf>
    <xf numFmtId="167" fontId="9" fillId="7" borderId="14" xfId="0" applyNumberFormat="1" applyFont="1" applyFill="1" applyBorder="1" applyAlignment="1">
      <alignment horizontal="right"/>
    </xf>
    <xf numFmtId="0" fontId="15" fillId="7" borderId="33" xfId="0" applyFont="1" applyFill="1" applyBorder="1" applyAlignment="1">
      <alignment horizontal="center"/>
    </xf>
    <xf numFmtId="164" fontId="9" fillId="7" borderId="47" xfId="9" applyFont="1" applyFill="1" applyBorder="1" applyAlignment="1">
      <alignment horizontal="right"/>
    </xf>
    <xf numFmtId="0" fontId="9" fillId="7" borderId="0" xfId="0" applyFont="1" applyFill="1" applyBorder="1" applyAlignment="1">
      <alignment horizontal="center"/>
    </xf>
    <xf numFmtId="167" fontId="9" fillId="7" borderId="24" xfId="0" applyNumberFormat="1" applyFont="1" applyFill="1" applyBorder="1" applyAlignment="1">
      <alignment horizontal="right"/>
    </xf>
    <xf numFmtId="164" fontId="9" fillId="7" borderId="14" xfId="9" applyFont="1" applyFill="1" applyBorder="1" applyAlignment="1">
      <alignment horizontal="right"/>
    </xf>
    <xf numFmtId="170" fontId="9" fillId="7" borderId="98" xfId="0" applyNumberFormat="1" applyFont="1" applyFill="1" applyBorder="1" applyAlignment="1">
      <alignment horizontal="right"/>
    </xf>
    <xf numFmtId="165" fontId="9" fillId="0" borderId="47" xfId="4" applyFont="1" applyFill="1" applyBorder="1" applyAlignment="1" applyProtection="1">
      <alignment horizontal="right" vertical="top" wrapText="1"/>
    </xf>
    <xf numFmtId="165" fontId="9" fillId="0" borderId="0" xfId="4" applyFont="1" applyFill="1" applyBorder="1" applyAlignment="1" applyProtection="1">
      <alignment horizontal="right" vertical="top" wrapText="1"/>
    </xf>
    <xf numFmtId="0" fontId="9" fillId="7" borderId="52" xfId="0" applyFont="1" applyFill="1" applyBorder="1" applyAlignment="1">
      <alignment horizontal="center"/>
    </xf>
    <xf numFmtId="165" fontId="9" fillId="0" borderId="43" xfId="4" applyFont="1" applyFill="1" applyBorder="1" applyAlignment="1" applyProtection="1">
      <alignment horizontal="right" vertical="top" wrapText="1"/>
    </xf>
    <xf numFmtId="0" fontId="9" fillId="7" borderId="60" xfId="0" applyFont="1" applyFill="1" applyBorder="1" applyAlignment="1">
      <alignment horizontal="center"/>
    </xf>
    <xf numFmtId="176" fontId="9" fillId="7" borderId="15" xfId="0" applyNumberFormat="1" applyFont="1" applyFill="1" applyBorder="1" applyAlignment="1">
      <alignment horizontal="right"/>
    </xf>
    <xf numFmtId="177" fontId="9" fillId="0" borderId="43" xfId="4" applyNumberFormat="1" applyFont="1" applyFill="1" applyBorder="1" applyAlignment="1" applyProtection="1">
      <alignment horizontal="right" vertical="top" wrapText="1"/>
    </xf>
    <xf numFmtId="170" fontId="9" fillId="7" borderId="15" xfId="0" applyNumberFormat="1" applyFont="1" applyFill="1" applyBorder="1" applyAlignment="1">
      <alignment horizontal="right"/>
    </xf>
    <xf numFmtId="165" fontId="9" fillId="0" borderId="33" xfId="4" applyFont="1" applyFill="1" applyBorder="1" applyAlignment="1" applyProtection="1">
      <alignment horizontal="right" vertical="top" wrapText="1"/>
    </xf>
    <xf numFmtId="170" fontId="9" fillId="0" borderId="77" xfId="7" applyNumberFormat="1" applyFont="1" applyFill="1" applyBorder="1"/>
    <xf numFmtId="2" fontId="9" fillId="7" borderId="47" xfId="0" applyNumberFormat="1" applyFont="1" applyFill="1" applyBorder="1" applyAlignment="1">
      <alignment horizontal="right"/>
    </xf>
    <xf numFmtId="172" fontId="9" fillId="0" borderId="0" xfId="0" applyNumberFormat="1" applyFont="1" applyFill="1" applyBorder="1" applyAlignment="1" applyProtection="1">
      <alignment horizontal="right" vertical="top" wrapText="1"/>
    </xf>
    <xf numFmtId="2" fontId="9" fillId="0" borderId="0" xfId="0" applyNumberFormat="1" applyFont="1" applyFill="1" applyBorder="1" applyAlignment="1" applyProtection="1">
      <alignment horizontal="right" vertical="top" wrapText="1"/>
    </xf>
    <xf numFmtId="169" fontId="9" fillId="7" borderId="15" xfId="0" applyNumberFormat="1" applyFont="1" applyFill="1" applyBorder="1" applyAlignment="1">
      <alignment horizontal="right"/>
    </xf>
    <xf numFmtId="172" fontId="9" fillId="0" borderId="15" xfId="0" applyNumberFormat="1" applyFont="1" applyFill="1" applyBorder="1" applyAlignment="1" applyProtection="1">
      <alignment horizontal="right" vertical="top" wrapText="1"/>
    </xf>
    <xf numFmtId="0" fontId="9" fillId="7" borderId="51"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60" xfId="0" applyFont="1" applyFill="1" applyBorder="1" applyAlignment="1">
      <alignment horizontal="center"/>
    </xf>
    <xf numFmtId="0" fontId="9" fillId="7" borderId="25" xfId="0" applyFont="1" applyFill="1" applyBorder="1" applyAlignment="1">
      <alignment horizontal="left"/>
    </xf>
    <xf numFmtId="2" fontId="9" fillId="7" borderId="15" xfId="0" applyNumberFormat="1" applyFont="1" applyFill="1" applyBorder="1" applyAlignment="1">
      <alignment horizontal="right"/>
    </xf>
    <xf numFmtId="0" fontId="9" fillId="8" borderId="57" xfId="0" applyFont="1" applyFill="1" applyBorder="1"/>
    <xf numFmtId="0" fontId="15" fillId="12" borderId="57" xfId="0" applyFont="1" applyFill="1" applyBorder="1" applyAlignment="1"/>
    <xf numFmtId="0" fontId="15" fillId="8" borderId="9" xfId="0" applyFont="1" applyFill="1" applyBorder="1" applyAlignment="1">
      <alignment horizontal="center" vertical="center" wrapText="1"/>
    </xf>
    <xf numFmtId="2" fontId="9" fillId="0" borderId="47" xfId="0" applyNumberFormat="1" applyFont="1" applyFill="1" applyBorder="1" applyAlignment="1" applyProtection="1">
      <alignment horizontal="right" vertical="top" wrapText="1"/>
    </xf>
    <xf numFmtId="0" fontId="15" fillId="12" borderId="25" xfId="0" applyFont="1" applyFill="1" applyBorder="1" applyAlignment="1">
      <alignment vertical="center"/>
    </xf>
    <xf numFmtId="0" fontId="15" fillId="12" borderId="26" xfId="0" applyFont="1" applyFill="1" applyBorder="1" applyAlignment="1">
      <alignment vertical="center"/>
    </xf>
    <xf numFmtId="0" fontId="15" fillId="12" borderId="26" xfId="0" applyFont="1" applyFill="1" applyBorder="1" applyAlignment="1">
      <alignment horizontal="right" vertical="center"/>
    </xf>
    <xf numFmtId="0" fontId="15" fillId="12" borderId="57" xfId="0" applyFont="1" applyFill="1" applyBorder="1" applyAlignment="1">
      <alignment vertical="center"/>
    </xf>
    <xf numFmtId="4" fontId="9" fillId="0" borderId="62" xfId="7" applyNumberFormat="1" applyFont="1" applyFill="1" applyBorder="1"/>
    <xf numFmtId="2" fontId="9" fillId="0" borderId="15" xfId="7" applyNumberFormat="1" applyFont="1" applyFill="1" applyBorder="1" applyAlignment="1" applyProtection="1">
      <alignment horizontal="right" vertical="top" wrapText="1"/>
    </xf>
    <xf numFmtId="2" fontId="9" fillId="0" borderId="47" xfId="7" applyNumberFormat="1" applyFont="1" applyFill="1" applyBorder="1" applyAlignment="1" applyProtection="1">
      <alignment horizontal="right" vertical="top" wrapText="1"/>
    </xf>
    <xf numFmtId="2" fontId="9" fillId="0" borderId="43" xfId="7" applyNumberFormat="1" applyFont="1" applyFill="1" applyBorder="1" applyAlignment="1" applyProtection="1">
      <alignment horizontal="right" vertical="top" wrapText="1"/>
    </xf>
    <xf numFmtId="2" fontId="9" fillId="7" borderId="16" xfId="0" applyNumberFormat="1" applyFont="1" applyFill="1" applyBorder="1" applyAlignment="1">
      <alignment horizontal="right"/>
    </xf>
    <xf numFmtId="0" fontId="9" fillId="0" borderId="25" xfId="7" applyFont="1" applyFill="1" applyBorder="1"/>
    <xf numFmtId="0" fontId="9" fillId="0" borderId="33" xfId="7" applyNumberFormat="1" applyFont="1" applyFill="1" applyBorder="1"/>
    <xf numFmtId="0" fontId="9" fillId="7" borderId="17" xfId="11" applyNumberFormat="1" applyFont="1" applyFill="1" applyBorder="1" applyAlignment="1">
      <alignment horizontal="right"/>
    </xf>
    <xf numFmtId="0" fontId="15" fillId="12" borderId="57" xfId="0" applyFont="1" applyFill="1" applyBorder="1" applyAlignment="1">
      <alignment wrapText="1"/>
    </xf>
    <xf numFmtId="9" fontId="9" fillId="7" borderId="50" xfId="5" applyFont="1" applyFill="1" applyBorder="1" applyAlignment="1">
      <alignment horizontal="right"/>
    </xf>
    <xf numFmtId="170" fontId="9" fillId="7" borderId="60" xfId="0" applyNumberFormat="1" applyFont="1" applyFill="1" applyBorder="1"/>
    <xf numFmtId="1" fontId="9" fillId="0" borderId="60" xfId="8" applyNumberFormat="1" applyFont="1" applyFill="1" applyBorder="1" applyAlignment="1">
      <alignment horizontal="center"/>
    </xf>
    <xf numFmtId="170" fontId="9" fillId="0" borderId="60" xfId="9" applyNumberFormat="1" applyFont="1" applyFill="1" applyBorder="1"/>
    <xf numFmtId="4" fontId="9" fillId="0" borderId="77" xfId="7" applyNumberFormat="1" applyFont="1" applyFill="1" applyBorder="1"/>
    <xf numFmtId="170" fontId="9" fillId="0" borderId="51" xfId="9" applyNumberFormat="1" applyFont="1" applyFill="1" applyBorder="1"/>
    <xf numFmtId="0" fontId="9" fillId="7" borderId="51" xfId="0" applyFont="1" applyFill="1" applyBorder="1" applyAlignment="1">
      <alignment vertical="top"/>
    </xf>
    <xf numFmtId="0" fontId="9" fillId="7" borderId="40" xfId="0" applyFont="1" applyFill="1" applyBorder="1" applyAlignment="1">
      <alignment vertical="top"/>
    </xf>
    <xf numFmtId="0" fontId="15" fillId="12" borderId="57" xfId="0" applyFont="1" applyFill="1" applyBorder="1" applyAlignment="1">
      <alignment vertical="top" wrapText="1"/>
    </xf>
    <xf numFmtId="0" fontId="9" fillId="7" borderId="41" xfId="0" applyFont="1" applyFill="1" applyBorder="1" applyAlignment="1">
      <alignment horizontal="left"/>
    </xf>
    <xf numFmtId="0" fontId="9" fillId="7" borderId="20" xfId="0" applyFont="1" applyFill="1" applyBorder="1" applyAlignment="1">
      <alignment horizontal="center"/>
    </xf>
    <xf numFmtId="164" fontId="9" fillId="7" borderId="50" xfId="9" applyFont="1" applyFill="1" applyBorder="1" applyAlignment="1">
      <alignment horizontal="right"/>
    </xf>
    <xf numFmtId="170" fontId="9" fillId="7" borderId="105" xfId="0" applyNumberFormat="1" applyFont="1" applyFill="1" applyBorder="1" applyAlignment="1">
      <alignment horizontal="right"/>
    </xf>
    <xf numFmtId="164" fontId="9" fillId="7" borderId="40" xfId="9" applyFont="1" applyFill="1" applyBorder="1" applyAlignment="1">
      <alignment horizontal="right"/>
    </xf>
    <xf numFmtId="170" fontId="9" fillId="7" borderId="77" xfId="0" applyNumberFormat="1" applyFont="1" applyFill="1" applyBorder="1" applyAlignment="1">
      <alignment horizontal="right"/>
    </xf>
    <xf numFmtId="0" fontId="9" fillId="7" borderId="19" xfId="0" applyFont="1" applyFill="1" applyBorder="1" applyAlignment="1"/>
    <xf numFmtId="0" fontId="9" fillId="7" borderId="105" xfId="0" applyFont="1" applyFill="1" applyBorder="1"/>
    <xf numFmtId="2" fontId="9" fillId="0" borderId="15" xfId="0" applyNumberFormat="1" applyFont="1" applyFill="1" applyBorder="1" applyAlignment="1" applyProtection="1">
      <alignment horizontal="right" vertical="top" wrapText="1"/>
    </xf>
    <xf numFmtId="2" fontId="9" fillId="0" borderId="43" xfId="0" applyNumberFormat="1" applyFont="1" applyFill="1" applyBorder="1" applyAlignment="1" applyProtection="1">
      <alignment horizontal="right" vertical="top" wrapText="1"/>
    </xf>
    <xf numFmtId="0" fontId="15" fillId="12" borderId="57" xfId="0" applyFont="1" applyFill="1" applyBorder="1" applyAlignment="1">
      <alignment vertical="center" wrapText="1"/>
    </xf>
    <xf numFmtId="0" fontId="9" fillId="0" borderId="0" xfId="19" applyFont="1" applyBorder="1"/>
    <xf numFmtId="0" fontId="41" fillId="0" borderId="54" xfId="19" applyFont="1" applyBorder="1" applyAlignment="1">
      <alignment horizontal="center"/>
    </xf>
    <xf numFmtId="0" fontId="42" fillId="0" borderId="55" xfId="19" applyFont="1" applyFill="1" applyBorder="1" applyAlignment="1">
      <alignment horizontal="center"/>
    </xf>
    <xf numFmtId="0" fontId="41" fillId="0" borderId="55" xfId="19" applyFont="1" applyBorder="1" applyAlignment="1">
      <alignment vertical="center"/>
    </xf>
    <xf numFmtId="0" fontId="41" fillId="0" borderId="56" xfId="19" applyFont="1" applyBorder="1" applyAlignment="1">
      <alignment vertical="center"/>
    </xf>
    <xf numFmtId="0" fontId="41" fillId="0" borderId="0" xfId="19" applyFont="1" applyBorder="1"/>
    <xf numFmtId="0" fontId="9" fillId="0" borderId="28" xfId="19" applyFont="1" applyBorder="1" applyAlignment="1">
      <alignment horizontal="center"/>
    </xf>
    <xf numFmtId="0" fontId="15" fillId="0" borderId="9" xfId="19" applyFont="1" applyFill="1" applyBorder="1" applyAlignment="1">
      <alignment horizontal="center"/>
    </xf>
    <xf numFmtId="0" fontId="15" fillId="0" borderId="9" xfId="19" applyFont="1" applyFill="1" applyBorder="1" applyAlignment="1">
      <alignment horizontal="left"/>
    </xf>
    <xf numFmtId="0" fontId="12" fillId="0" borderId="9" xfId="19" applyFont="1" applyBorder="1" applyAlignment="1">
      <alignment horizontal="center" vertical="center"/>
    </xf>
    <xf numFmtId="0" fontId="12" fillId="0" borderId="11" xfId="19" applyFont="1" applyBorder="1" applyAlignment="1">
      <alignment horizontal="center" vertical="center"/>
    </xf>
    <xf numFmtId="0" fontId="12" fillId="0" borderId="45" xfId="19" applyFont="1" applyBorder="1" applyAlignment="1">
      <alignment horizontal="center" vertical="center"/>
    </xf>
    <xf numFmtId="0" fontId="16" fillId="0" borderId="30" xfId="19" applyFont="1" applyBorder="1" applyAlignment="1">
      <alignment horizontal="center"/>
    </xf>
    <xf numFmtId="0" fontId="13" fillId="0" borderId="0" xfId="19" applyFont="1" applyFill="1" applyBorder="1" applyAlignment="1">
      <alignment horizontal="center"/>
    </xf>
    <xf numFmtId="0" fontId="13" fillId="0" borderId="0" xfId="19" applyFont="1" applyFill="1" applyBorder="1" applyAlignment="1">
      <alignment horizontal="left"/>
    </xf>
    <xf numFmtId="0" fontId="16" fillId="0" borderId="0" xfId="19" applyFont="1" applyBorder="1" applyAlignment="1">
      <alignment horizontal="right" vertical="center"/>
    </xf>
    <xf numFmtId="0" fontId="16" fillId="0" borderId="0" xfId="19" applyFont="1" applyBorder="1" applyAlignment="1">
      <alignment horizontal="center" vertical="center"/>
    </xf>
    <xf numFmtId="0" fontId="16" fillId="0" borderId="31" xfId="19" applyFont="1" applyBorder="1" applyAlignment="1">
      <alignment horizontal="center" vertical="center"/>
    </xf>
    <xf numFmtId="0" fontId="16" fillId="0" borderId="0" xfId="19" applyFont="1" applyBorder="1"/>
    <xf numFmtId="0" fontId="36" fillId="0" borderId="0" xfId="19" applyFont="1" applyFill="1" applyBorder="1" applyAlignment="1">
      <alignment horizontal="center"/>
    </xf>
    <xf numFmtId="0" fontId="15" fillId="0" borderId="0" xfId="19" applyFont="1" applyFill="1" applyBorder="1" applyAlignment="1">
      <alignment horizontal="center"/>
    </xf>
    <xf numFmtId="0" fontId="37" fillId="0" borderId="0" xfId="19" applyFont="1" applyBorder="1" applyAlignment="1">
      <alignment horizontal="left" vertical="center"/>
    </xf>
    <xf numFmtId="0" fontId="12" fillId="0" borderId="0" xfId="19" applyFont="1" applyBorder="1" applyAlignment="1">
      <alignment horizontal="center" vertical="center"/>
    </xf>
    <xf numFmtId="0" fontId="12" fillId="0" borderId="31" xfId="19" applyFont="1" applyBorder="1" applyAlignment="1">
      <alignment horizontal="center" vertical="center"/>
    </xf>
    <xf numFmtId="0" fontId="15" fillId="0" borderId="30" xfId="19" applyFont="1" applyBorder="1" applyAlignment="1">
      <alignment horizontal="left"/>
    </xf>
    <xf numFmtId="0" fontId="9" fillId="0" borderId="17" xfId="19" applyFont="1" applyBorder="1" applyAlignment="1">
      <alignment horizontal="right"/>
    </xf>
    <xf numFmtId="0" fontId="9" fillId="0" borderId="0" xfId="19" applyFont="1" applyBorder="1" applyAlignment="1">
      <alignment horizontal="center"/>
    </xf>
    <xf numFmtId="0" fontId="9" fillId="0" borderId="0" xfId="19" applyFont="1" applyBorder="1" applyAlignment="1">
      <alignment horizontal="right"/>
    </xf>
    <xf numFmtId="0" fontId="15" fillId="0" borderId="0" xfId="19" applyFont="1" applyBorder="1" applyAlignment="1">
      <alignment horizontal="right"/>
    </xf>
    <xf numFmtId="0" fontId="9" fillId="0" borderId="17" xfId="19" applyFont="1" applyBorder="1" applyAlignment="1">
      <alignment horizontal="center"/>
    </xf>
    <xf numFmtId="0" fontId="9" fillId="0" borderId="31" xfId="19" applyFont="1" applyBorder="1" applyAlignment="1">
      <alignment horizontal="center"/>
    </xf>
    <xf numFmtId="0" fontId="12" fillId="0" borderId="59" xfId="19" applyFont="1" applyBorder="1" applyAlignment="1">
      <alignment horizontal="left"/>
    </xf>
    <xf numFmtId="0" fontId="12" fillId="0" borderId="42" xfId="19" applyFont="1" applyBorder="1" applyAlignment="1">
      <alignment horizontal="right"/>
    </xf>
    <xf numFmtId="0" fontId="12" fillId="0" borderId="42" xfId="19" applyFont="1" applyBorder="1" applyAlignment="1">
      <alignment horizontal="center"/>
    </xf>
    <xf numFmtId="0" fontId="9" fillId="0" borderId="28" xfId="19" applyFont="1" applyBorder="1"/>
    <xf numFmtId="0" fontId="9" fillId="0" borderId="9" xfId="19" applyFont="1" applyBorder="1"/>
    <xf numFmtId="0" fontId="9" fillId="0" borderId="12" xfId="19" applyFont="1" applyBorder="1"/>
    <xf numFmtId="0" fontId="15" fillId="0" borderId="30" xfId="19" applyFont="1" applyBorder="1" applyAlignment="1" applyProtection="1">
      <alignment horizontal="left"/>
      <protection locked="0"/>
    </xf>
    <xf numFmtId="0" fontId="15" fillId="0" borderId="17" xfId="19" applyFont="1" applyBorder="1" applyAlignment="1" applyProtection="1">
      <alignment horizontal="left"/>
      <protection locked="0"/>
    </xf>
    <xf numFmtId="0" fontId="15" fillId="0" borderId="0" xfId="19" applyFont="1" applyBorder="1" applyAlignment="1" applyProtection="1">
      <alignment horizontal="center"/>
      <protection locked="0"/>
    </xf>
    <xf numFmtId="0" fontId="9" fillId="0" borderId="17" xfId="19" applyFont="1" applyBorder="1" applyProtection="1">
      <protection locked="0"/>
    </xf>
    <xf numFmtId="0" fontId="9" fillId="0" borderId="0" xfId="19" applyFont="1" applyBorder="1" applyProtection="1">
      <protection locked="0"/>
    </xf>
    <xf numFmtId="0" fontId="9" fillId="0" borderId="31" xfId="19" applyFont="1" applyBorder="1"/>
    <xf numFmtId="0" fontId="9" fillId="0" borderId="0" xfId="19" applyFont="1"/>
    <xf numFmtId="0" fontId="15" fillId="0" borderId="30" xfId="19" applyFont="1" applyBorder="1" applyProtection="1">
      <protection locked="0"/>
    </xf>
    <xf numFmtId="0" fontId="15" fillId="0" borderId="33" xfId="19" applyFont="1" applyBorder="1"/>
    <xf numFmtId="0" fontId="9" fillId="0" borderId="17" xfId="19" applyFont="1" applyBorder="1" applyAlignment="1" applyProtection="1">
      <alignment horizontal="center"/>
      <protection locked="0"/>
    </xf>
    <xf numFmtId="0" fontId="15" fillId="0" borderId="17" xfId="19" applyFont="1" applyBorder="1"/>
    <xf numFmtId="0" fontId="9" fillId="0" borderId="33" xfId="19" applyFont="1" applyBorder="1" applyAlignment="1" applyProtection="1">
      <alignment horizontal="center"/>
      <protection locked="0"/>
    </xf>
    <xf numFmtId="0" fontId="15" fillId="0" borderId="0" xfId="19" applyFont="1" applyBorder="1"/>
    <xf numFmtId="0" fontId="9" fillId="0" borderId="0" xfId="19" applyFont="1" applyBorder="1" applyAlignment="1" applyProtection="1">
      <alignment horizontal="center"/>
      <protection locked="0"/>
    </xf>
    <xf numFmtId="0" fontId="9" fillId="0" borderId="31" xfId="19" applyFont="1" applyBorder="1" applyAlignment="1" applyProtection="1">
      <alignment horizontal="center"/>
      <protection locked="0"/>
    </xf>
    <xf numFmtId="0" fontId="9" fillId="0" borderId="17" xfId="19" applyFont="1" applyBorder="1"/>
    <xf numFmtId="0" fontId="9" fillId="0" borderId="18" xfId="19" applyFont="1" applyBorder="1" applyAlignment="1" applyProtection="1">
      <alignment horizontal="center"/>
      <protection locked="0"/>
    </xf>
    <xf numFmtId="0" fontId="9" fillId="0" borderId="18" xfId="19" applyFont="1" applyBorder="1" applyAlignment="1">
      <alignment horizontal="center"/>
    </xf>
    <xf numFmtId="0" fontId="15" fillId="18" borderId="0" xfId="19" applyFont="1" applyFill="1" applyBorder="1" applyAlignment="1">
      <alignment horizontal="center"/>
    </xf>
    <xf numFmtId="0" fontId="9" fillId="18" borderId="17" xfId="19" applyFont="1" applyFill="1" applyBorder="1" applyAlignment="1">
      <alignment horizontal="center"/>
    </xf>
    <xf numFmtId="0" fontId="38" fillId="18" borderId="18" xfId="19" applyFont="1" applyFill="1" applyBorder="1" applyAlignment="1">
      <alignment horizontal="center"/>
    </xf>
    <xf numFmtId="0" fontId="9" fillId="0" borderId="17" xfId="19" applyFont="1" applyBorder="1" applyAlignment="1">
      <alignment horizontal="center" vertical="center"/>
    </xf>
    <xf numFmtId="0" fontId="13" fillId="0" borderId="30" xfId="19" applyFont="1" applyBorder="1" applyAlignment="1" applyProtection="1">
      <alignment vertical="top"/>
      <protection locked="0"/>
    </xf>
    <xf numFmtId="0" fontId="13" fillId="0" borderId="0" xfId="19" applyFont="1" applyBorder="1" applyAlignment="1">
      <alignment vertical="top"/>
    </xf>
    <xf numFmtId="0" fontId="16" fillId="0" borderId="0" xfId="19" applyFont="1" applyBorder="1" applyAlignment="1">
      <alignment horizontal="center" vertical="top"/>
    </xf>
    <xf numFmtId="0" fontId="16" fillId="0" borderId="0" xfId="19" applyFont="1" applyBorder="1" applyAlignment="1">
      <alignment vertical="top"/>
    </xf>
    <xf numFmtId="0" fontId="16" fillId="0" borderId="31" xfId="19" applyFont="1" applyBorder="1" applyAlignment="1">
      <alignment horizontal="center" vertical="top"/>
    </xf>
    <xf numFmtId="0" fontId="16" fillId="0" borderId="0" xfId="19" applyFont="1" applyAlignment="1">
      <alignment vertical="top"/>
    </xf>
    <xf numFmtId="0" fontId="9" fillId="0" borderId="30" xfId="19" applyFont="1" applyBorder="1"/>
    <xf numFmtId="0" fontId="9" fillId="18" borderId="30" xfId="19" applyFont="1" applyFill="1" applyBorder="1"/>
    <xf numFmtId="0" fontId="9" fillId="18" borderId="0" xfId="19" applyFont="1" applyFill="1" applyBorder="1"/>
    <xf numFmtId="0" fontId="9" fillId="18" borderId="31" xfId="19" applyFont="1" applyFill="1" applyBorder="1"/>
    <xf numFmtId="0" fontId="15" fillId="18" borderId="34" xfId="19" applyFont="1" applyFill="1" applyBorder="1" applyAlignment="1">
      <alignment horizontal="center" vertical="center"/>
    </xf>
    <xf numFmtId="0" fontId="15" fillId="18" borderId="35" xfId="19" applyFont="1" applyFill="1" applyBorder="1" applyAlignment="1">
      <alignment horizontal="center" vertical="center" wrapText="1"/>
    </xf>
    <xf numFmtId="0" fontId="9" fillId="18" borderId="39" xfId="19" applyFont="1" applyFill="1" applyBorder="1"/>
    <xf numFmtId="0" fontId="9" fillId="18" borderId="25" xfId="19" applyFont="1" applyFill="1" applyBorder="1" applyAlignment="1"/>
    <xf numFmtId="0" fontId="9" fillId="18" borderId="26" xfId="19" applyFont="1" applyFill="1" applyBorder="1" applyAlignment="1"/>
    <xf numFmtId="0" fontId="9" fillId="18" borderId="25" xfId="19" applyFont="1" applyFill="1" applyBorder="1" applyAlignment="1">
      <alignment horizontal="center"/>
    </xf>
    <xf numFmtId="0" fontId="9" fillId="18" borderId="39" xfId="19" applyFont="1" applyFill="1" applyBorder="1" applyAlignment="1"/>
    <xf numFmtId="0" fontId="15" fillId="18" borderId="41" xfId="19" applyFont="1" applyFill="1" applyBorder="1"/>
    <xf numFmtId="0" fontId="9" fillId="18" borderId="21" xfId="19" applyFont="1" applyFill="1" applyBorder="1"/>
    <xf numFmtId="0" fontId="9" fillId="18" borderId="22" xfId="19" applyFont="1" applyFill="1" applyBorder="1"/>
    <xf numFmtId="0" fontId="13" fillId="18" borderId="30" xfId="19" applyFont="1" applyFill="1" applyBorder="1"/>
    <xf numFmtId="0" fontId="9" fillId="18" borderId="42" xfId="19" applyFont="1" applyFill="1" applyBorder="1"/>
    <xf numFmtId="0" fontId="9" fillId="0" borderId="0" xfId="19" applyFont="1" applyFill="1"/>
    <xf numFmtId="0" fontId="14" fillId="18" borderId="11" xfId="19" applyFont="1" applyFill="1" applyBorder="1" applyAlignment="1">
      <alignment horizontal="center"/>
    </xf>
    <xf numFmtId="0" fontId="14" fillId="18" borderId="45" xfId="19" applyFont="1" applyFill="1" applyBorder="1" applyAlignment="1">
      <alignment horizontal="center"/>
    </xf>
    <xf numFmtId="0" fontId="12" fillId="0" borderId="0" xfId="19" applyFont="1"/>
    <xf numFmtId="0" fontId="12" fillId="18" borderId="15" xfId="19" applyFont="1" applyFill="1" applyBorder="1"/>
    <xf numFmtId="0" fontId="12" fillId="18" borderId="29" xfId="19" applyFont="1" applyFill="1" applyBorder="1"/>
    <xf numFmtId="0" fontId="12" fillId="18" borderId="52" xfId="19" applyFont="1" applyFill="1" applyBorder="1"/>
    <xf numFmtId="0" fontId="12" fillId="18" borderId="53" xfId="19" applyFont="1" applyFill="1" applyBorder="1"/>
    <xf numFmtId="164" fontId="12" fillId="18" borderId="57" xfId="20" applyFont="1" applyFill="1" applyBorder="1"/>
    <xf numFmtId="0" fontId="14" fillId="18" borderId="30" xfId="19" applyFont="1" applyFill="1" applyBorder="1"/>
    <xf numFmtId="0" fontId="12" fillId="18" borderId="0" xfId="19" applyFont="1" applyFill="1" applyBorder="1"/>
    <xf numFmtId="0" fontId="12" fillId="18" borderId="31" xfId="19" applyFont="1" applyFill="1" applyBorder="1"/>
    <xf numFmtId="0" fontId="15" fillId="18" borderId="46" xfId="19" applyFont="1" applyFill="1" applyBorder="1"/>
    <xf numFmtId="0" fontId="9" fillId="18" borderId="33" xfId="19" applyFont="1" applyFill="1" applyBorder="1"/>
    <xf numFmtId="0" fontId="9" fillId="18" borderId="58" xfId="19" applyFont="1" applyFill="1" applyBorder="1"/>
    <xf numFmtId="0" fontId="12" fillId="18" borderId="59" xfId="19" applyFont="1" applyFill="1" applyBorder="1"/>
    <xf numFmtId="0" fontId="12" fillId="18" borderId="42" xfId="19" applyFont="1" applyFill="1" applyBorder="1"/>
    <xf numFmtId="0" fontId="14" fillId="18" borderId="44" xfId="19" applyFont="1" applyFill="1" applyBorder="1" applyAlignment="1">
      <alignment horizontal="center"/>
    </xf>
    <xf numFmtId="0" fontId="12" fillId="18" borderId="33" xfId="19" applyFont="1" applyFill="1" applyBorder="1"/>
    <xf numFmtId="0" fontId="12" fillId="18" borderId="21" xfId="19" applyFont="1" applyFill="1" applyBorder="1"/>
    <xf numFmtId="0" fontId="12" fillId="18" borderId="60" xfId="19" applyFont="1" applyFill="1" applyBorder="1"/>
    <xf numFmtId="0" fontId="12" fillId="18" borderId="77" xfId="19" applyFont="1" applyFill="1" applyBorder="1"/>
    <xf numFmtId="0" fontId="12" fillId="18" borderId="30" xfId="19" applyFont="1" applyFill="1" applyBorder="1"/>
    <xf numFmtId="0" fontId="12" fillId="18" borderId="58" xfId="19" applyFont="1" applyFill="1" applyBorder="1"/>
    <xf numFmtId="0" fontId="14" fillId="18" borderId="37" xfId="19" applyFont="1" applyFill="1" applyBorder="1" applyAlignment="1">
      <alignment horizontal="center" vertical="center"/>
    </xf>
    <xf numFmtId="0" fontId="14" fillId="18" borderId="11" xfId="19" applyFont="1" applyFill="1" applyBorder="1" applyAlignment="1">
      <alignment horizontal="center" vertical="center"/>
    </xf>
    <xf numFmtId="0" fontId="14" fillId="18" borderId="11" xfId="19" applyFont="1" applyFill="1" applyBorder="1" applyAlignment="1">
      <alignment horizontal="center" vertical="center" wrapText="1"/>
    </xf>
    <xf numFmtId="0" fontId="14" fillId="18" borderId="36" xfId="19" applyFont="1" applyFill="1" applyBorder="1" applyAlignment="1">
      <alignment horizontal="center" vertical="center" wrapText="1"/>
    </xf>
    <xf numFmtId="0" fontId="14" fillId="18" borderId="45" xfId="19" applyFont="1" applyFill="1" applyBorder="1" applyAlignment="1">
      <alignment horizontal="center" vertical="center"/>
    </xf>
    <xf numFmtId="0" fontId="12" fillId="18" borderId="46" xfId="19" applyFont="1" applyFill="1" applyBorder="1" applyAlignment="1"/>
    <xf numFmtId="0" fontId="12" fillId="18" borderId="33" xfId="19" applyFont="1" applyFill="1" applyBorder="1" applyAlignment="1"/>
    <xf numFmtId="0" fontId="12" fillId="18" borderId="15" xfId="19" applyFont="1" applyFill="1" applyBorder="1" applyAlignment="1"/>
    <xf numFmtId="0" fontId="12" fillId="18" borderId="25" xfId="19" applyFont="1" applyFill="1" applyBorder="1" applyAlignment="1"/>
    <xf numFmtId="0" fontId="12" fillId="18" borderId="26" xfId="19" applyFont="1" applyFill="1" applyBorder="1" applyAlignment="1"/>
    <xf numFmtId="0" fontId="12" fillId="18" borderId="60" xfId="19" applyFont="1" applyFill="1" applyBorder="1" applyAlignment="1"/>
    <xf numFmtId="164" fontId="12" fillId="18" borderId="62" xfId="20" applyFont="1" applyFill="1" applyBorder="1"/>
    <xf numFmtId="0" fontId="14" fillId="18" borderId="45" xfId="19" applyFont="1" applyFill="1" applyBorder="1" applyAlignment="1">
      <alignment horizontal="center" vertical="center" wrapText="1"/>
    </xf>
    <xf numFmtId="0" fontId="14" fillId="18" borderId="36" xfId="19" applyFont="1" applyFill="1" applyBorder="1" applyAlignment="1">
      <alignment horizontal="center"/>
    </xf>
    <xf numFmtId="0" fontId="14" fillId="18" borderId="37" xfId="19" applyFont="1" applyFill="1" applyBorder="1" applyAlignment="1">
      <alignment horizontal="center" wrapText="1"/>
    </xf>
    <xf numFmtId="0" fontId="14" fillId="18" borderId="11" xfId="19" applyFont="1" applyFill="1" applyBorder="1" applyAlignment="1">
      <alignment horizontal="center" wrapText="1"/>
    </xf>
    <xf numFmtId="0" fontId="14" fillId="18" borderId="45" xfId="19" applyFont="1" applyFill="1" applyBorder="1" applyAlignment="1">
      <alignment horizontal="center" wrapText="1"/>
    </xf>
    <xf numFmtId="165" fontId="12" fillId="18" borderId="33" xfId="21" applyFont="1" applyFill="1" applyBorder="1"/>
    <xf numFmtId="9" fontId="12" fillId="18" borderId="47" xfId="22" applyFont="1" applyFill="1" applyBorder="1"/>
    <xf numFmtId="9" fontId="12" fillId="18" borderId="15" xfId="22" applyNumberFormat="1" applyFont="1" applyFill="1" applyBorder="1"/>
    <xf numFmtId="165" fontId="12" fillId="18" borderId="29" xfId="21" applyFont="1" applyFill="1" applyBorder="1"/>
    <xf numFmtId="0" fontId="12" fillId="18" borderId="41" xfId="19" applyFont="1" applyFill="1" applyBorder="1" applyAlignment="1"/>
    <xf numFmtId="0" fontId="12" fillId="18" borderId="21" xfId="19" applyFont="1" applyFill="1" applyBorder="1" applyAlignment="1"/>
    <xf numFmtId="165" fontId="12" fillId="18" borderId="26" xfId="21" applyFont="1" applyFill="1" applyBorder="1"/>
    <xf numFmtId="9" fontId="12" fillId="18" borderId="40" xfId="22" applyFont="1" applyFill="1" applyBorder="1"/>
    <xf numFmtId="0" fontId="12" fillId="0" borderId="30" xfId="19" applyFont="1" applyBorder="1"/>
    <xf numFmtId="0" fontId="12" fillId="0" borderId="0" xfId="19" applyFont="1" applyBorder="1"/>
    <xf numFmtId="0" fontId="12" fillId="0" borderId="17" xfId="19" applyFont="1" applyBorder="1"/>
    <xf numFmtId="0" fontId="12" fillId="0" borderId="31" xfId="19" applyFont="1" applyBorder="1"/>
    <xf numFmtId="0" fontId="15" fillId="0" borderId="35" xfId="19" applyFont="1" applyFill="1" applyBorder="1"/>
    <xf numFmtId="0" fontId="9" fillId="0" borderId="36" xfId="19" applyFont="1" applyFill="1" applyBorder="1"/>
    <xf numFmtId="0" fontId="9" fillId="0" borderId="38" xfId="19" applyFont="1" applyFill="1" applyBorder="1"/>
    <xf numFmtId="0" fontId="9" fillId="0" borderId="46" xfId="19" applyFont="1" applyBorder="1" applyAlignment="1"/>
    <xf numFmtId="0" fontId="9" fillId="0" borderId="33" xfId="19" applyFont="1" applyBorder="1" applyAlignment="1"/>
    <xf numFmtId="0" fontId="9" fillId="0" borderId="58" xfId="19" applyFont="1" applyBorder="1" applyAlignment="1"/>
    <xf numFmtId="0" fontId="9" fillId="0" borderId="25" xfId="19" applyFont="1" applyBorder="1" applyAlignment="1"/>
    <xf numFmtId="0" fontId="9" fillId="0" borderId="26" xfId="19" applyFont="1" applyBorder="1" applyAlignment="1"/>
    <xf numFmtId="0" fontId="9" fillId="0" borderId="27" xfId="19" applyFont="1" applyBorder="1" applyAlignment="1"/>
    <xf numFmtId="0" fontId="9" fillId="0" borderId="30" xfId="19" applyFont="1" applyBorder="1" applyAlignment="1"/>
    <xf numFmtId="0" fontId="9" fillId="0" borderId="0" xfId="19" applyFont="1" applyBorder="1" applyAlignment="1"/>
    <xf numFmtId="0" fontId="9" fillId="0" borderId="31" xfId="19" applyFont="1" applyBorder="1" applyAlignment="1"/>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2" fillId="0" borderId="21" xfId="19" applyFont="1" applyBorder="1"/>
    <xf numFmtId="0" fontId="9" fillId="0" borderId="0" xfId="19" applyFont="1" applyBorder="1" applyAlignment="1">
      <alignment horizontal="left"/>
    </xf>
    <xf numFmtId="0" fontId="9" fillId="0" borderId="30" xfId="19" applyFont="1" applyBorder="1" applyAlignment="1">
      <alignment horizontal="left"/>
    </xf>
    <xf numFmtId="0" fontId="16" fillId="0" borderId="30" xfId="19" applyFont="1" applyBorder="1" applyAlignment="1">
      <alignment horizontal="left"/>
    </xf>
    <xf numFmtId="0" fontId="18" fillId="0" borderId="0" xfId="19" applyFont="1" applyBorder="1" applyAlignment="1">
      <alignment horizontal="left"/>
    </xf>
    <xf numFmtId="0" fontId="16" fillId="0" borderId="59" xfId="19" applyFont="1" applyBorder="1" applyAlignment="1">
      <alignment horizontal="left"/>
    </xf>
    <xf numFmtId="0" fontId="18" fillId="0" borderId="42" xfId="19" applyFont="1" applyBorder="1" applyAlignment="1">
      <alignment horizontal="left"/>
    </xf>
    <xf numFmtId="0" fontId="9" fillId="0" borderId="42" xfId="19" applyFont="1" applyBorder="1"/>
    <xf numFmtId="0" fontId="8" fillId="25" borderId="6" xfId="1" applyFont="1" applyFill="1" applyBorder="1" applyAlignment="1" applyProtection="1">
      <alignment horizontal="left" vertical="top" wrapText="1"/>
    </xf>
    <xf numFmtId="0" fontId="19" fillId="7" borderId="15" xfId="0" applyFont="1" applyFill="1" applyBorder="1" applyAlignment="1">
      <alignment horizontal="center"/>
    </xf>
    <xf numFmtId="164" fontId="0" fillId="0" borderId="0" xfId="0" applyNumberFormat="1" applyFill="1" applyProtection="1"/>
    <xf numFmtId="175" fontId="34" fillId="30" borderId="0" xfId="0" applyNumberFormat="1" applyFont="1" applyFill="1" applyAlignment="1" applyProtection="1">
      <alignment wrapText="1"/>
    </xf>
    <xf numFmtId="175" fontId="0" fillId="0" borderId="0" xfId="0" applyNumberFormat="1" applyFill="1" applyProtection="1"/>
    <xf numFmtId="167" fontId="45" fillId="7" borderId="23" xfId="0" applyNumberFormat="1" applyFont="1" applyFill="1" applyBorder="1" applyAlignment="1">
      <alignment horizontal="right"/>
    </xf>
    <xf numFmtId="0" fontId="0" fillId="0" borderId="0" xfId="0" applyFill="1" applyProtection="1"/>
    <xf numFmtId="0" fontId="0" fillId="0" borderId="0" xfId="0" applyFill="1" applyProtection="1"/>
    <xf numFmtId="0" fontId="9" fillId="29" borderId="32" xfId="0" applyFont="1" applyFill="1" applyBorder="1" applyAlignment="1">
      <alignment horizontal="left"/>
    </xf>
    <xf numFmtId="0" fontId="15" fillId="29" borderId="17" xfId="0" applyFont="1" applyFill="1" applyBorder="1" applyAlignment="1">
      <alignment horizontal="center"/>
    </xf>
    <xf numFmtId="164" fontId="6" fillId="30" borderId="3" xfId="9" applyFont="1" applyFill="1" applyBorder="1" applyProtection="1">
      <protection locked="0"/>
    </xf>
    <xf numFmtId="166" fontId="8" fillId="25" borderId="6" xfId="11" applyFont="1" applyFill="1" applyBorder="1" applyProtection="1">
      <protection locked="0"/>
    </xf>
    <xf numFmtId="166" fontId="0" fillId="0" borderId="15" xfId="11" applyFont="1" applyFill="1" applyBorder="1" applyProtection="1">
      <protection locked="0"/>
    </xf>
    <xf numFmtId="166" fontId="4" fillId="5" borderId="4" xfId="11" applyFont="1" applyFill="1" applyBorder="1" applyProtection="1">
      <protection locked="0"/>
    </xf>
    <xf numFmtId="166" fontId="4" fillId="16" borderId="63" xfId="11" applyFont="1" applyFill="1" applyBorder="1" applyProtection="1">
      <protection locked="0"/>
    </xf>
    <xf numFmtId="0" fontId="0" fillId="17" borderId="0" xfId="0" applyFill="1" applyBorder="1" applyAlignment="1" applyProtection="1">
      <alignment horizontal="center"/>
    </xf>
    <xf numFmtId="0" fontId="29" fillId="19" borderId="81" xfId="0" applyFont="1" applyFill="1" applyBorder="1" applyAlignment="1" applyProtection="1">
      <alignment horizontal="center" vertical="top" wrapText="1"/>
    </xf>
    <xf numFmtId="0" fontId="30" fillId="19" borderId="82" xfId="0" applyFont="1" applyFill="1" applyBorder="1" applyAlignment="1" applyProtection="1">
      <alignment horizontal="center" vertical="top" wrapText="1"/>
    </xf>
    <xf numFmtId="0" fontId="30" fillId="19" borderId="83" xfId="0" applyFont="1" applyFill="1" applyBorder="1" applyAlignment="1" applyProtection="1">
      <alignment horizontal="center" vertical="top" wrapText="1"/>
    </xf>
    <xf numFmtId="0" fontId="5" fillId="4" borderId="3" xfId="2" applyFont="1" applyFill="1" applyBorder="1" applyAlignment="1" applyProtection="1">
      <alignment horizontal="center" vertical="center"/>
    </xf>
    <xf numFmtId="0" fontId="31"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7" fillId="6" borderId="99" xfId="3" applyFont="1" applyFill="1" applyBorder="1" applyAlignment="1" applyProtection="1">
      <alignment horizontal="center" vertical="center"/>
    </xf>
    <xf numFmtId="0" fontId="7" fillId="6" borderId="100" xfId="3" applyFont="1" applyFill="1" applyBorder="1" applyAlignment="1" applyProtection="1">
      <alignment horizontal="center" vertical="center"/>
    </xf>
    <xf numFmtId="0" fontId="7" fillId="6" borderId="101" xfId="3" applyFont="1" applyFill="1" applyBorder="1" applyAlignment="1" applyProtection="1">
      <alignment horizontal="center" vertical="center"/>
    </xf>
    <xf numFmtId="0" fontId="31" fillId="22" borderId="89" xfId="0" applyFont="1" applyFill="1" applyBorder="1" applyAlignment="1" applyProtection="1">
      <alignment horizontal="center" vertical="center" wrapText="1"/>
    </xf>
    <xf numFmtId="0" fontId="31" fillId="22" borderId="90" xfId="0" applyFont="1" applyFill="1" applyBorder="1" applyAlignment="1" applyProtection="1">
      <alignment horizontal="center" vertical="center" wrapText="1"/>
    </xf>
    <xf numFmtId="0" fontId="31" fillId="22" borderId="91" xfId="0" applyFont="1" applyFill="1" applyBorder="1" applyAlignment="1" applyProtection="1">
      <alignment horizontal="center" vertical="center" wrapText="1"/>
    </xf>
    <xf numFmtId="0" fontId="31" fillId="22" borderId="92" xfId="0" applyFont="1" applyFill="1" applyBorder="1" applyAlignment="1" applyProtection="1">
      <alignment horizontal="center" vertical="center" wrapText="1"/>
    </xf>
    <xf numFmtId="0" fontId="31" fillId="22" borderId="5" xfId="0" applyFont="1" applyFill="1" applyBorder="1" applyAlignment="1" applyProtection="1">
      <alignment horizontal="center" vertical="center" wrapText="1"/>
    </xf>
    <xf numFmtId="0" fontId="31" fillId="22" borderId="93" xfId="0" applyFont="1" applyFill="1" applyBorder="1" applyAlignment="1" applyProtection="1">
      <alignment horizontal="center" vertical="center" wrapText="1"/>
    </xf>
    <xf numFmtId="0" fontId="7" fillId="24" borderId="94" xfId="3" applyFont="1" applyFill="1" applyBorder="1" applyAlignment="1" applyProtection="1">
      <alignment horizontal="center" vertical="center"/>
    </xf>
    <xf numFmtId="0" fontId="32" fillId="23" borderId="95" xfId="0" applyFont="1" applyFill="1" applyBorder="1" applyAlignment="1" applyProtection="1">
      <alignment horizontal="center" vertical="center" wrapText="1"/>
    </xf>
    <xf numFmtId="0" fontId="32" fillId="23" borderId="96" xfId="0" applyFont="1" applyFill="1" applyBorder="1" applyAlignment="1" applyProtection="1">
      <alignment horizontal="center" vertical="center"/>
    </xf>
    <xf numFmtId="0" fontId="32" fillId="23" borderId="97" xfId="0" applyFont="1" applyFill="1" applyBorder="1" applyAlignment="1" applyProtection="1">
      <alignment horizontal="center" vertical="center"/>
    </xf>
    <xf numFmtId="0" fontId="7" fillId="24" borderId="4" xfId="3" applyFont="1" applyFill="1" applyBorder="1" applyAlignment="1" applyProtection="1">
      <alignment horizontal="center" vertical="center"/>
    </xf>
    <xf numFmtId="0" fontId="7" fillId="24" borderId="64" xfId="3" applyFont="1" applyFill="1" applyBorder="1" applyAlignment="1" applyProtection="1">
      <alignment horizontal="center" vertical="center"/>
    </xf>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5" fillId="0" borderId="30" xfId="19" applyFont="1" applyBorder="1" applyAlignment="1">
      <alignment horizontal="justify" wrapText="1"/>
    </xf>
    <xf numFmtId="0" fontId="15" fillId="0" borderId="0" xfId="19" applyFont="1" applyBorder="1" applyAlignment="1">
      <alignment horizontal="justify" wrapText="1"/>
    </xf>
    <xf numFmtId="0" fontId="15" fillId="0" borderId="31" xfId="19" applyFont="1" applyBorder="1" applyAlignment="1">
      <alignment horizontal="justify" wrapText="1"/>
    </xf>
    <xf numFmtId="0" fontId="19" fillId="0" borderId="0" xfId="19" applyFont="1" applyBorder="1" applyAlignment="1">
      <alignment horizontal="right"/>
    </xf>
    <xf numFmtId="0" fontId="19" fillId="0" borderId="31" xfId="19" applyFont="1" applyBorder="1" applyAlignment="1">
      <alignment horizontal="right"/>
    </xf>
    <xf numFmtId="0" fontId="19" fillId="0" borderId="42" xfId="19" applyFont="1" applyBorder="1" applyAlignment="1">
      <alignment horizontal="right"/>
    </xf>
    <xf numFmtId="0" fontId="19" fillId="0" borderId="61" xfId="19" applyFont="1" applyBorder="1" applyAlignment="1">
      <alignment horizontal="right"/>
    </xf>
    <xf numFmtId="0" fontId="12" fillId="18" borderId="46" xfId="19" applyFont="1" applyFill="1" applyBorder="1" applyAlignment="1"/>
    <xf numFmtId="0" fontId="12" fillId="18" borderId="33" xfId="19" applyFont="1" applyFill="1" applyBorder="1" applyAlignment="1"/>
    <xf numFmtId="165" fontId="12" fillId="18" borderId="49" xfId="21" applyFont="1" applyFill="1" applyBorder="1" applyAlignment="1">
      <alignment horizontal="center"/>
    </xf>
    <xf numFmtId="165" fontId="12" fillId="18" borderId="47" xfId="21" applyFont="1" applyFill="1" applyBorder="1" applyAlignment="1">
      <alignment horizontal="center"/>
    </xf>
    <xf numFmtId="165" fontId="12" fillId="18" borderId="51" xfId="21" applyFont="1" applyFill="1" applyBorder="1" applyAlignment="1">
      <alignment horizontal="center"/>
    </xf>
    <xf numFmtId="165" fontId="12" fillId="18" borderId="40" xfId="21" applyFont="1" applyFill="1" applyBorder="1" applyAlignment="1">
      <alignment horizontal="center"/>
    </xf>
    <xf numFmtId="0" fontId="14" fillId="18" borderId="54" xfId="19" applyFont="1" applyFill="1" applyBorder="1" applyAlignment="1">
      <alignment horizontal="right"/>
    </xf>
    <xf numFmtId="0" fontId="14" fillId="18" borderId="55" xfId="19" applyFont="1" applyFill="1" applyBorder="1" applyAlignment="1">
      <alignment horizontal="right"/>
    </xf>
    <xf numFmtId="0" fontId="14" fillId="18" borderId="56" xfId="19" applyFont="1" applyFill="1" applyBorder="1" applyAlignment="1">
      <alignment horizontal="right"/>
    </xf>
    <xf numFmtId="0" fontId="12" fillId="18" borderId="25" xfId="19" applyFont="1" applyFill="1" applyBorder="1" applyAlignment="1"/>
    <xf numFmtId="0" fontId="12" fillId="18" borderId="26" xfId="19" applyFont="1" applyFill="1" applyBorder="1" applyAlignment="1"/>
    <xf numFmtId="0" fontId="12" fillId="18" borderId="51" xfId="19" applyFont="1" applyFill="1" applyBorder="1" applyAlignment="1">
      <alignment horizontal="center"/>
    </xf>
    <xf numFmtId="0" fontId="12" fillId="18" borderId="40" xfId="19" applyFont="1" applyFill="1" applyBorder="1" applyAlignment="1">
      <alignment horizontal="center"/>
    </xf>
    <xf numFmtId="0" fontId="14" fillId="18" borderId="35" xfId="19" applyFont="1" applyFill="1" applyBorder="1" applyAlignment="1">
      <alignment horizontal="center"/>
    </xf>
    <xf numFmtId="0" fontId="14" fillId="18" borderId="36" xfId="19" applyFont="1" applyFill="1" applyBorder="1" applyAlignment="1">
      <alignment horizontal="center"/>
    </xf>
    <xf numFmtId="0" fontId="14" fillId="18" borderId="44" xfId="19" applyFont="1" applyFill="1" applyBorder="1" applyAlignment="1">
      <alignment horizontal="center" wrapText="1"/>
    </xf>
    <xf numFmtId="0" fontId="14" fillId="18" borderId="37" xfId="19" applyFont="1" applyFill="1" applyBorder="1" applyAlignment="1">
      <alignment horizontal="center" wrapText="1"/>
    </xf>
    <xf numFmtId="0" fontId="12" fillId="18" borderId="49" xfId="19" applyFont="1" applyFill="1" applyBorder="1" applyAlignment="1">
      <alignment horizontal="center"/>
    </xf>
    <xf numFmtId="0" fontId="12" fillId="18" borderId="47" xfId="19" applyFont="1" applyFill="1" applyBorder="1" applyAlignment="1">
      <alignment horizontal="center"/>
    </xf>
    <xf numFmtId="0" fontId="12" fillId="18" borderId="47" xfId="19" applyFont="1" applyFill="1" applyBorder="1" applyAlignment="1"/>
    <xf numFmtId="0" fontId="12" fillId="18" borderId="40" xfId="19" applyFont="1" applyFill="1" applyBorder="1" applyAlignment="1"/>
    <xf numFmtId="0" fontId="14" fillId="18" borderId="35" xfId="19" applyFont="1" applyFill="1" applyBorder="1" applyAlignment="1">
      <alignment horizontal="center" vertical="center"/>
    </xf>
    <xf numFmtId="0" fontId="14" fillId="18" borderId="36" xfId="19" applyFont="1" applyFill="1" applyBorder="1" applyAlignment="1">
      <alignment horizontal="center" vertical="center"/>
    </xf>
    <xf numFmtId="0" fontId="14" fillId="18" borderId="37" xfId="19" applyFont="1" applyFill="1" applyBorder="1" applyAlignment="1">
      <alignment horizontal="center" vertical="center"/>
    </xf>
    <xf numFmtId="0" fontId="14" fillId="18" borderId="44" xfId="19" applyFont="1" applyFill="1" applyBorder="1" applyAlignment="1">
      <alignment horizontal="center" vertical="center"/>
    </xf>
    <xf numFmtId="0" fontId="14" fillId="18" borderId="59" xfId="19" applyFont="1" applyFill="1" applyBorder="1" applyAlignment="1">
      <alignment horizontal="right"/>
    </xf>
    <xf numFmtId="0" fontId="14" fillId="18" borderId="42" xfId="19" applyFont="1" applyFill="1" applyBorder="1" applyAlignment="1">
      <alignment horizontal="right"/>
    </xf>
    <xf numFmtId="0" fontId="14" fillId="18" borderId="61" xfId="19" applyFont="1" applyFill="1" applyBorder="1" applyAlignment="1">
      <alignment horizontal="right"/>
    </xf>
    <xf numFmtId="0" fontId="14" fillId="18" borderId="44" xfId="19" applyFont="1" applyFill="1" applyBorder="1" applyAlignment="1">
      <alignment horizontal="center" vertical="center" wrapText="1"/>
    </xf>
    <xf numFmtId="0" fontId="14" fillId="18" borderId="37" xfId="19" applyFont="1" applyFill="1" applyBorder="1" applyAlignment="1">
      <alignment horizontal="center" vertical="center" wrapText="1"/>
    </xf>
    <xf numFmtId="0" fontId="12" fillId="18" borderId="25" xfId="19" applyFont="1" applyFill="1" applyBorder="1" applyAlignment="1">
      <alignment horizontal="center"/>
    </xf>
    <xf numFmtId="0" fontId="12" fillId="18" borderId="26" xfId="19" applyFont="1" applyFill="1" applyBorder="1" applyAlignment="1">
      <alignment horizontal="center"/>
    </xf>
    <xf numFmtId="0" fontId="12" fillId="18" borderId="51" xfId="19" applyFont="1" applyFill="1" applyBorder="1" applyAlignment="1"/>
    <xf numFmtId="0" fontId="14" fillId="18" borderId="37" xfId="19" applyFont="1" applyFill="1" applyBorder="1" applyAlignment="1">
      <alignment horizontal="center"/>
    </xf>
    <xf numFmtId="0" fontId="14" fillId="18" borderId="44" xfId="19" applyFont="1" applyFill="1" applyBorder="1" applyAlignment="1">
      <alignment horizontal="center"/>
    </xf>
    <xf numFmtId="0" fontId="9" fillId="18" borderId="25" xfId="19" applyFont="1" applyFill="1" applyBorder="1" applyAlignment="1">
      <alignment horizontal="center"/>
    </xf>
    <xf numFmtId="0" fontId="9" fillId="18" borderId="27" xfId="19" applyFont="1" applyFill="1" applyBorder="1" applyAlignment="1">
      <alignment horizontal="center"/>
    </xf>
    <xf numFmtId="0" fontId="14" fillId="18" borderId="16" xfId="19" applyFont="1" applyFill="1" applyBorder="1" applyAlignment="1">
      <alignment horizontal="center"/>
    </xf>
    <xf numFmtId="0" fontId="14" fillId="18" borderId="43" xfId="19" applyFont="1" applyFill="1" applyBorder="1" applyAlignment="1">
      <alignment horizontal="center"/>
    </xf>
    <xf numFmtId="0" fontId="12" fillId="18" borderId="46" xfId="19" applyFont="1" applyFill="1" applyBorder="1" applyAlignment="1">
      <alignment horizontal="center"/>
    </xf>
    <xf numFmtId="0" fontId="12" fillId="18" borderId="33" xfId="19" applyFont="1" applyFill="1" applyBorder="1" applyAlignment="1">
      <alignment horizontal="center"/>
    </xf>
    <xf numFmtId="0" fontId="12" fillId="18" borderId="49" xfId="19" applyFont="1" applyFill="1" applyBorder="1" applyAlignment="1"/>
    <xf numFmtId="0" fontId="12" fillId="0" borderId="42" xfId="19" applyFont="1" applyBorder="1" applyAlignment="1">
      <alignment horizontal="center"/>
    </xf>
    <xf numFmtId="0" fontId="12" fillId="0" borderId="61" xfId="19" applyFont="1" applyBorder="1" applyAlignment="1">
      <alignment horizontal="center"/>
    </xf>
    <xf numFmtId="0" fontId="16" fillId="0" borderId="21" xfId="19" applyFont="1" applyBorder="1" applyAlignment="1">
      <alignment horizontal="center" vertical="top"/>
    </xf>
    <xf numFmtId="0" fontId="43" fillId="0" borderId="109" xfId="19" applyFont="1" applyFill="1" applyBorder="1" applyAlignment="1" applyProtection="1">
      <alignment horizontal="center"/>
      <protection locked="0"/>
    </xf>
    <xf numFmtId="0" fontId="43" fillId="0" borderId="15" xfId="19" applyFont="1" applyFill="1" applyBorder="1" applyAlignment="1" applyProtection="1">
      <alignment horizontal="center"/>
      <protection locked="0"/>
    </xf>
    <xf numFmtId="0" fontId="43" fillId="0" borderId="29" xfId="19" applyFont="1" applyFill="1" applyBorder="1" applyAlignment="1" applyProtection="1">
      <alignment horizontal="center"/>
      <protection locked="0"/>
    </xf>
    <xf numFmtId="0" fontId="15" fillId="18" borderId="35" xfId="19" applyFont="1" applyFill="1" applyBorder="1" applyAlignment="1">
      <alignment horizontal="center" vertical="center" wrapText="1"/>
    </xf>
    <xf numFmtId="0" fontId="9" fillId="18" borderId="36" xfId="19" applyFont="1" applyFill="1" applyBorder="1" applyAlignment="1">
      <alignment horizontal="center" vertical="center" wrapText="1"/>
    </xf>
    <xf numFmtId="0" fontId="9" fillId="18" borderId="38" xfId="19" applyFont="1" applyFill="1" applyBorder="1" applyAlignment="1">
      <alignment horizontal="center" vertical="center" wrapText="1"/>
    </xf>
    <xf numFmtId="0" fontId="15" fillId="18" borderId="35" xfId="19" applyFont="1" applyFill="1" applyBorder="1" applyAlignment="1">
      <alignment horizontal="center" vertical="center"/>
    </xf>
    <xf numFmtId="0" fontId="15" fillId="18" borderId="38" xfId="19" applyFont="1" applyFill="1" applyBorder="1" applyAlignment="1">
      <alignment horizontal="center" vertical="center"/>
    </xf>
    <xf numFmtId="0" fontId="12" fillId="18" borderId="11" xfId="6" applyFont="1" applyFill="1" applyBorder="1" applyAlignment="1">
      <alignment horizontal="left" vertical="center"/>
    </xf>
    <xf numFmtId="0" fontId="12" fillId="18" borderId="15" xfId="6" applyFont="1" applyFill="1" applyBorder="1" applyAlignment="1">
      <alignment horizontal="left" vertical="center"/>
    </xf>
    <xf numFmtId="0" fontId="15" fillId="18" borderId="13" xfId="19" applyFont="1" applyFill="1" applyBorder="1" applyAlignment="1">
      <alignment horizontal="center"/>
    </xf>
    <xf numFmtId="0" fontId="15" fillId="18" borderId="0" xfId="19" applyFont="1" applyFill="1" applyBorder="1" applyAlignment="1">
      <alignment horizontal="center"/>
    </xf>
    <xf numFmtId="0" fontId="15" fillId="18" borderId="14" xfId="19" applyFont="1" applyFill="1" applyBorder="1" applyAlignment="1">
      <alignment horizontal="center"/>
    </xf>
    <xf numFmtId="0" fontId="12" fillId="18" borderId="19" xfId="6" applyFont="1" applyFill="1" applyBorder="1" applyAlignment="1">
      <alignment horizontal="left" vertical="center"/>
    </xf>
    <xf numFmtId="0" fontId="12" fillId="18" borderId="52" xfId="6" applyFont="1" applyFill="1" applyBorder="1" applyAlignment="1">
      <alignment horizontal="left" vertical="center"/>
    </xf>
    <xf numFmtId="0" fontId="12" fillId="18" borderId="103" xfId="6" applyFont="1" applyFill="1" applyBorder="1" applyAlignment="1">
      <alignment horizontal="center" vertical="center"/>
    </xf>
    <xf numFmtId="0" fontId="12" fillId="18" borderId="9" xfId="6" applyFont="1" applyFill="1" applyBorder="1" applyAlignment="1">
      <alignment horizontal="center" vertical="center"/>
    </xf>
    <xf numFmtId="0" fontId="12" fillId="18" borderId="12" xfId="6" applyFont="1" applyFill="1" applyBorder="1" applyAlignment="1">
      <alignment horizontal="center" vertical="center"/>
    </xf>
    <xf numFmtId="0" fontId="12" fillId="18" borderId="16" xfId="6" applyFont="1" applyFill="1" applyBorder="1" applyAlignment="1">
      <alignment horizontal="center" vertical="center"/>
    </xf>
    <xf numFmtId="0" fontId="12" fillId="18" borderId="17" xfId="6" applyFont="1" applyFill="1" applyBorder="1" applyAlignment="1">
      <alignment horizontal="center" vertical="center"/>
    </xf>
    <xf numFmtId="0" fontId="12" fillId="18" borderId="18" xfId="6" applyFont="1" applyFill="1" applyBorder="1" applyAlignment="1">
      <alignment horizontal="center" vertic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2" fillId="18" borderId="23" xfId="19" applyFont="1" applyFill="1" applyBorder="1" applyAlignment="1">
      <alignment horizontal="left" vertical="center"/>
    </xf>
    <xf numFmtId="0" fontId="12" fillId="18" borderId="20" xfId="6" applyFont="1" applyFill="1" applyBorder="1" applyAlignment="1">
      <alignment horizontal="center" vertical="center"/>
    </xf>
    <xf numFmtId="0" fontId="12" fillId="18" borderId="21" xfId="6" applyFont="1" applyFill="1" applyBorder="1" applyAlignment="1">
      <alignment horizontal="center" vertical="center"/>
    </xf>
    <xf numFmtId="0" fontId="12" fillId="18" borderId="22" xfId="6" applyFont="1" applyFill="1" applyBorder="1" applyAlignment="1">
      <alignment horizontal="center" vertical="center"/>
    </xf>
    <xf numFmtId="0" fontId="12" fillId="18" borderId="16" xfId="19" applyFont="1" applyFill="1" applyBorder="1" applyAlignment="1">
      <alignment horizontal="center" vertical="center"/>
    </xf>
    <xf numFmtId="0" fontId="12" fillId="18" borderId="17" xfId="19" applyFont="1" applyFill="1" applyBorder="1" applyAlignment="1">
      <alignment horizontal="center" vertical="center"/>
    </xf>
    <xf numFmtId="0" fontId="12" fillId="18" borderId="18" xfId="19" applyFont="1" applyFill="1" applyBorder="1" applyAlignment="1">
      <alignment horizontal="center" vertical="center"/>
    </xf>
    <xf numFmtId="0" fontId="12" fillId="18" borderId="19" xfId="6" applyFont="1" applyFill="1" applyBorder="1" applyAlignment="1">
      <alignment horizontal="center" vertical="center"/>
    </xf>
    <xf numFmtId="0" fontId="12" fillId="18" borderId="52" xfId="6" applyFont="1" applyFill="1" applyBorder="1" applyAlignment="1">
      <alignment horizontal="center" vertical="center"/>
    </xf>
    <xf numFmtId="0" fontId="12" fillId="18" borderId="105" xfId="6" applyFont="1" applyFill="1" applyBorder="1" applyAlignment="1">
      <alignment horizontal="center" vertical="center"/>
    </xf>
    <xf numFmtId="0" fontId="12" fillId="18" borderId="53" xfId="6" applyFont="1" applyFill="1" applyBorder="1" applyAlignment="1">
      <alignment horizontal="center" vertical="center"/>
    </xf>
    <xf numFmtId="0" fontId="9" fillId="0" borderId="17" xfId="19" applyFont="1" applyBorder="1" applyAlignment="1">
      <alignment horizontal="center"/>
    </xf>
    <xf numFmtId="0" fontId="15" fillId="0" borderId="30" xfId="19" applyFont="1" applyFill="1" applyBorder="1" applyAlignment="1">
      <alignment horizontal="right" vertical="center"/>
    </xf>
    <xf numFmtId="0" fontId="15" fillId="0" borderId="0" xfId="19" applyFont="1" applyFill="1" applyBorder="1" applyAlignment="1">
      <alignment horizontal="right" vertical="center"/>
    </xf>
    <xf numFmtId="0" fontId="15" fillId="0" borderId="0" xfId="19" applyFont="1" applyFill="1" applyBorder="1" applyAlignment="1">
      <alignment horizontal="center" vertical="center"/>
    </xf>
    <xf numFmtId="0" fontId="9" fillId="0" borderId="102" xfId="19" applyFont="1" applyBorder="1" applyAlignment="1">
      <alignment horizontal="center"/>
    </xf>
    <xf numFmtId="0" fontId="9" fillId="0" borderId="104" xfId="19" applyFont="1" applyBorder="1" applyAlignment="1">
      <alignment horizontal="center"/>
    </xf>
    <xf numFmtId="0" fontId="9" fillId="0" borderId="106" xfId="19" applyFont="1" applyBorder="1" applyAlignment="1">
      <alignment horizontal="center"/>
    </xf>
    <xf numFmtId="0" fontId="10" fillId="18" borderId="103" xfId="19" applyFont="1" applyFill="1" applyBorder="1" applyAlignment="1">
      <alignment horizontal="center"/>
    </xf>
    <xf numFmtId="0" fontId="10" fillId="18" borderId="9" xfId="19" applyFont="1" applyFill="1" applyBorder="1" applyAlignment="1">
      <alignment horizontal="center"/>
    </xf>
    <xf numFmtId="0" fontId="10" fillId="18" borderId="10" xfId="19" applyFont="1" applyFill="1" applyBorder="1" applyAlignment="1">
      <alignment horizontal="center"/>
    </xf>
    <xf numFmtId="0" fontId="15" fillId="18" borderId="107" xfId="19" applyFont="1" applyFill="1" applyBorder="1" applyAlignment="1">
      <alignment horizontal="center"/>
    </xf>
    <xf numFmtId="0" fontId="15" fillId="18" borderId="42" xfId="19" applyFont="1" applyFill="1" applyBorder="1" applyAlignment="1">
      <alignment horizontal="center"/>
    </xf>
    <xf numFmtId="0" fontId="15" fillId="18" borderId="108" xfId="19" applyFont="1" applyFill="1" applyBorder="1" applyAlignment="1">
      <alignment horizontal="center"/>
    </xf>
    <xf numFmtId="0" fontId="15" fillId="10" borderId="35" xfId="0" applyFont="1" applyFill="1" applyBorder="1" applyAlignment="1">
      <alignment horizontal="center" vertical="center"/>
    </xf>
    <xf numFmtId="0" fontId="15" fillId="10" borderId="36" xfId="0" applyFont="1" applyFill="1" applyBorder="1" applyAlignment="1">
      <alignment horizontal="center" vertical="center"/>
    </xf>
    <xf numFmtId="0" fontId="15" fillId="10" borderId="37" xfId="0" applyFont="1" applyFill="1" applyBorder="1" applyAlignment="1">
      <alignment horizontal="center" vertical="center"/>
    </xf>
    <xf numFmtId="0" fontId="9" fillId="0" borderId="0" xfId="0" applyFont="1" applyFill="1" applyBorder="1" applyAlignment="1">
      <alignment horizontal="right"/>
    </xf>
    <xf numFmtId="0" fontId="9" fillId="0" borderId="31" xfId="0" applyFont="1" applyFill="1" applyBorder="1" applyAlignment="1">
      <alignment horizontal="right"/>
    </xf>
    <xf numFmtId="0" fontId="9" fillId="0" borderId="42" xfId="0" applyFont="1" applyFill="1" applyBorder="1" applyAlignment="1">
      <alignment horizontal="right"/>
    </xf>
    <xf numFmtId="0" fontId="9" fillId="0" borderId="61" xfId="0" applyFont="1" applyFill="1" applyBorder="1" applyAlignment="1">
      <alignment horizontal="right"/>
    </xf>
    <xf numFmtId="0" fontId="15" fillId="9" borderId="35" xfId="0" applyFont="1" applyFill="1" applyBorder="1" applyAlignment="1">
      <alignment horizontal="center"/>
    </xf>
    <xf numFmtId="0" fontId="15" fillId="9" borderId="36" xfId="0" applyFont="1" applyFill="1" applyBorder="1" applyAlignment="1">
      <alignment horizontal="center"/>
    </xf>
    <xf numFmtId="0" fontId="15" fillId="9" borderId="37" xfId="0" applyFont="1" applyFill="1" applyBorder="1" applyAlignment="1">
      <alignment horizontal="center"/>
    </xf>
    <xf numFmtId="0" fontId="15" fillId="9" borderId="16" xfId="0" applyFont="1" applyFill="1" applyBorder="1" applyAlignment="1">
      <alignment horizontal="center"/>
    </xf>
    <xf numFmtId="0" fontId="15" fillId="9" borderId="43" xfId="0" applyFont="1" applyFill="1" applyBorder="1" applyAlignment="1">
      <alignment horizontal="center"/>
    </xf>
    <xf numFmtId="0" fontId="15" fillId="9" borderId="44"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2" fontId="9" fillId="7" borderId="51" xfId="0" applyNumberFormat="1" applyFont="1" applyFill="1" applyBorder="1" applyAlignment="1">
      <alignment horizontal="right"/>
    </xf>
    <xf numFmtId="2" fontId="9" fillId="7" borderId="40" xfId="0" applyNumberFormat="1" applyFont="1" applyFill="1" applyBorder="1" applyAlignment="1">
      <alignment horizontal="right"/>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37"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7"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15" fillId="7" borderId="54" xfId="0" applyFont="1" applyFill="1" applyBorder="1" applyAlignment="1">
      <alignment horizontal="right"/>
    </xf>
    <xf numFmtId="0" fontId="15" fillId="7" borderId="55" xfId="0" applyFont="1" applyFill="1" applyBorder="1" applyAlignment="1">
      <alignment horizontal="right"/>
    </xf>
    <xf numFmtId="0" fontId="15" fillId="7" borderId="56" xfId="0" applyFont="1" applyFill="1" applyBorder="1" applyAlignment="1">
      <alignment horizontal="right"/>
    </xf>
    <xf numFmtId="0" fontId="15" fillId="10" borderId="44" xfId="0" applyFont="1" applyFill="1" applyBorder="1" applyAlignment="1">
      <alignment horizontal="center" vertical="center"/>
    </xf>
    <xf numFmtId="170" fontId="9" fillId="29" borderId="49" xfId="0" applyNumberFormat="1" applyFont="1" applyFill="1" applyBorder="1" applyAlignment="1">
      <alignment horizontal="right"/>
    </xf>
    <xf numFmtId="170" fontId="9" fillId="29" borderId="47" xfId="0" applyNumberFormat="1" applyFont="1" applyFill="1" applyBorder="1" applyAlignment="1">
      <alignment horizontal="right"/>
    </xf>
    <xf numFmtId="0" fontId="15" fillId="7" borderId="59" xfId="0" applyFont="1" applyFill="1" applyBorder="1" applyAlignment="1">
      <alignment horizontal="right"/>
    </xf>
    <xf numFmtId="0" fontId="15" fillId="7" borderId="42" xfId="0" applyFont="1" applyFill="1" applyBorder="1" applyAlignment="1">
      <alignment horizontal="right"/>
    </xf>
    <xf numFmtId="0" fontId="15" fillId="7" borderId="61" xfId="0" applyFont="1" applyFill="1" applyBorder="1" applyAlignment="1">
      <alignment horizontal="right"/>
    </xf>
    <xf numFmtId="0" fontId="15" fillId="9" borderId="35" xfId="0" applyFont="1" applyFill="1" applyBorder="1" applyAlignment="1">
      <alignment horizontal="center" vertical="center" wrapText="1"/>
    </xf>
    <xf numFmtId="0" fontId="15" fillId="9" borderId="36" xfId="0" applyFont="1" applyFill="1" applyBorder="1" applyAlignment="1">
      <alignment horizontal="center" vertical="center" wrapText="1"/>
    </xf>
    <xf numFmtId="0" fontId="15" fillId="9" borderId="36" xfId="0" applyFont="1" applyFill="1" applyBorder="1" applyAlignment="1">
      <alignment horizontal="center" vertical="center"/>
    </xf>
    <xf numFmtId="0" fontId="15" fillId="9" borderId="38" xfId="0" applyFont="1" applyFill="1" applyBorder="1" applyAlignment="1">
      <alignment horizontal="center" vertic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49" xfId="0" applyFont="1" applyFill="1" applyBorder="1" applyAlignment="1"/>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7" borderId="21" xfId="0" applyFont="1" applyFill="1" applyBorder="1" applyAlignment="1">
      <alignment horizontal="left"/>
    </xf>
    <xf numFmtId="0" fontId="9" fillId="0" borderId="46" xfId="7" applyFont="1" applyFill="1" applyBorder="1" applyAlignment="1">
      <alignment horizontal="left"/>
    </xf>
    <xf numFmtId="0" fontId="9" fillId="0" borderId="33" xfId="0" applyFont="1" applyFill="1" applyBorder="1"/>
    <xf numFmtId="0" fontId="9" fillId="7" borderId="51" xfId="0" applyFont="1" applyFill="1" applyBorder="1" applyAlignment="1"/>
    <xf numFmtId="0" fontId="9" fillId="7" borderId="40" xfId="0" applyFont="1" applyFill="1" applyBorder="1" applyAlignment="1"/>
    <xf numFmtId="9" fontId="9" fillId="7" borderId="51" xfId="0" applyNumberFormat="1" applyFont="1" applyFill="1" applyBorder="1" applyAlignment="1">
      <alignment horizontal="center"/>
    </xf>
    <xf numFmtId="0" fontId="9" fillId="7" borderId="40" xfId="0" applyFont="1" applyFill="1" applyBorder="1" applyAlignment="1">
      <alignment horizontal="center"/>
    </xf>
    <xf numFmtId="0" fontId="15" fillId="11" borderId="35" xfId="0" applyFont="1" applyFill="1" applyBorder="1" applyAlignment="1">
      <alignment horizontal="center" vertical="center"/>
    </xf>
    <xf numFmtId="0" fontId="15" fillId="11" borderId="36" xfId="0" applyFont="1" applyFill="1" applyBorder="1" applyAlignment="1">
      <alignment horizontal="center" vertical="center"/>
    </xf>
    <xf numFmtId="0" fontId="15" fillId="10" borderId="44" xfId="0" applyFont="1" applyFill="1" applyBorder="1" applyAlignment="1">
      <alignment horizontal="center" vertical="center" wrapText="1"/>
    </xf>
    <xf numFmtId="0" fontId="15" fillId="10" borderId="10" xfId="0" applyFont="1" applyFill="1" applyBorder="1" applyAlignment="1">
      <alignment horizontal="center" vertical="center" wrapText="1"/>
    </xf>
    <xf numFmtId="0" fontId="15" fillId="10" borderId="44" xfId="0" applyFont="1" applyFill="1" applyBorder="1" applyAlignment="1">
      <alignment horizontal="center" wrapText="1"/>
    </xf>
    <xf numFmtId="0" fontId="15" fillId="10" borderId="37" xfId="0" applyFont="1" applyFill="1" applyBorder="1" applyAlignment="1">
      <alignment horizontal="center" wrapText="1"/>
    </xf>
    <xf numFmtId="0" fontId="15" fillId="14" borderId="46" xfId="0" applyFont="1" applyFill="1" applyBorder="1" applyAlignment="1"/>
    <xf numFmtId="0" fontId="15" fillId="14" borderId="33" xfId="0" applyFont="1" applyFill="1" applyBorder="1" applyAlignment="1"/>
    <xf numFmtId="165" fontId="9" fillId="7" borderId="49" xfId="4" applyFont="1" applyFill="1" applyBorder="1" applyAlignment="1">
      <alignment horizontal="right"/>
    </xf>
    <xf numFmtId="165" fontId="9" fillId="7" borderId="47" xfId="4" applyFont="1" applyFill="1" applyBorder="1" applyAlignment="1">
      <alignment horizontal="right"/>
    </xf>
    <xf numFmtId="165" fontId="9" fillId="7" borderId="51" xfId="4" applyFont="1" applyFill="1" applyBorder="1" applyAlignment="1">
      <alignment horizontal="right"/>
    </xf>
    <xf numFmtId="165" fontId="9" fillId="7" borderId="40" xfId="4" applyFont="1" applyFill="1" applyBorder="1" applyAlignment="1">
      <alignment horizontal="right"/>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0" borderId="30" xfId="0" applyFont="1" applyFill="1" applyBorder="1" applyAlignment="1">
      <alignment horizontal="justify" wrapText="1"/>
    </xf>
    <xf numFmtId="0" fontId="15" fillId="0" borderId="0" xfId="0" applyFont="1" applyFill="1" applyBorder="1" applyAlignment="1">
      <alignment horizontal="justify" wrapText="1"/>
    </xf>
    <xf numFmtId="0" fontId="15" fillId="0" borderId="31" xfId="0" applyFont="1" applyFill="1" applyBorder="1" applyAlignment="1">
      <alignment horizontal="justify" wrapText="1"/>
    </xf>
    <xf numFmtId="0" fontId="9" fillId="13" borderId="102" xfId="0" applyFont="1" applyFill="1" applyBorder="1" applyAlignment="1">
      <alignment horizontal="center"/>
    </xf>
    <xf numFmtId="0" fontId="9" fillId="13" borderId="104" xfId="0" applyFont="1" applyFill="1" applyBorder="1" applyAlignment="1">
      <alignment horizontal="center"/>
    </xf>
    <xf numFmtId="0" fontId="9" fillId="13" borderId="106" xfId="0" applyFont="1" applyFill="1" applyBorder="1" applyAlignment="1">
      <alignment horizontal="center"/>
    </xf>
    <xf numFmtId="0" fontId="9" fillId="12" borderId="19" xfId="6" applyFont="1" applyFill="1" applyBorder="1" applyAlignment="1">
      <alignment horizontal="left" vertical="center"/>
    </xf>
    <xf numFmtId="0" fontId="9" fillId="12" borderId="52" xfId="6" applyFont="1" applyFill="1" applyBorder="1" applyAlignment="1">
      <alignment horizontal="left" vertical="center"/>
    </xf>
    <xf numFmtId="0" fontId="9" fillId="12" borderId="19" xfId="6" applyFont="1" applyFill="1" applyBorder="1" applyAlignment="1">
      <alignment horizontal="center" vertical="center"/>
    </xf>
    <xf numFmtId="0" fontId="9" fillId="12" borderId="52" xfId="6" applyFont="1" applyFill="1" applyBorder="1" applyAlignment="1">
      <alignment horizontal="center" vertical="center"/>
    </xf>
    <xf numFmtId="0" fontId="9" fillId="12" borderId="105" xfId="6" applyFont="1" applyFill="1" applyBorder="1" applyAlignment="1">
      <alignment horizontal="center" vertical="center"/>
    </xf>
    <xf numFmtId="0" fontId="9" fillId="12" borderId="53" xfId="6" applyFont="1" applyFill="1" applyBorder="1" applyAlignment="1">
      <alignment horizontal="center" vertical="center"/>
    </xf>
    <xf numFmtId="0" fontId="15" fillId="12" borderId="107" xfId="0" applyFont="1" applyFill="1" applyBorder="1" applyAlignment="1">
      <alignment horizontal="center"/>
    </xf>
    <xf numFmtId="0" fontId="15" fillId="12" borderId="42" xfId="0" applyFont="1" applyFill="1" applyBorder="1" applyAlignment="1">
      <alignment horizontal="center"/>
    </xf>
    <xf numFmtId="0" fontId="15" fillId="12" borderId="108" xfId="0" applyFont="1" applyFill="1" applyBorder="1" applyAlignment="1">
      <alignment horizontal="center"/>
    </xf>
    <xf numFmtId="0" fontId="15" fillId="12" borderId="13" xfId="0" applyFont="1" applyFill="1" applyBorder="1" applyAlignment="1">
      <alignment horizontal="center"/>
    </xf>
    <xf numFmtId="0" fontId="15" fillId="12" borderId="0" xfId="0" applyFont="1" applyFill="1" applyBorder="1" applyAlignment="1">
      <alignment horizontal="center"/>
    </xf>
    <xf numFmtId="0" fontId="15" fillId="12" borderId="14" xfId="0" applyFont="1" applyFill="1" applyBorder="1" applyAlignment="1">
      <alignment horizontal="center"/>
    </xf>
    <xf numFmtId="0" fontId="15" fillId="12" borderId="103" xfId="0" applyFont="1" applyFill="1" applyBorder="1" applyAlignment="1">
      <alignment horizontal="center"/>
    </xf>
    <xf numFmtId="0" fontId="15" fillId="12" borderId="9" xfId="0" applyFont="1" applyFill="1" applyBorder="1" applyAlignment="1">
      <alignment horizontal="center"/>
    </xf>
    <xf numFmtId="0" fontId="15" fillId="12" borderId="10" xfId="0" applyFont="1" applyFill="1" applyBorder="1" applyAlignment="1">
      <alignment horizontal="center"/>
    </xf>
    <xf numFmtId="0" fontId="9" fillId="12" borderId="11" xfId="6" applyFont="1" applyFill="1" applyBorder="1" applyAlignment="1">
      <alignment horizontal="left" vertical="center"/>
    </xf>
    <xf numFmtId="0" fontId="9" fillId="12" borderId="15" xfId="6" applyFont="1" applyFill="1" applyBorder="1" applyAlignment="1">
      <alignment horizontal="left" vertical="center"/>
    </xf>
    <xf numFmtId="0" fontId="9" fillId="12" borderId="103" xfId="6" applyFont="1" applyFill="1" applyBorder="1" applyAlignment="1">
      <alignment horizontal="center" vertical="center"/>
    </xf>
    <xf numFmtId="0" fontId="9" fillId="12" borderId="9" xfId="6" applyFont="1" applyFill="1" applyBorder="1" applyAlignment="1">
      <alignment horizontal="center" vertical="center"/>
    </xf>
    <xf numFmtId="0" fontId="9" fillId="12" borderId="12" xfId="6" applyFont="1" applyFill="1" applyBorder="1" applyAlignment="1">
      <alignment horizontal="center" vertical="center"/>
    </xf>
    <xf numFmtId="0" fontId="9" fillId="12" borderId="16" xfId="6" applyFont="1" applyFill="1" applyBorder="1" applyAlignment="1">
      <alignment horizontal="center" vertical="center"/>
    </xf>
    <xf numFmtId="0" fontId="9" fillId="12" borderId="17" xfId="6" applyFont="1" applyFill="1" applyBorder="1" applyAlignment="1">
      <alignment horizontal="center" vertical="center"/>
    </xf>
    <xf numFmtId="0" fontId="9" fillId="12" borderId="18" xfId="6" applyFont="1" applyFill="1" applyBorder="1" applyAlignment="1">
      <alignment horizontal="center" vertical="center"/>
    </xf>
    <xf numFmtId="0" fontId="9" fillId="12" borderId="23" xfId="0" applyFont="1" applyFill="1" applyBorder="1" applyAlignment="1">
      <alignment horizontal="left" vertical="center"/>
    </xf>
    <xf numFmtId="0" fontId="9" fillId="13" borderId="17" xfId="0" applyFont="1" applyFill="1" applyBorder="1" applyAlignment="1">
      <alignment horizontal="center"/>
    </xf>
    <xf numFmtId="0" fontId="9" fillId="12" borderId="20" xfId="6" applyFont="1" applyFill="1" applyBorder="1" applyAlignment="1">
      <alignment horizontal="center" vertical="center"/>
    </xf>
    <xf numFmtId="0" fontId="9" fillId="12" borderId="21" xfId="6" applyFont="1" applyFill="1" applyBorder="1" applyAlignment="1">
      <alignment horizontal="center" vertical="center"/>
    </xf>
    <xf numFmtId="0" fontId="9" fillId="12" borderId="22" xfId="6" applyFont="1" applyFill="1" applyBorder="1" applyAlignment="1">
      <alignment horizontal="center" vertical="center"/>
    </xf>
    <xf numFmtId="0" fontId="9" fillId="12" borderId="16" xfId="0" applyFont="1" applyFill="1" applyBorder="1" applyAlignment="1">
      <alignment horizontal="center" vertical="center"/>
    </xf>
    <xf numFmtId="0" fontId="9" fillId="12" borderId="17" xfId="0" applyFont="1" applyFill="1" applyBorder="1" applyAlignment="1">
      <alignment horizontal="center" vertical="center"/>
    </xf>
    <xf numFmtId="0" fontId="9" fillId="12" borderId="18" xfId="0" applyFont="1" applyFill="1" applyBorder="1" applyAlignment="1">
      <alignment horizontal="center" vertical="center"/>
    </xf>
    <xf numFmtId="0" fontId="15" fillId="13" borderId="30" xfId="0" applyFont="1" applyFill="1" applyBorder="1" applyAlignment="1">
      <alignment horizontal="right" vertical="center"/>
    </xf>
    <xf numFmtId="0" fontId="15" fillId="13" borderId="0" xfId="0" applyFont="1" applyFill="1" applyBorder="1" applyAlignment="1">
      <alignment horizontal="right" vertical="center"/>
    </xf>
    <xf numFmtId="0" fontId="15" fillId="13" borderId="0" xfId="0" applyFont="1" applyFill="1" applyBorder="1" applyAlignment="1">
      <alignment horizontal="center" vertical="center"/>
    </xf>
    <xf numFmtId="0" fontId="9" fillId="0" borderId="0" xfId="0" applyFont="1" applyFill="1" applyBorder="1" applyAlignment="1">
      <alignment horizontal="center" vertical="top"/>
    </xf>
    <xf numFmtId="0" fontId="9" fillId="0" borderId="21" xfId="0" applyFont="1" applyFill="1" applyBorder="1" applyAlignment="1">
      <alignment horizontal="center" vertical="top"/>
    </xf>
    <xf numFmtId="0" fontId="9" fillId="13" borderId="42" xfId="0" applyFont="1" applyFill="1" applyBorder="1" applyAlignment="1">
      <alignment horizontal="center"/>
    </xf>
    <xf numFmtId="0" fontId="9" fillId="13" borderId="61" xfId="0" applyFont="1" applyFill="1" applyBorder="1" applyAlignment="1">
      <alignment horizontal="center"/>
    </xf>
    <xf numFmtId="0" fontId="15" fillId="11" borderId="109" xfId="0" applyFont="1" applyFill="1" applyBorder="1" applyAlignment="1" applyProtection="1">
      <alignment horizontal="center"/>
      <protection locked="0"/>
    </xf>
    <xf numFmtId="0" fontId="15" fillId="11" borderId="15" xfId="0" applyFont="1" applyFill="1" applyBorder="1" applyAlignment="1" applyProtection="1">
      <alignment horizontal="center"/>
      <protection locked="0"/>
    </xf>
    <xf numFmtId="0" fontId="15" fillId="11" borderId="29" xfId="0" applyFont="1" applyFill="1" applyBorder="1" applyAlignment="1" applyProtection="1">
      <alignment horizontal="center"/>
      <protection locked="0"/>
    </xf>
    <xf numFmtId="0" fontId="9" fillId="7" borderId="60" xfId="0" applyFont="1" applyFill="1" applyBorder="1" applyAlignment="1">
      <alignment horizontal="center"/>
    </xf>
    <xf numFmtId="170" fontId="9" fillId="7" borderId="49" xfId="0" applyNumberFormat="1" applyFont="1" applyFill="1" applyBorder="1" applyAlignment="1">
      <alignment horizontal="right"/>
    </xf>
    <xf numFmtId="170" fontId="9" fillId="7" borderId="47" xfId="0" applyNumberFormat="1" applyFont="1" applyFill="1" applyBorder="1" applyAlignment="1">
      <alignment horizontal="right"/>
    </xf>
    <xf numFmtId="0" fontId="9" fillId="26" borderId="102" xfId="0" applyFont="1" applyFill="1" applyBorder="1" applyAlignment="1">
      <alignment horizontal="center"/>
    </xf>
    <xf numFmtId="0" fontId="9" fillId="26" borderId="104" xfId="0" applyFont="1" applyFill="1" applyBorder="1" applyAlignment="1">
      <alignment horizontal="center"/>
    </xf>
    <xf numFmtId="0" fontId="9" fillId="26" borderId="106" xfId="0" applyFont="1" applyFill="1" applyBorder="1" applyAlignment="1">
      <alignment horizontal="center"/>
    </xf>
    <xf numFmtId="0" fontId="9" fillId="28" borderId="19" xfId="6" applyFont="1" applyFill="1" applyBorder="1" applyAlignment="1">
      <alignment horizontal="left" vertical="center"/>
    </xf>
    <xf numFmtId="0" fontId="9" fillId="28" borderId="52" xfId="6" applyFont="1" applyFill="1" applyBorder="1" applyAlignment="1">
      <alignment horizontal="left" vertical="center"/>
    </xf>
    <xf numFmtId="0" fontId="9" fillId="28" borderId="19" xfId="6" applyFont="1" applyFill="1" applyBorder="1" applyAlignment="1">
      <alignment horizontal="center" vertical="center"/>
    </xf>
    <xf numFmtId="0" fontId="9" fillId="28" borderId="52" xfId="6" applyFont="1" applyFill="1" applyBorder="1" applyAlignment="1">
      <alignment horizontal="center" vertical="center"/>
    </xf>
    <xf numFmtId="0" fontId="9" fillId="28" borderId="105" xfId="6" applyFont="1" applyFill="1" applyBorder="1" applyAlignment="1">
      <alignment horizontal="center" vertical="center"/>
    </xf>
    <xf numFmtId="0" fontId="9" fillId="28" borderId="53" xfId="6" applyFont="1" applyFill="1" applyBorder="1" applyAlignment="1">
      <alignment horizontal="center" vertical="center"/>
    </xf>
    <xf numFmtId="0" fontId="15" fillId="28" borderId="107" xfId="0" applyFont="1" applyFill="1" applyBorder="1" applyAlignment="1">
      <alignment horizontal="center"/>
    </xf>
    <xf numFmtId="0" fontId="15" fillId="28" borderId="42" xfId="0" applyFont="1" applyFill="1" applyBorder="1" applyAlignment="1">
      <alignment horizontal="center"/>
    </xf>
    <xf numFmtId="0" fontId="15" fillId="28" borderId="108" xfId="0" applyFont="1" applyFill="1" applyBorder="1" applyAlignment="1">
      <alignment horizontal="center"/>
    </xf>
    <xf numFmtId="0" fontId="15" fillId="28" borderId="103" xfId="0" applyFont="1" applyFill="1" applyBorder="1" applyAlignment="1">
      <alignment horizontal="center"/>
    </xf>
    <xf numFmtId="0" fontId="15" fillId="28" borderId="9" xfId="0" applyFont="1" applyFill="1" applyBorder="1" applyAlignment="1">
      <alignment horizontal="center"/>
    </xf>
    <xf numFmtId="0" fontId="15" fillId="28" borderId="10" xfId="0" applyFont="1" applyFill="1" applyBorder="1" applyAlignment="1">
      <alignment horizontal="center"/>
    </xf>
    <xf numFmtId="0" fontId="9" fillId="28" borderId="11" xfId="6" applyFont="1" applyFill="1" applyBorder="1" applyAlignment="1">
      <alignment horizontal="left" vertical="center"/>
    </xf>
    <xf numFmtId="0" fontId="9" fillId="28" borderId="15" xfId="6" applyFont="1" applyFill="1" applyBorder="1" applyAlignment="1">
      <alignment horizontal="left" vertical="center"/>
    </xf>
    <xf numFmtId="0" fontId="9" fillId="28" borderId="103" xfId="6" applyFont="1" applyFill="1" applyBorder="1" applyAlignment="1">
      <alignment horizontal="center" vertical="center"/>
    </xf>
    <xf numFmtId="0" fontId="9" fillId="28" borderId="9" xfId="6" applyFont="1" applyFill="1" applyBorder="1" applyAlignment="1">
      <alignment horizontal="center" vertical="center"/>
    </xf>
    <xf numFmtId="0" fontId="9" fillId="28" borderId="12" xfId="6" applyFont="1" applyFill="1" applyBorder="1" applyAlignment="1">
      <alignment horizontal="center" vertical="center"/>
    </xf>
    <xf numFmtId="0" fontId="9" fillId="28" borderId="16" xfId="6" applyFont="1" applyFill="1" applyBorder="1" applyAlignment="1">
      <alignment horizontal="center" vertical="center"/>
    </xf>
    <xf numFmtId="0" fontId="9" fillId="28" borderId="17" xfId="6" applyFont="1" applyFill="1" applyBorder="1" applyAlignment="1">
      <alignment horizontal="center" vertical="center"/>
    </xf>
    <xf numFmtId="0" fontId="9" fillId="28" borderId="18" xfId="6" applyFont="1" applyFill="1" applyBorder="1" applyAlignment="1">
      <alignment horizontal="center" vertical="center"/>
    </xf>
    <xf numFmtId="0" fontId="15" fillId="28" borderId="13" xfId="0" applyFont="1" applyFill="1" applyBorder="1" applyAlignment="1">
      <alignment horizontal="center"/>
    </xf>
    <xf numFmtId="0" fontId="15" fillId="28" borderId="0" xfId="0" applyFont="1" applyFill="1" applyBorder="1" applyAlignment="1">
      <alignment horizontal="center"/>
    </xf>
    <xf numFmtId="0" fontId="15" fillId="28" borderId="14" xfId="0" applyFont="1" applyFill="1" applyBorder="1" applyAlignment="1">
      <alignment horizontal="center"/>
    </xf>
    <xf numFmtId="0" fontId="9" fillId="28" borderId="23" xfId="0" applyFont="1" applyFill="1" applyBorder="1" applyAlignment="1">
      <alignment horizontal="left" vertical="center"/>
    </xf>
    <xf numFmtId="0" fontId="9" fillId="28" borderId="20" xfId="6" applyFont="1" applyFill="1" applyBorder="1" applyAlignment="1">
      <alignment horizontal="center" vertical="center"/>
    </xf>
    <xf numFmtId="0" fontId="9" fillId="28" borderId="21" xfId="6" applyFont="1" applyFill="1" applyBorder="1" applyAlignment="1">
      <alignment horizontal="center" vertical="center"/>
    </xf>
    <xf numFmtId="0" fontId="9" fillId="28" borderId="22" xfId="6" applyFont="1" applyFill="1" applyBorder="1" applyAlignment="1">
      <alignment horizontal="center" vertical="center"/>
    </xf>
    <xf numFmtId="0" fontId="9" fillId="28" borderId="16" xfId="0" applyFont="1" applyFill="1" applyBorder="1" applyAlignment="1">
      <alignment horizontal="center" vertical="center"/>
    </xf>
    <xf numFmtId="0" fontId="9" fillId="28" borderId="17" xfId="0" applyFont="1" applyFill="1" applyBorder="1" applyAlignment="1">
      <alignment horizontal="center" vertical="center"/>
    </xf>
    <xf numFmtId="0" fontId="9" fillId="28" borderId="18" xfId="0" applyFont="1" applyFill="1" applyBorder="1" applyAlignment="1">
      <alignment horizontal="center" vertical="center"/>
    </xf>
    <xf numFmtId="0" fontId="15" fillId="26" borderId="30" xfId="0" applyFont="1" applyFill="1" applyBorder="1" applyAlignment="1">
      <alignment horizontal="right" vertical="center"/>
    </xf>
    <xf numFmtId="0" fontId="15" fillId="26" borderId="0" xfId="0" applyFont="1" applyFill="1" applyBorder="1" applyAlignment="1">
      <alignment horizontal="right" vertical="center"/>
    </xf>
    <xf numFmtId="0" fontId="15" fillId="26" borderId="0" xfId="0" applyFont="1" applyFill="1" applyBorder="1" applyAlignment="1">
      <alignment horizontal="center" vertical="center"/>
    </xf>
    <xf numFmtId="0" fontId="9" fillId="0" borderId="46" xfId="7" applyFont="1" applyFill="1" applyBorder="1" applyAlignment="1">
      <alignment horizontal="left" wrapText="1"/>
    </xf>
    <xf numFmtId="0" fontId="9" fillId="0" borderId="33" xfId="7" applyFont="1" applyFill="1" applyBorder="1" applyAlignment="1">
      <alignment horizontal="left" wrapText="1"/>
    </xf>
    <xf numFmtId="0" fontId="9" fillId="0" borderId="47" xfId="7" applyFont="1" applyFill="1" applyBorder="1" applyAlignment="1">
      <alignment horizontal="left" wrapText="1"/>
    </xf>
    <xf numFmtId="2" fontId="9" fillId="7" borderId="49" xfId="0" applyNumberFormat="1" applyFont="1" applyFill="1" applyBorder="1" applyAlignment="1">
      <alignment horizontal="right"/>
    </xf>
    <xf numFmtId="2" fontId="9" fillId="7" borderId="47" xfId="0" applyNumberFormat="1" applyFont="1" applyFill="1" applyBorder="1" applyAlignment="1">
      <alignment horizontal="right"/>
    </xf>
    <xf numFmtId="0" fontId="9" fillId="7" borderId="46" xfId="0" applyFont="1" applyFill="1" applyBorder="1" applyAlignment="1">
      <alignment horizontal="left" vertical="center"/>
    </xf>
    <xf numFmtId="0" fontId="9" fillId="7" borderId="33" xfId="0" applyFont="1" applyFill="1" applyBorder="1" applyAlignment="1">
      <alignment horizontal="left" vertical="center"/>
    </xf>
    <xf numFmtId="0" fontId="9" fillId="7" borderId="47" xfId="0" applyFont="1" applyFill="1" applyBorder="1" applyAlignment="1">
      <alignment horizontal="left" vertical="center"/>
    </xf>
    <xf numFmtId="0" fontId="9" fillId="0" borderId="33" xfId="7" applyFont="1" applyFill="1" applyBorder="1" applyAlignment="1">
      <alignment horizontal="left"/>
    </xf>
    <xf numFmtId="0" fontId="9" fillId="7" borderId="25" xfId="0" applyFont="1" applyFill="1" applyBorder="1" applyAlignment="1">
      <alignment horizontal="left"/>
    </xf>
    <xf numFmtId="0" fontId="9" fillId="7" borderId="26" xfId="0" applyFont="1" applyFill="1" applyBorder="1" applyAlignment="1">
      <alignment horizontal="left"/>
    </xf>
    <xf numFmtId="0" fontId="9" fillId="7" borderId="40" xfId="0" applyFont="1" applyFill="1" applyBorder="1" applyAlignment="1">
      <alignment horizontal="left"/>
    </xf>
    <xf numFmtId="9" fontId="9" fillId="7" borderId="40" xfId="0" applyNumberFormat="1" applyFont="1" applyFill="1" applyBorder="1" applyAlignment="1">
      <alignment horizontal="center"/>
    </xf>
    <xf numFmtId="0" fontId="15" fillId="26" borderId="0" xfId="0" applyFont="1" applyFill="1" applyBorder="1" applyAlignment="1" applyProtection="1">
      <alignment horizontal="left" vertical="top" wrapText="1"/>
    </xf>
    <xf numFmtId="49" fontId="15" fillId="26" borderId="0" xfId="0" applyNumberFormat="1" applyFont="1" applyFill="1" applyBorder="1" applyAlignment="1" applyProtection="1">
      <alignment horizontal="left" vertical="top" wrapText="1"/>
    </xf>
    <xf numFmtId="0" fontId="15" fillId="12" borderId="25" xfId="0" applyFont="1" applyFill="1" applyBorder="1" applyAlignment="1">
      <alignment horizontal="left" wrapText="1"/>
    </xf>
    <xf numFmtId="0" fontId="15" fillId="12" borderId="26" xfId="0" applyFont="1" applyFill="1" applyBorder="1" applyAlignment="1">
      <alignment horizontal="left" wrapText="1"/>
    </xf>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0" borderId="30" xfId="0" applyFont="1" applyBorder="1" applyAlignment="1">
      <alignment horizontal="justify" wrapText="1"/>
    </xf>
    <xf numFmtId="0" fontId="15" fillId="0" borderId="0" xfId="0" applyFont="1" applyBorder="1" applyAlignment="1">
      <alignment horizontal="justify" wrapText="1"/>
    </xf>
    <xf numFmtId="0" fontId="15" fillId="0" borderId="31" xfId="0" applyFont="1" applyBorder="1" applyAlignment="1">
      <alignment horizontal="justify" wrapText="1"/>
    </xf>
    <xf numFmtId="0" fontId="9" fillId="0" borderId="0" xfId="0" applyFont="1" applyBorder="1" applyAlignment="1">
      <alignment horizontal="right"/>
    </xf>
    <xf numFmtId="0" fontId="9" fillId="0" borderId="31" xfId="0" applyFont="1" applyBorder="1" applyAlignment="1">
      <alignment horizontal="right"/>
    </xf>
    <xf numFmtId="0" fontId="9" fillId="0" borderId="42" xfId="0" applyFont="1" applyBorder="1" applyAlignment="1">
      <alignment horizontal="right"/>
    </xf>
    <xf numFmtId="0" fontId="9" fillId="0" borderId="61" xfId="0" applyFont="1" applyBorder="1" applyAlignment="1">
      <alignment horizontal="right"/>
    </xf>
    <xf numFmtId="0" fontId="15" fillId="10" borderId="37" xfId="0" applyFont="1" applyFill="1" applyBorder="1" applyAlignment="1">
      <alignment horizontal="center" vertical="center" wrapText="1"/>
    </xf>
    <xf numFmtId="0" fontId="9" fillId="7" borderId="15" xfId="0" applyFont="1" applyFill="1" applyBorder="1" applyAlignment="1">
      <alignment horizontal="center"/>
    </xf>
    <xf numFmtId="0" fontId="9" fillId="7" borderId="23" xfId="0" applyFont="1" applyFill="1" applyBorder="1" applyAlignment="1">
      <alignment horizontal="center"/>
    </xf>
    <xf numFmtId="2" fontId="9" fillId="7" borderId="60" xfId="0" applyNumberFormat="1" applyFont="1" applyFill="1" applyBorder="1" applyAlignment="1">
      <alignment horizontal="right"/>
    </xf>
    <xf numFmtId="0" fontId="9" fillId="7" borderId="51" xfId="0" applyFont="1" applyFill="1" applyBorder="1" applyAlignment="1">
      <alignment horizontal="center"/>
    </xf>
    <xf numFmtId="0" fontId="15" fillId="11" borderId="37" xfId="0" applyFont="1" applyFill="1" applyBorder="1" applyAlignment="1">
      <alignment horizontal="center" vertical="center"/>
    </xf>
    <xf numFmtId="0" fontId="15" fillId="9" borderId="44" xfId="0" applyFont="1" applyFill="1" applyBorder="1" applyAlignment="1">
      <alignment horizontal="center" vertical="center"/>
    </xf>
    <xf numFmtId="0" fontId="9" fillId="28" borderId="23" xfId="6" applyFont="1" applyFill="1" applyBorder="1" applyAlignment="1">
      <alignment horizontal="left" vertical="center"/>
    </xf>
    <xf numFmtId="0" fontId="9" fillId="28" borderId="110" xfId="6" applyFont="1" applyFill="1" applyBorder="1" applyAlignment="1">
      <alignment horizontal="left" vertical="center"/>
    </xf>
    <xf numFmtId="0" fontId="15" fillId="12" borderId="25" xfId="0" applyFont="1" applyFill="1" applyBorder="1" applyAlignment="1">
      <alignment horizontal="left" vertical="top" wrapText="1"/>
    </xf>
    <xf numFmtId="0" fontId="15" fillId="12" borderId="26" xfId="0" applyFont="1" applyFill="1" applyBorder="1" applyAlignment="1">
      <alignment horizontal="left" vertical="top" wrapText="1"/>
    </xf>
    <xf numFmtId="0" fontId="15" fillId="12" borderId="54" xfId="0" applyFont="1" applyFill="1" applyBorder="1" applyAlignment="1">
      <alignment horizontal="left" vertical="top" wrapText="1"/>
    </xf>
    <xf numFmtId="0" fontId="15" fillId="12" borderId="55" xfId="0" applyFont="1" applyFill="1" applyBorder="1" applyAlignment="1">
      <alignment horizontal="left" vertical="top" wrapText="1"/>
    </xf>
    <xf numFmtId="0" fontId="15" fillId="9" borderId="28" xfId="0" applyFont="1" applyFill="1" applyBorder="1" applyAlignment="1">
      <alignment horizontal="center" vertical="center" wrapText="1"/>
    </xf>
    <xf numFmtId="0" fontId="15" fillId="9" borderId="9" xfId="0" applyFont="1" applyFill="1" applyBorder="1" applyAlignment="1">
      <alignment horizontal="center" vertical="center" wrapText="1"/>
    </xf>
    <xf numFmtId="0" fontId="15" fillId="12" borderId="27" xfId="0" applyFont="1" applyFill="1" applyBorder="1" applyAlignment="1">
      <alignment horizontal="left" wrapText="1"/>
    </xf>
    <xf numFmtId="0" fontId="9" fillId="7" borderId="41" xfId="0" applyFont="1" applyFill="1" applyBorder="1" applyAlignment="1"/>
    <xf numFmtId="0" fontId="9" fillId="7" borderId="21" xfId="0" applyFont="1" applyFill="1" applyBorder="1" applyAlignment="1"/>
    <xf numFmtId="0" fontId="9" fillId="7" borderId="19" xfId="0" applyFont="1" applyFill="1" applyBorder="1" applyAlignment="1">
      <alignment horizontal="center"/>
    </xf>
    <xf numFmtId="0" fontId="9" fillId="7" borderId="24"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0" fontId="15" fillId="12" borderId="25" xfId="0" applyFont="1" applyFill="1" applyBorder="1" applyAlignment="1">
      <alignment horizontal="left" vertical="center" wrapText="1"/>
    </xf>
    <xf numFmtId="0" fontId="15" fillId="12" borderId="26" xfId="0" applyFont="1" applyFill="1" applyBorder="1" applyAlignment="1">
      <alignment horizontal="left" vertical="center" wrapText="1"/>
    </xf>
    <xf numFmtId="0" fontId="15" fillId="9" borderId="54" xfId="0" applyFont="1" applyFill="1" applyBorder="1" applyAlignment="1">
      <alignment horizontal="center" vertical="center" wrapText="1"/>
    </xf>
    <xf numFmtId="0" fontId="15" fillId="9" borderId="55" xfId="0" applyFont="1" applyFill="1" applyBorder="1" applyAlignment="1">
      <alignment horizontal="center" vertical="center" wrapText="1"/>
    </xf>
    <xf numFmtId="0" fontId="15" fillId="11" borderId="46" xfId="0" applyFont="1" applyFill="1" applyBorder="1" applyAlignment="1" applyProtection="1">
      <alignment horizontal="center"/>
      <protection locked="0"/>
    </xf>
    <xf numFmtId="0" fontId="15" fillId="11" borderId="33" xfId="0" applyFont="1" applyFill="1" applyBorder="1" applyAlignment="1" applyProtection="1">
      <alignment horizontal="center"/>
      <protection locked="0"/>
    </xf>
    <xf numFmtId="0" fontId="15" fillId="11" borderId="58" xfId="0" applyFont="1" applyFill="1" applyBorder="1" applyAlignment="1" applyProtection="1">
      <alignment horizontal="center"/>
      <protection locked="0"/>
    </xf>
    <xf numFmtId="0" fontId="15" fillId="9" borderId="54" xfId="0" applyFont="1" applyFill="1" applyBorder="1" applyAlignment="1">
      <alignment horizontal="center" vertical="center"/>
    </xf>
    <xf numFmtId="0" fontId="15" fillId="9" borderId="56" xfId="0" applyFont="1" applyFill="1" applyBorder="1" applyAlignment="1">
      <alignment horizontal="center" vertical="center"/>
    </xf>
  </cellXfs>
  <cellStyles count="29">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2 2" xfId="24" xr:uid="{00000000-0005-0000-0000-000009000000}"/>
    <cellStyle name="Moneda 3" xfId="18" xr:uid="{00000000-0005-0000-0000-00000A000000}"/>
    <cellStyle name="Moneda 3 2" xfId="25" xr:uid="{00000000-0005-0000-0000-00000B000000}"/>
    <cellStyle name="Moneda 4" xfId="20" xr:uid="{00000000-0005-0000-0000-00000C000000}"/>
    <cellStyle name="Moneda 4 2" xfId="27" xr:uid="{00000000-0005-0000-0000-00000D000000}"/>
    <cellStyle name="Normal" xfId="0" builtinId="0"/>
    <cellStyle name="Normal 14" xfId="7" xr:uid="{00000000-0005-0000-0000-00000F000000}"/>
    <cellStyle name="Normal 14 2" xfId="23" xr:uid="{00000000-0005-0000-0000-000010000000}"/>
    <cellStyle name="Normal 2" xfId="12" xr:uid="{00000000-0005-0000-0000-000011000000}"/>
    <cellStyle name="Normal 3" xfId="19" xr:uid="{00000000-0005-0000-0000-000012000000}"/>
    <cellStyle name="Normal 3 2" xfId="26" xr:uid="{00000000-0005-0000-0000-000013000000}"/>
    <cellStyle name="Normal 4" xfId="28" xr:uid="{00000000-0005-0000-0000-000014000000}"/>
    <cellStyle name="Normal_modelo ACTA OBRA y MODIFICACION" xfId="6" xr:uid="{00000000-0005-0000-0000-000015000000}"/>
    <cellStyle name="Notas" xfId="2" builtinId="10"/>
    <cellStyle name="Notas 2" xfId="13" xr:uid="{00000000-0005-0000-0000-000017000000}"/>
    <cellStyle name="Porcentaje" xfId="5" builtinId="5"/>
    <cellStyle name="Porcentaje 2" xfId="15" xr:uid="{00000000-0005-0000-0000-000019000000}"/>
    <cellStyle name="Porcentaje 3" xfId="22" xr:uid="{00000000-0005-0000-0000-00001A000000}"/>
    <cellStyle name="Porcentual 9" xfId="8" xr:uid="{00000000-0005-0000-0000-00001B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BOYACA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election activeCell="C72" sqref="C72"/>
    </sheetView>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70"/>
      <c r="B32" s="670"/>
      <c r="C32" s="670"/>
      <c r="D32" s="670"/>
      <c r="E32" s="670"/>
      <c r="F32" s="670"/>
      <c r="G32" s="670"/>
      <c r="H32" s="670"/>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70"/>
      <c r="B33" s="670"/>
      <c r="C33" s="670"/>
      <c r="D33" s="670"/>
      <c r="E33" s="670"/>
      <c r="F33" s="670"/>
      <c r="G33" s="670"/>
      <c r="H33" s="670"/>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70"/>
      <c r="B34" s="670"/>
      <c r="C34" s="670"/>
      <c r="D34" s="670"/>
      <c r="E34" s="670"/>
      <c r="F34" s="670"/>
      <c r="G34" s="670"/>
      <c r="H34" s="670"/>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70"/>
      <c r="B35" s="670"/>
      <c r="C35" s="670"/>
      <c r="D35" s="670"/>
      <c r="E35" s="670"/>
      <c r="F35" s="670"/>
      <c r="G35" s="670"/>
      <c r="H35" s="670"/>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70"/>
      <c r="B36" s="670"/>
      <c r="C36" s="670"/>
      <c r="D36" s="670"/>
      <c r="E36" s="670"/>
      <c r="F36" s="670"/>
      <c r="G36" s="670"/>
      <c r="H36" s="670"/>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70"/>
      <c r="B37" s="670"/>
      <c r="C37" s="670"/>
      <c r="D37" s="670"/>
      <c r="E37" s="670"/>
      <c r="F37" s="670"/>
      <c r="G37" s="670"/>
      <c r="H37" s="670"/>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70"/>
      <c r="B38" s="670"/>
      <c r="C38" s="670"/>
      <c r="D38" s="670"/>
      <c r="E38" s="670"/>
      <c r="F38" s="670"/>
      <c r="G38" s="670"/>
      <c r="H38" s="670"/>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C72" sqref="C7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tabSelected="1" zoomScale="60" zoomScaleNormal="60" workbookViewId="0">
      <pane xSplit="2" ySplit="2" topLeftCell="C150" activePane="bottomRight" state="frozen"/>
      <selection activeCell="C72" sqref="C72"/>
      <selection pane="topRight" activeCell="C72" sqref="C72"/>
      <selection pane="bottomLeft" activeCell="C72" sqref="C72"/>
      <selection pane="bottomRight" activeCell="D151" sqref="D15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71" t="s">
        <v>1933</v>
      </c>
      <c r="B1" s="672"/>
      <c r="C1" s="672"/>
      <c r="D1" s="673"/>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4100455.3938466869</v>
      </c>
      <c r="G3" t="s">
        <v>1064</v>
      </c>
      <c r="J3" s="1"/>
    </row>
    <row r="4" spans="1:10" ht="54" thickTop="1" thickBot="1">
      <c r="A4" s="137" t="s">
        <v>1069</v>
      </c>
      <c r="B4" s="138" t="s">
        <v>1253</v>
      </c>
      <c r="C4" s="136" t="s">
        <v>1068</v>
      </c>
      <c r="D4" s="183">
        <f>VLOOKUP('200.2'!A88,'200.2'!A37:N108,14,FALSE)</f>
        <v>206729.20603883042</v>
      </c>
      <c r="J4" s="1"/>
    </row>
    <row r="5" spans="1:10" ht="54" thickTop="1" thickBot="1">
      <c r="A5" s="137" t="s">
        <v>1070</v>
      </c>
      <c r="B5" s="138" t="s">
        <v>1254</v>
      </c>
      <c r="C5" s="139" t="s">
        <v>1071</v>
      </c>
      <c r="D5" s="183">
        <f>VLOOKUP('201.1'!A88,'201.1'!A38:N109,14,FALSE)</f>
        <v>214422.22779018455</v>
      </c>
    </row>
    <row r="6" spans="1:10" ht="54" thickTop="1" thickBot="1">
      <c r="A6" s="137" t="s">
        <v>1072</v>
      </c>
      <c r="B6" s="138" t="s">
        <v>1255</v>
      </c>
      <c r="C6" s="139" t="s">
        <v>1071</v>
      </c>
      <c r="D6" s="183">
        <f>VLOOKUP('201.2'!A88,'201.2'!A39:N110,14,FALSE)</f>
        <v>199837.38421683188</v>
      </c>
    </row>
    <row r="7" spans="1:10" ht="70.5" customHeight="1" thickTop="1" thickBot="1">
      <c r="A7" s="137" t="s">
        <v>1073</v>
      </c>
      <c r="B7" s="138" t="s">
        <v>1256</v>
      </c>
      <c r="C7" s="139" t="s">
        <v>1071</v>
      </c>
      <c r="D7" s="183">
        <f>VLOOKUP('201.3'!A88,'201.3'!A40:N111,14,FALSE)</f>
        <v>52021.660549399712</v>
      </c>
    </row>
    <row r="8" spans="1:10" ht="54" thickTop="1" thickBot="1">
      <c r="A8" s="137" t="s">
        <v>1074</v>
      </c>
      <c r="B8" s="138" t="s">
        <v>1257</v>
      </c>
      <c r="C8" s="139" t="s">
        <v>1071</v>
      </c>
      <c r="D8" s="184">
        <f>VLOOKUP('201.4'!A88,'201.4'!A41:N112,14,FALSE)</f>
        <v>80885.523719247634</v>
      </c>
    </row>
    <row r="9" spans="1:10" ht="54" thickTop="1" thickBot="1">
      <c r="A9" s="137" t="s">
        <v>1075</v>
      </c>
      <c r="B9" s="138" t="s">
        <v>1254</v>
      </c>
      <c r="C9" s="139" t="s">
        <v>1929</v>
      </c>
      <c r="D9" s="184">
        <f>VLOOKUP('201.5'!A88,'201.5'!A42:N113,14,FALSE)</f>
        <v>214422.22779018455</v>
      </c>
    </row>
    <row r="10" spans="1:10" ht="54" thickTop="1" thickBot="1">
      <c r="A10" s="137" t="s">
        <v>1076</v>
      </c>
      <c r="B10" s="138" t="s">
        <v>1255</v>
      </c>
      <c r="C10" s="139" t="s">
        <v>1929</v>
      </c>
      <c r="D10" s="184">
        <f>VLOOKUP('201.6'!A88,'201.6'!A43:N114,14,FALSE)</f>
        <v>199837.38421683188</v>
      </c>
    </row>
    <row r="11" spans="1:10" ht="54" thickTop="1" thickBot="1">
      <c r="A11" s="137" t="s">
        <v>1077</v>
      </c>
      <c r="B11" s="138" t="s">
        <v>1255</v>
      </c>
      <c r="C11" s="139" t="s">
        <v>388</v>
      </c>
      <c r="D11" s="184">
        <f>VLOOKUP('201.7'!A88,'201.7'!A44:N115,14,FALSE)</f>
        <v>196963.74972378864</v>
      </c>
    </row>
    <row r="12" spans="1:10" ht="54" thickTop="1" thickBot="1">
      <c r="A12" s="137" t="s">
        <v>1078</v>
      </c>
      <c r="B12" s="138" t="s">
        <v>1258</v>
      </c>
      <c r="C12" s="139" t="s">
        <v>233</v>
      </c>
      <c r="D12" s="184">
        <f>VLOOKUP('201.8'!A88,'201.8'!A45:N116,14,FALSE)</f>
        <v>21872.161684165651</v>
      </c>
    </row>
    <row r="13" spans="1:10" ht="54" thickTop="1" thickBot="1">
      <c r="A13" s="137" t="s">
        <v>1079</v>
      </c>
      <c r="B13" s="138" t="s">
        <v>1259</v>
      </c>
      <c r="C13" s="139" t="s">
        <v>233</v>
      </c>
      <c r="D13" s="184">
        <f>VLOOKUP('201.9'!A88,'201.9'!A46:N117,14,FALSE)</f>
        <v>21603.298047802014</v>
      </c>
    </row>
    <row r="14" spans="1:10" ht="54" thickTop="1" thickBot="1">
      <c r="A14" s="137" t="s">
        <v>1080</v>
      </c>
      <c r="B14" s="138" t="s">
        <v>1260</v>
      </c>
      <c r="C14" s="139" t="s">
        <v>144</v>
      </c>
      <c r="D14" s="184">
        <f>VLOOKUP('201.10'!A88,'201.10'!A47:N118,14,FALSE)</f>
        <v>9140.2505354832811</v>
      </c>
    </row>
    <row r="15" spans="1:10" ht="54" thickTop="1" thickBot="1">
      <c r="A15" s="137" t="s">
        <v>1081</v>
      </c>
      <c r="B15" s="138" t="s">
        <v>1261</v>
      </c>
      <c r="C15" s="139" t="s">
        <v>1082</v>
      </c>
      <c r="D15" s="184">
        <f>VLOOKUP('201.11'!A88,'201.11'!A48:N119,14,FALSE)</f>
        <v>1503.9459376444549</v>
      </c>
    </row>
    <row r="16" spans="1:10" ht="54" thickTop="1" thickBot="1">
      <c r="A16" s="137" t="s">
        <v>1083</v>
      </c>
      <c r="B16" s="138" t="s">
        <v>1262</v>
      </c>
      <c r="C16" s="139" t="s">
        <v>1929</v>
      </c>
      <c r="D16" s="184">
        <f>VLOOKUP('201.12'!A88,'201.12'!A49:N120,14,FALSE)</f>
        <v>119067.4441178616</v>
      </c>
    </row>
    <row r="17" spans="1:10" ht="64.5" thickTop="1" thickBot="1">
      <c r="A17" s="140" t="s">
        <v>1084</v>
      </c>
      <c r="B17" s="141" t="s">
        <v>1263</v>
      </c>
      <c r="C17" s="139" t="s">
        <v>1929</v>
      </c>
      <c r="D17" s="184">
        <f>VLOOKUP('201.13'!A88,'201.13'!A50:N121,14,FALSE)</f>
        <v>115500.04282665148</v>
      </c>
    </row>
    <row r="18" spans="1:10" ht="54" thickTop="1" thickBot="1">
      <c r="A18" s="137" t="s">
        <v>1085</v>
      </c>
      <c r="B18" s="138" t="s">
        <v>1264</v>
      </c>
      <c r="C18" s="139" t="s">
        <v>144</v>
      </c>
      <c r="D18" s="184">
        <f>VLOOKUP('201.14'!A88,'201.14'!A51:N122,14,FALSE)</f>
        <v>44357.891410328855</v>
      </c>
    </row>
    <row r="19" spans="1:10" ht="54" thickTop="1" thickBot="1">
      <c r="A19" s="137" t="s">
        <v>1086</v>
      </c>
      <c r="B19" s="138" t="s">
        <v>1265</v>
      </c>
      <c r="C19" s="139" t="s">
        <v>144</v>
      </c>
      <c r="D19" s="184">
        <f>VLOOKUP('201.15'!A88,'201.15'!A52:N123,14,FALSE)</f>
        <v>54852.894631455536</v>
      </c>
    </row>
    <row r="20" spans="1:10" ht="54" thickTop="1" thickBot="1">
      <c r="A20" s="137" t="s">
        <v>1087</v>
      </c>
      <c r="B20" s="138" t="s">
        <v>1266</v>
      </c>
      <c r="C20" s="139" t="s">
        <v>144</v>
      </c>
      <c r="D20" s="184">
        <f>VLOOKUP('201.16'!A88,'201.16'!A53:N124,14,FALSE)</f>
        <v>1947.3627585259464</v>
      </c>
    </row>
    <row r="21" spans="1:10" ht="54" thickTop="1" thickBot="1">
      <c r="A21" s="137" t="s">
        <v>1088</v>
      </c>
      <c r="B21" s="138" t="s">
        <v>1267</v>
      </c>
      <c r="C21" s="139" t="s">
        <v>1929</v>
      </c>
      <c r="D21" s="184">
        <f>VLOOKUP('201.17'!A88,'201.17'!A54:N125,14,FALSE)</f>
        <v>74443.757912264002</v>
      </c>
    </row>
    <row r="22" spans="1:10" ht="54" thickTop="1" thickBot="1">
      <c r="A22" s="137" t="s">
        <v>1089</v>
      </c>
      <c r="B22" s="138" t="s">
        <v>1268</v>
      </c>
      <c r="C22" s="139" t="s">
        <v>1929</v>
      </c>
      <c r="D22" s="184">
        <f>VLOOKUP('201.18'!A88,'201.18'!A55:N126,14,FALSE)</f>
        <v>74443.757912264002</v>
      </c>
    </row>
    <row r="23" spans="1:10" ht="54" thickTop="1" thickBot="1">
      <c r="A23" s="137" t="s">
        <v>1090</v>
      </c>
      <c r="B23" s="138" t="s">
        <v>1269</v>
      </c>
      <c r="C23" s="139" t="s">
        <v>144</v>
      </c>
      <c r="D23" s="184">
        <f>VLOOKUP('201.19'!A88,'201.19'!A56:N127,14,FALSE)</f>
        <v>6155.0964653450474</v>
      </c>
    </row>
    <row r="24" spans="1:10" ht="54" thickTop="1" thickBot="1">
      <c r="A24" s="137" t="s">
        <v>1091</v>
      </c>
      <c r="B24" s="138" t="s">
        <v>1270</v>
      </c>
      <c r="C24" s="139" t="s">
        <v>144</v>
      </c>
      <c r="D24" s="184">
        <f>VLOOKUP('201.20'!A88,'201.20'!A57:N128,14,FALSE)</f>
        <v>824.78667246846192</v>
      </c>
    </row>
    <row r="25" spans="1:10" ht="54" thickTop="1" thickBot="1">
      <c r="A25" s="137" t="s">
        <v>1092</v>
      </c>
      <c r="B25" s="138" t="s">
        <v>1271</v>
      </c>
      <c r="C25" s="139" t="s">
        <v>144</v>
      </c>
      <c r="D25" s="184">
        <f>VLOOKUP('201.21'!A88,'201.21'!A58:N129,14,FALSE)</f>
        <v>7432.5706252544669</v>
      </c>
    </row>
    <row r="26" spans="1:10" ht="54" thickTop="1" thickBot="1">
      <c r="A26" s="137" t="s">
        <v>1509</v>
      </c>
      <c r="B26" s="138" t="s">
        <v>1497</v>
      </c>
      <c r="C26" s="139" t="s">
        <v>1929</v>
      </c>
      <c r="D26" s="184">
        <f>VLOOKUP('203.1'!A88,'203.1'!A59:N130,14,FALSE)</f>
        <v>1203205.5494047441</v>
      </c>
      <c r="E26" s="211">
        <v>810279</v>
      </c>
      <c r="J26" s="211">
        <f>878897-E26</f>
        <v>68618</v>
      </c>
    </row>
    <row r="27" spans="1:10" ht="54" thickTop="1" thickBot="1">
      <c r="A27" s="137" t="s">
        <v>1510</v>
      </c>
      <c r="B27" s="138" t="s">
        <v>1501</v>
      </c>
      <c r="C27" s="139" t="s">
        <v>1929</v>
      </c>
      <c r="D27" s="184">
        <f>VLOOKUP('203.2'!A88,'203.2'!A60:N131,14,FALSE)</f>
        <v>1452464.2432707255</v>
      </c>
      <c r="E27" s="211">
        <v>972387</v>
      </c>
      <c r="J27" s="211">
        <f>1064807-972387</f>
        <v>92420</v>
      </c>
    </row>
    <row r="28" spans="1:10" ht="54" thickTop="1" thickBot="1">
      <c r="A28" s="137" t="s">
        <v>1511</v>
      </c>
      <c r="B28" s="138" t="s">
        <v>1502</v>
      </c>
      <c r="C28" s="139" t="s">
        <v>1929</v>
      </c>
      <c r="D28" s="184">
        <f>VLOOKUP('203.3'!A88,'203.3'!A61:N132,14,FALSE)</f>
        <v>1630506.1674607121</v>
      </c>
    </row>
    <row r="29" spans="1:10" ht="54" thickTop="1" thickBot="1">
      <c r="A29" s="137" t="s">
        <v>1512</v>
      </c>
      <c r="B29" s="138" t="s">
        <v>1503</v>
      </c>
      <c r="C29" s="139" t="s">
        <v>1929</v>
      </c>
      <c r="D29" s="184">
        <f>VLOOKUP('203.4'!A88,'203.4'!A62:N133,14,FALSE)</f>
        <v>726380.36568557587</v>
      </c>
    </row>
    <row r="30" spans="1:10" ht="54" thickTop="1" thickBot="1">
      <c r="A30" s="137" t="s">
        <v>1513</v>
      </c>
      <c r="B30" s="138" t="s">
        <v>1504</v>
      </c>
      <c r="C30" s="139" t="s">
        <v>1929</v>
      </c>
      <c r="D30" s="184">
        <f>VLOOKUP('203.5'!A88,'203.5'!A63:N134,14,FALSE)</f>
        <v>843415.29764303542</v>
      </c>
    </row>
    <row r="31" spans="1:10" ht="54" thickTop="1" thickBot="1">
      <c r="A31" s="137" t="s">
        <v>1514</v>
      </c>
      <c r="B31" s="138" t="s">
        <v>1505</v>
      </c>
      <c r="C31" s="139" t="s">
        <v>1929</v>
      </c>
      <c r="D31" s="184">
        <f>VLOOKUP('203.6'!A88,'203.6'!A64:N135,14,FALSE)</f>
        <v>917892.07252505538</v>
      </c>
    </row>
    <row r="32" spans="1:10" ht="54" thickTop="1" thickBot="1">
      <c r="A32" s="137" t="s">
        <v>1515</v>
      </c>
      <c r="B32" s="138" t="s">
        <v>1506</v>
      </c>
      <c r="C32" s="139" t="s">
        <v>1929</v>
      </c>
      <c r="D32" s="184">
        <f>VLOOKUP('203.7'!A88,'203.7'!A65:N136,14,FALSE)</f>
        <v>246335.70904601901</v>
      </c>
    </row>
    <row r="33" spans="1:4" ht="54" thickTop="1" thickBot="1">
      <c r="A33" s="137" t="s">
        <v>1516</v>
      </c>
      <c r="B33" s="138" t="s">
        <v>1955</v>
      </c>
      <c r="C33" s="139" t="s">
        <v>1929</v>
      </c>
      <c r="D33" s="184">
        <f>VLOOKUP('203.8'!A88,'203.8'!A66:N137,14,FALSE)</f>
        <v>358606.325934169</v>
      </c>
    </row>
    <row r="34" spans="1:4" ht="54" thickTop="1" thickBot="1">
      <c r="A34" s="137" t="s">
        <v>1517</v>
      </c>
      <c r="B34" s="138" t="s">
        <v>1508</v>
      </c>
      <c r="C34" s="139" t="s">
        <v>1929</v>
      </c>
      <c r="D34" s="184">
        <f>VLOOKUP('203.9'!A88,'203.9'!A67:N138,14,FALSE)</f>
        <v>380902.02940039238</v>
      </c>
    </row>
    <row r="35" spans="1:4" ht="54" thickTop="1" thickBot="1">
      <c r="A35" s="137" t="s">
        <v>1518</v>
      </c>
      <c r="B35" s="138" t="s">
        <v>1498</v>
      </c>
      <c r="C35" s="139" t="s">
        <v>1929</v>
      </c>
      <c r="D35" s="184">
        <f>VLOOKUP('203.10'!A88,'203.10'!A68:N139,14,FALSE)</f>
        <v>190794.47526971879</v>
      </c>
    </row>
    <row r="36" spans="1:4" ht="54" thickTop="1" thickBot="1">
      <c r="A36" s="137" t="s">
        <v>1519</v>
      </c>
      <c r="B36" s="138" t="s">
        <v>1499</v>
      </c>
      <c r="C36" s="139" t="s">
        <v>1929</v>
      </c>
      <c r="D36" s="184">
        <f>VLOOKUP('203.11'!A88,'203.11'!A69:N140,14,FALSE)</f>
        <v>267396.62993598246</v>
      </c>
    </row>
    <row r="37" spans="1:4" ht="54" thickTop="1" thickBot="1">
      <c r="A37" s="137" t="s">
        <v>1520</v>
      </c>
      <c r="B37" s="225" t="s">
        <v>1500</v>
      </c>
      <c r="C37" s="139" t="s">
        <v>1929</v>
      </c>
      <c r="D37" s="184">
        <f>VLOOKUP('203.12'!A88,'203.12'!A70:N141,14,FALSE)</f>
        <v>278978.81355479982</v>
      </c>
    </row>
    <row r="38" spans="1:4" ht="54" thickTop="1" thickBot="1">
      <c r="A38" s="137" t="s">
        <v>1093</v>
      </c>
      <c r="B38" s="138" t="s">
        <v>1272</v>
      </c>
      <c r="C38" s="139" t="s">
        <v>388</v>
      </c>
      <c r="D38" s="184">
        <f>VLOOKUP('210.1.1'!A88,'210.1.1'!A71:N142,14,FALSE)</f>
        <v>160289.61038706399</v>
      </c>
    </row>
    <row r="39" spans="1:4" ht="54" thickTop="1" thickBot="1">
      <c r="A39" s="137" t="s">
        <v>1094</v>
      </c>
      <c r="B39" s="138" t="s">
        <v>1273</v>
      </c>
      <c r="C39" s="139" t="s">
        <v>388</v>
      </c>
      <c r="D39" s="184">
        <f>VLOOKUP('210.1.2'!A88,'210.1.2'!A72:N143,14,FALSE)</f>
        <v>4164.8697735522901</v>
      </c>
    </row>
    <row r="40" spans="1:4" ht="54" thickTop="1" thickBot="1">
      <c r="A40" s="137" t="s">
        <v>1095</v>
      </c>
      <c r="B40" s="138" t="s">
        <v>1274</v>
      </c>
      <c r="C40" s="139" t="s">
        <v>388</v>
      </c>
      <c r="D40" s="184">
        <f>VLOOKUP('210.2.1'!A90,'210.2.1'!A73:N144,14,FALSE)</f>
        <v>17304624.209741399</v>
      </c>
    </row>
    <row r="41" spans="1:4" ht="54" thickTop="1" thickBot="1">
      <c r="A41" s="137" t="s">
        <v>1096</v>
      </c>
      <c r="B41" s="138" t="s">
        <v>1275</v>
      </c>
      <c r="C41" s="139" t="s">
        <v>388</v>
      </c>
      <c r="D41" s="184">
        <f>VLOOKUP('210.2.2'!A88,'210.2.2'!A74:N145,14,FALSE)</f>
        <v>160289.61038706399</v>
      </c>
    </row>
    <row r="42" spans="1:4" ht="54" thickTop="1" thickBot="1">
      <c r="A42" s="137" t="s">
        <v>1097</v>
      </c>
      <c r="B42" s="138" t="s">
        <v>1276</v>
      </c>
      <c r="C42" s="139" t="s">
        <v>388</v>
      </c>
      <c r="D42" s="184">
        <f>VLOOKUP('210.2.3'!A91,'210.2.3'!A91:N146,14,FALSE)</f>
        <v>17148499.469127886</v>
      </c>
    </row>
    <row r="43" spans="1:4" ht="54" thickTop="1" thickBot="1">
      <c r="A43" s="137" t="s">
        <v>1098</v>
      </c>
      <c r="B43" s="138" t="s">
        <v>1277</v>
      </c>
      <c r="C43" s="139" t="s">
        <v>388</v>
      </c>
      <c r="D43" s="184">
        <f>VLOOKUP('210.2.4'!A88,'210.2.4'!A88:N147,14,FALSE)</f>
        <v>4164.8697735522901</v>
      </c>
    </row>
    <row r="44" spans="1:4" ht="54" thickTop="1" thickBot="1">
      <c r="A44" s="137" t="s">
        <v>1099</v>
      </c>
      <c r="B44" s="138" t="s">
        <v>1278</v>
      </c>
      <c r="C44" s="139" t="s">
        <v>388</v>
      </c>
      <c r="D44" s="184">
        <f>VLOOKUP('211.1'!A88,'211.1'!A88:N148,14,FALSE)</f>
        <v>283233.80054434866</v>
      </c>
    </row>
    <row r="45" spans="1:4" ht="54" thickTop="1" thickBot="1">
      <c r="A45" s="137" t="s">
        <v>1100</v>
      </c>
      <c r="B45" s="138" t="s">
        <v>1279</v>
      </c>
      <c r="C45" s="139" t="s">
        <v>388</v>
      </c>
      <c r="D45" s="184">
        <f>VLOOKUP('220.1'!A88,'220.1'!A88:N149,14,FALSE)</f>
        <v>16565.905250759475</v>
      </c>
    </row>
    <row r="46" spans="1:4" ht="54" thickTop="1" thickBot="1">
      <c r="A46" s="137" t="s">
        <v>1101</v>
      </c>
      <c r="B46" s="138" t="s">
        <v>1280</v>
      </c>
      <c r="C46" s="139" t="s">
        <v>388</v>
      </c>
      <c r="D46" s="184">
        <f>VLOOKUP('221.1'!A88,'221.1'!A88:N150,14,FALSE)</f>
        <v>12322.381563449342</v>
      </c>
    </row>
    <row r="47" spans="1:4" ht="54" thickTop="1" thickBot="1">
      <c r="A47" s="137" t="s">
        <v>1102</v>
      </c>
      <c r="B47" s="138" t="s">
        <v>1281</v>
      </c>
      <c r="C47" s="139" t="s">
        <v>388</v>
      </c>
      <c r="D47" s="184">
        <f>VLOOKUP('221.2'!A88,'221.2'!A88:N151,14,FALSE)</f>
        <v>7934.881563449344</v>
      </c>
    </row>
    <row r="48" spans="1:4" ht="64.5" thickTop="1" thickBot="1">
      <c r="A48" s="137" t="s">
        <v>1525</v>
      </c>
      <c r="B48" s="138" t="s">
        <v>1522</v>
      </c>
      <c r="C48" s="139" t="s">
        <v>233</v>
      </c>
      <c r="D48" s="184">
        <f>VLOOKUP('223.1'!A88,'223.1'!A88:N152,14,FALSE)</f>
        <v>10345.674961742438</v>
      </c>
    </row>
    <row r="49" spans="1:10" ht="54" thickTop="1" thickBot="1">
      <c r="A49" s="137" t="s">
        <v>1526</v>
      </c>
      <c r="B49" s="138" t="s">
        <v>1523</v>
      </c>
      <c r="C49" s="139" t="s">
        <v>233</v>
      </c>
      <c r="D49" s="184">
        <f>VLOOKUP('223.2'!A88,'223.2'!A88:N153,14,FALSE)</f>
        <v>14847.060720194793</v>
      </c>
    </row>
    <row r="50" spans="1:10" ht="54" thickTop="1" thickBot="1">
      <c r="A50" s="137" t="s">
        <v>1527</v>
      </c>
      <c r="B50" s="138" t="s">
        <v>1524</v>
      </c>
      <c r="C50" s="139" t="s">
        <v>388</v>
      </c>
      <c r="D50" s="184">
        <f>VLOOKUP('223.3.1'!A88,'223.3.1'!A88:N154,14,FALSE)</f>
        <v>43923</v>
      </c>
    </row>
    <row r="51" spans="1:10" ht="64.5" thickTop="1" thickBot="1">
      <c r="A51" s="137" t="s">
        <v>1528</v>
      </c>
      <c r="B51" s="138" t="s">
        <v>1530</v>
      </c>
      <c r="C51" s="139" t="s">
        <v>388</v>
      </c>
      <c r="D51" s="184">
        <f>VLOOKUP('223.3.2'!A88,'223.3.2'!A88:N155,14,FALSE)</f>
        <v>90333.223490036558</v>
      </c>
      <c r="E51" s="211">
        <v>68888</v>
      </c>
      <c r="J51" s="211">
        <f>+D51-E51</f>
        <v>21445.223490036558</v>
      </c>
    </row>
    <row r="52" spans="1:10" ht="54" thickTop="1" thickBot="1">
      <c r="A52" s="137" t="s">
        <v>1529</v>
      </c>
      <c r="B52" s="138" t="s">
        <v>1531</v>
      </c>
      <c r="C52" s="139" t="s">
        <v>388</v>
      </c>
      <c r="D52" s="184">
        <f>VLOOKUP('223.3.3'!A88,'223.3.3'!A88:N156,14,FALSE)</f>
        <v>107736.97349003656</v>
      </c>
    </row>
    <row r="53" spans="1:10" ht="54" thickTop="1" thickBot="1">
      <c r="A53" s="143" t="s">
        <v>1103</v>
      </c>
      <c r="B53" s="144" t="s">
        <v>2062</v>
      </c>
      <c r="C53" s="139" t="s">
        <v>233</v>
      </c>
      <c r="D53" s="184">
        <f>VLOOKUP('230.1'!A88,'230.1'!A88:N157,14,FALSE)</f>
        <v>3455.0377852582214</v>
      </c>
    </row>
    <row r="54" spans="1:10" ht="54" thickTop="1" thickBot="1">
      <c r="A54" s="143" t="s">
        <v>1104</v>
      </c>
      <c r="B54" s="144" t="s">
        <v>1282</v>
      </c>
      <c r="C54" s="139" t="s">
        <v>233</v>
      </c>
      <c r="D54" s="184">
        <f>VLOOKUP('231.1'!A88,'231.1'!A88:N159,14,FALSE)</f>
        <v>10478.404961742437</v>
      </c>
    </row>
    <row r="55" spans="1:10" ht="54" thickTop="1" thickBot="1">
      <c r="A55" s="143" t="s">
        <v>1105</v>
      </c>
      <c r="B55" s="144" t="s">
        <v>1532</v>
      </c>
      <c r="C55" s="139" t="s">
        <v>233</v>
      </c>
      <c r="D55" s="184">
        <f>VLOOKUP('232.1'!A88,'232.1'!A88:N160,14,FALSE)</f>
        <v>7529.1729617424371</v>
      </c>
    </row>
    <row r="56" spans="1:10" ht="54" thickTop="1" thickBot="1">
      <c r="A56" s="143" t="s">
        <v>1533</v>
      </c>
      <c r="B56" s="144" t="s">
        <v>1956</v>
      </c>
      <c r="C56" s="139" t="s">
        <v>233</v>
      </c>
      <c r="D56" s="184">
        <f>VLOOKUP('233.1'!A88,'233.1'!A88:N161,14,FALSE)</f>
        <v>10077.964441040935</v>
      </c>
    </row>
    <row r="57" spans="1:10" ht="54" thickTop="1" thickBot="1">
      <c r="A57" s="143" t="s">
        <v>1535</v>
      </c>
      <c r="B57" s="144" t="s">
        <v>1536</v>
      </c>
      <c r="C57" s="139" t="s">
        <v>233</v>
      </c>
      <c r="D57" s="184">
        <f>VLOOKUP('233.10'!A88,'233.10'!A88:N162,14,FALSE)</f>
        <v>21099.452345578993</v>
      </c>
    </row>
    <row r="58" spans="1:10" ht="54" thickTop="1" thickBot="1">
      <c r="A58" s="143" t="s">
        <v>1106</v>
      </c>
      <c r="B58" s="144" t="s">
        <v>1537</v>
      </c>
      <c r="C58" s="139" t="s">
        <v>233</v>
      </c>
      <c r="D58" s="184">
        <f>VLOOKUP('234.1'!A88,'234.1'!A88:N163,14,FALSE)</f>
        <v>1153.413470212653</v>
      </c>
    </row>
    <row r="59" spans="1:10" ht="54" thickTop="1" thickBot="1">
      <c r="A59" s="143" t="s">
        <v>1540</v>
      </c>
      <c r="B59" s="144" t="s">
        <v>1541</v>
      </c>
      <c r="C59" s="139" t="s">
        <v>388</v>
      </c>
      <c r="D59" s="184">
        <f>VLOOKUP('235.1'!A88,'235.1'!A88:N164,14,FALSE)</f>
        <v>63567.001630046987</v>
      </c>
    </row>
    <row r="60" spans="1:10" ht="54" thickTop="1" thickBot="1">
      <c r="A60" s="145" t="s">
        <v>1542</v>
      </c>
      <c r="B60" s="144" t="s">
        <v>1543</v>
      </c>
      <c r="C60" s="139" t="s">
        <v>388</v>
      </c>
      <c r="D60" s="184">
        <f>VLOOKUP('235.10'!A88,'235.10'!A88:N165,14,FALSE)</f>
        <v>17807.00163004698</v>
      </c>
    </row>
    <row r="61" spans="1:10" ht="54" thickTop="1" thickBot="1">
      <c r="A61" s="145" t="s">
        <v>1544</v>
      </c>
      <c r="B61" s="144" t="s">
        <v>1545</v>
      </c>
      <c r="C61" s="139" t="s">
        <v>377</v>
      </c>
      <c r="D61" s="184">
        <f>VLOOKUP('235.11'!A88,'235.11'!A88:N166,14,FALSE)</f>
        <v>572</v>
      </c>
    </row>
    <row r="62" spans="1:10" ht="54" thickTop="1" thickBot="1">
      <c r="A62" s="145" t="s">
        <v>1546</v>
      </c>
      <c r="B62" s="144" t="s">
        <v>1957</v>
      </c>
      <c r="C62" s="139" t="s">
        <v>388</v>
      </c>
      <c r="D62" s="184">
        <f>VLOOKUP('236.1'!A88,'236.1'!A88:N167,14,FALSE)</f>
        <v>62527.001630046987</v>
      </c>
    </row>
    <row r="63" spans="1:10" ht="54" thickTop="1" thickBot="1">
      <c r="A63" s="145" t="s">
        <v>1549</v>
      </c>
      <c r="B63" s="144" t="s">
        <v>1958</v>
      </c>
      <c r="C63" s="139" t="s">
        <v>388</v>
      </c>
      <c r="D63" s="184">
        <f>VLOOKUP('236.10'!A87,'236.10'!A87:N168,14,FALSE)</f>
        <v>17807.00163004698</v>
      </c>
    </row>
    <row r="64" spans="1:10" ht="54" thickTop="1" thickBot="1">
      <c r="A64" s="145" t="s">
        <v>1550</v>
      </c>
      <c r="B64" s="146" t="s">
        <v>1551</v>
      </c>
      <c r="C64" s="180" t="s">
        <v>377</v>
      </c>
      <c r="D64" s="184">
        <f>VLOOKUP('236.11'!A88,'236.11'!A88:N169,14,FALSE)</f>
        <v>559</v>
      </c>
    </row>
    <row r="65" spans="1:10" ht="54" thickTop="1" thickBot="1">
      <c r="A65" s="143" t="s">
        <v>1107</v>
      </c>
      <c r="B65" s="144" t="s">
        <v>1283</v>
      </c>
      <c r="C65" s="139" t="s">
        <v>233</v>
      </c>
      <c r="D65" s="184">
        <f>VLOOKUP('310.1'!A87,'310.1'!A87:N170,14,FALSE)</f>
        <v>1176.4760336963411</v>
      </c>
    </row>
    <row r="66" spans="1:10" ht="54" thickTop="1" thickBot="1">
      <c r="A66" s="143" t="s">
        <v>1108</v>
      </c>
      <c r="B66" s="144" t="s">
        <v>1284</v>
      </c>
      <c r="C66" s="139" t="s">
        <v>388</v>
      </c>
      <c r="D66" s="184">
        <f>VLOOKUP('311.1'!A87,'311.1'!A87:N171,14,FALSE)</f>
        <v>78259.473490036544</v>
      </c>
    </row>
    <row r="67" spans="1:10" ht="54" thickTop="1" thickBot="1">
      <c r="A67" s="143" t="s">
        <v>1109</v>
      </c>
      <c r="B67" s="144" t="s">
        <v>1285</v>
      </c>
      <c r="C67" s="139" t="s">
        <v>1082</v>
      </c>
      <c r="D67" s="184">
        <f>VLOOKUP('312.1'!A88,'312.1'!A88:N172,14,FALSE)</f>
        <v>8082.8214909901762</v>
      </c>
    </row>
    <row r="68" spans="1:10" ht="54" thickTop="1" thickBot="1">
      <c r="A68" s="143" t="s">
        <v>1110</v>
      </c>
      <c r="B68" s="144" t="s">
        <v>1286</v>
      </c>
      <c r="C68" s="139" t="s">
        <v>1082</v>
      </c>
      <c r="D68" s="184">
        <f>VLOOKUP('312.2'!A88,'312.2'!A88:N173,14,FALSE)</f>
        <v>213947.6197914783</v>
      </c>
    </row>
    <row r="69" spans="1:10" ht="54" thickTop="1" thickBot="1">
      <c r="A69" s="143" t="s">
        <v>1111</v>
      </c>
      <c r="B69" s="144" t="s">
        <v>1287</v>
      </c>
      <c r="C69" s="139" t="s">
        <v>1548</v>
      </c>
      <c r="D69" s="184">
        <f>VLOOKUP('312.3'!A87,'312.3'!A87:N174,14,FALSE)</f>
        <v>77110.843124932187</v>
      </c>
    </row>
    <row r="70" spans="1:10" ht="54" thickTop="1" thickBot="1">
      <c r="A70" s="143" t="s">
        <v>1112</v>
      </c>
      <c r="B70" s="144" t="s">
        <v>1288</v>
      </c>
      <c r="C70" s="139" t="s">
        <v>388</v>
      </c>
      <c r="D70" s="185">
        <f>VLOOKUP('312.4'!A88,'312.4'!A88:N175,14,FALSE)</f>
        <v>78252.097115951212</v>
      </c>
    </row>
    <row r="71" spans="1:10" ht="54" thickTop="1" thickBot="1">
      <c r="A71" s="143" t="s">
        <v>1113</v>
      </c>
      <c r="B71" s="144" t="s">
        <v>1553</v>
      </c>
      <c r="C71" s="139" t="s">
        <v>388</v>
      </c>
      <c r="D71" s="185">
        <f>VLOOKUP('320.1'!A88,'320.1'!A88:N176,14,FALSE)</f>
        <v>88847.747115951235</v>
      </c>
      <c r="E71" s="211">
        <v>75331</v>
      </c>
      <c r="J71" s="120">
        <f>+D71-E71</f>
        <v>13516.747115951235</v>
      </c>
    </row>
    <row r="72" spans="1:10" ht="54" thickTop="1" thickBot="1">
      <c r="A72" s="143" t="s">
        <v>1114</v>
      </c>
      <c r="B72" s="144" t="s">
        <v>1554</v>
      </c>
      <c r="C72" s="139" t="s">
        <v>388</v>
      </c>
      <c r="D72" s="185">
        <f>VLOOKUP('320.2'!A88,'320.2'!A88:N177,14,FALSE)</f>
        <v>88847.747115951235</v>
      </c>
      <c r="E72" s="211">
        <v>64754</v>
      </c>
      <c r="J72" s="120">
        <f>+D72-E72</f>
        <v>24093.747115951235</v>
      </c>
    </row>
    <row r="73" spans="1:10" ht="54" thickTop="1" thickBot="1">
      <c r="A73" s="143" t="s">
        <v>1557</v>
      </c>
      <c r="B73" s="144" t="s">
        <v>1558</v>
      </c>
      <c r="C73" s="139" t="s">
        <v>388</v>
      </c>
      <c r="D73" s="185">
        <f>VLOOKUP('320.3'!A88,'320.3'!A88:N178,14,FALSE)</f>
        <v>88847.747115951235</v>
      </c>
      <c r="E73" s="211">
        <v>66641</v>
      </c>
      <c r="J73" s="120">
        <f>+D73-E73</f>
        <v>22206.747115951235</v>
      </c>
    </row>
    <row r="74" spans="1:10" ht="54" thickTop="1" thickBot="1">
      <c r="A74" s="143" t="s">
        <v>1559</v>
      </c>
      <c r="B74" s="144" t="s">
        <v>1560</v>
      </c>
      <c r="C74" s="139" t="s">
        <v>388</v>
      </c>
      <c r="D74" s="185">
        <f>VLOOKUP('320.4'!A88,'320.4'!A88:N179,14,FALSE)</f>
        <v>108061.42053189795</v>
      </c>
    </row>
    <row r="75" spans="1:10" ht="54" thickTop="1" thickBot="1">
      <c r="A75" s="143" t="s">
        <v>1561</v>
      </c>
      <c r="B75" s="144" t="s">
        <v>1562</v>
      </c>
      <c r="C75" s="139" t="s">
        <v>388</v>
      </c>
      <c r="D75" s="185">
        <f>VLOOKUP('320.5'!A88,'320.5'!A88:N180,14,FALSE)</f>
        <v>108061.42053189795</v>
      </c>
      <c r="E75" s="211">
        <v>76191</v>
      </c>
      <c r="J75" s="120">
        <f>+D75-E75</f>
        <v>31870.420531897951</v>
      </c>
    </row>
    <row r="76" spans="1:10" ht="54" thickTop="1" thickBot="1">
      <c r="A76" s="143" t="s">
        <v>1563</v>
      </c>
      <c r="B76" s="144" t="s">
        <v>1564</v>
      </c>
      <c r="C76" s="139" t="s">
        <v>388</v>
      </c>
      <c r="D76" s="185">
        <f>VLOOKUP('320.6'!A88,'320.6'!A88:N181,14,FALSE)</f>
        <v>108061.42053189795</v>
      </c>
    </row>
    <row r="77" spans="1:10" ht="54" thickTop="1" thickBot="1">
      <c r="A77" s="143" t="s">
        <v>1115</v>
      </c>
      <c r="B77" s="144" t="s">
        <v>1565</v>
      </c>
      <c r="C77" s="139" t="s">
        <v>388</v>
      </c>
      <c r="D77" s="185">
        <f>VLOOKUP('330.1'!A88,'330.1'!A88:N182,14,FALSE)</f>
        <v>106947.64711595123</v>
      </c>
      <c r="E77" s="211">
        <v>79789</v>
      </c>
      <c r="J77" s="120">
        <f>+D77-E77</f>
        <v>27158.647115951229</v>
      </c>
    </row>
    <row r="78" spans="1:10" ht="54" thickTop="1" thickBot="1">
      <c r="A78" s="145" t="s">
        <v>1116</v>
      </c>
      <c r="B78" s="144" t="s">
        <v>1566</v>
      </c>
      <c r="C78" s="139" t="s">
        <v>388</v>
      </c>
      <c r="D78" s="185">
        <f>VLOOKUP('330.2'!A88,'330.1'!A88:N183,14,FALSE)</f>
        <v>106947.64711595123</v>
      </c>
      <c r="E78" s="211">
        <v>79789</v>
      </c>
      <c r="J78" s="120">
        <f>+D78-E78</f>
        <v>27158.647115951229</v>
      </c>
    </row>
    <row r="79" spans="1:10" ht="54" thickTop="1" thickBot="1">
      <c r="A79" s="145" t="s">
        <v>1567</v>
      </c>
      <c r="B79" s="146" t="s">
        <v>1568</v>
      </c>
      <c r="C79" s="139" t="s">
        <v>388</v>
      </c>
      <c r="D79" s="185">
        <f>VLOOKUP('330.3'!A88,'330.3'!A88:N184,14,FALSE)</f>
        <v>106947.64711595123</v>
      </c>
    </row>
    <row r="80" spans="1:10" ht="54" thickTop="1" thickBot="1">
      <c r="A80" s="145" t="s">
        <v>1569</v>
      </c>
      <c r="B80" s="146" t="s">
        <v>1570</v>
      </c>
      <c r="C80" s="139" t="s">
        <v>388</v>
      </c>
      <c r="D80" s="185">
        <f>VLOOKUP('330.4'!A88,'330.4'!A88:N185,14,FALSE)</f>
        <v>126161.32053189795</v>
      </c>
      <c r="E80" s="211">
        <v>91226</v>
      </c>
      <c r="J80" s="120">
        <f>+D80-E80</f>
        <v>34935.320531897945</v>
      </c>
    </row>
    <row r="81" spans="1:10" ht="54" thickTop="1" thickBot="1">
      <c r="A81" s="145" t="s">
        <v>1571</v>
      </c>
      <c r="B81" s="146" t="s">
        <v>1572</v>
      </c>
      <c r="C81" s="139" t="s">
        <v>388</v>
      </c>
      <c r="D81" s="185">
        <f>VLOOKUP('330.5'!A88,'330.5'!A88:N186,14,FALSE)</f>
        <v>126161.32053189795</v>
      </c>
      <c r="E81" s="211">
        <v>90634</v>
      </c>
      <c r="J81" s="120">
        <f>+D81-E81</f>
        <v>35527.320531897945</v>
      </c>
    </row>
    <row r="82" spans="1:10" ht="54" thickTop="1" thickBot="1">
      <c r="A82" s="145" t="s">
        <v>1573</v>
      </c>
      <c r="B82" s="146" t="s">
        <v>1574</v>
      </c>
      <c r="C82" s="139" t="s">
        <v>388</v>
      </c>
      <c r="D82" s="185">
        <f>VLOOKUP('330.6'!A88,'330.6'!A88:N187,14,FALSE)</f>
        <v>126161.32053189795</v>
      </c>
    </row>
    <row r="83" spans="1:10" ht="54" thickTop="1" thickBot="1">
      <c r="A83" s="143" t="s">
        <v>1117</v>
      </c>
      <c r="B83" s="144" t="s">
        <v>1575</v>
      </c>
      <c r="C83" s="139" t="s">
        <v>388</v>
      </c>
      <c r="D83" s="185">
        <f>VLOOKUP('340.1'!A88,'340.1'!A88:N188,14,FALSE)</f>
        <v>106958.62644233892</v>
      </c>
    </row>
    <row r="84" spans="1:10" ht="54" thickTop="1" thickBot="1">
      <c r="A84" s="143" t="s">
        <v>1118</v>
      </c>
      <c r="B84" s="144" t="s">
        <v>1576</v>
      </c>
      <c r="C84" s="139" t="s">
        <v>388</v>
      </c>
      <c r="D84" s="185">
        <f>VLOOKUP('340.2'!A88,'340.2'!A88:N190,14,FALSE)</f>
        <v>106958.62644233892</v>
      </c>
    </row>
    <row r="85" spans="1:10" ht="54" thickTop="1" thickBot="1">
      <c r="A85" s="143" t="s">
        <v>1119</v>
      </c>
      <c r="B85" s="144" t="s">
        <v>1577</v>
      </c>
      <c r="C85" s="139" t="s">
        <v>388</v>
      </c>
      <c r="D85" s="185">
        <f>VLOOKUP('340.3'!A88,'340.3'!A88:N191,14,FALSE)</f>
        <v>106958.62644233892</v>
      </c>
    </row>
    <row r="86" spans="1:10" ht="54" thickTop="1" thickBot="1">
      <c r="A86" s="143" t="s">
        <v>1578</v>
      </c>
      <c r="B86" s="144" t="s">
        <v>2127</v>
      </c>
      <c r="C86" s="139" t="s">
        <v>388</v>
      </c>
      <c r="D86" s="185">
        <f>VLOOKUP('350.1'!A88,'350.1'!A88:N192,14,FALSE)</f>
        <v>155408.18044928455</v>
      </c>
    </row>
    <row r="87" spans="1:10" ht="54" thickTop="1" thickBot="1">
      <c r="A87" s="203" t="s">
        <v>1579</v>
      </c>
      <c r="B87" s="144" t="s">
        <v>2128</v>
      </c>
      <c r="C87" s="139" t="s">
        <v>388</v>
      </c>
      <c r="D87" s="185">
        <f>VLOOKUP('350.2'!A88,'350.2'!A88:N193,14,FALSE)</f>
        <v>155408.18044928455</v>
      </c>
    </row>
    <row r="88" spans="1:10" ht="54" thickTop="1" thickBot="1">
      <c r="A88" s="145" t="s">
        <v>1580</v>
      </c>
      <c r="B88" s="146" t="s">
        <v>1581</v>
      </c>
      <c r="C88" s="139" t="s">
        <v>388</v>
      </c>
      <c r="D88" s="185">
        <f>VLOOKUP('350.3'!A88,'350.3'!A88:N194,14,FALSE)</f>
        <v>155408.18044928455</v>
      </c>
    </row>
    <row r="89" spans="1:10" ht="54" thickTop="1" thickBot="1">
      <c r="A89" s="143" t="s">
        <v>1582</v>
      </c>
      <c r="B89" s="144" t="s">
        <v>1583</v>
      </c>
      <c r="C89" s="139" t="s">
        <v>388</v>
      </c>
      <c r="D89" s="185">
        <f>VLOOKUP('350.4'!A88,'350.4'!A88:N195,14,FALSE)</f>
        <v>155408.18044928455</v>
      </c>
    </row>
    <row r="90" spans="1:10" ht="54" thickTop="1" thickBot="1">
      <c r="A90" s="145" t="s">
        <v>1584</v>
      </c>
      <c r="B90" s="146" t="s">
        <v>1585</v>
      </c>
      <c r="C90" s="139" t="s">
        <v>388</v>
      </c>
      <c r="D90" s="185">
        <f>VLOOKUP('350.10'!A88,'350.10'!A88:N196,14,FALSE)</f>
        <v>103928.18044928455</v>
      </c>
    </row>
    <row r="91" spans="1:10" ht="54" thickTop="1" thickBot="1">
      <c r="A91" s="145" t="s">
        <v>1586</v>
      </c>
      <c r="B91" s="146" t="s">
        <v>1587</v>
      </c>
      <c r="C91" s="139" t="s">
        <v>388</v>
      </c>
      <c r="D91" s="185">
        <f>VLOOKUP('350.11'!A88,'350.11'!A88:N197,14,FALSE)</f>
        <v>103928.18044928455</v>
      </c>
      <c r="E91" s="658"/>
    </row>
    <row r="92" spans="1:10" ht="54" thickTop="1" thickBot="1">
      <c r="A92" s="145" t="s">
        <v>1588</v>
      </c>
      <c r="B92" s="146" t="s">
        <v>1589</v>
      </c>
      <c r="C92" s="139" t="s">
        <v>388</v>
      </c>
      <c r="D92" s="185">
        <f>VLOOKUP('350.12'!A88,'350.12'!A88:N198,14,FALSE)</f>
        <v>103928.18044928455</v>
      </c>
      <c r="E92" s="211">
        <v>76722</v>
      </c>
      <c r="J92" s="120">
        <f>+D92-E92</f>
        <v>27206.180449284555</v>
      </c>
    </row>
    <row r="93" spans="1:10" ht="54" thickTop="1" thickBot="1">
      <c r="A93" s="145" t="s">
        <v>1590</v>
      </c>
      <c r="B93" s="146" t="s">
        <v>1591</v>
      </c>
      <c r="C93" s="139" t="s">
        <v>388</v>
      </c>
      <c r="D93" s="185">
        <f>VLOOKUP('350.13'!A88,'350.13'!A88:N199,14,FALSE)</f>
        <v>103928.18044928455</v>
      </c>
    </row>
    <row r="94" spans="1:10" ht="54" thickTop="1" thickBot="1">
      <c r="A94" s="143" t="s">
        <v>1592</v>
      </c>
      <c r="B94" s="144" t="s">
        <v>1593</v>
      </c>
      <c r="C94" s="139" t="s">
        <v>1082</v>
      </c>
      <c r="D94" s="185">
        <f>VLOOKUP('350.14'!A88,'350.14'!A88:N200,14,FALSE)</f>
        <v>572</v>
      </c>
    </row>
    <row r="95" spans="1:10" ht="54" thickTop="1" thickBot="1">
      <c r="A95" s="145" t="s">
        <v>1594</v>
      </c>
      <c r="B95" s="146" t="s">
        <v>1595</v>
      </c>
      <c r="C95" s="139" t="s">
        <v>388</v>
      </c>
      <c r="D95" s="185">
        <f>VLOOKUP('351.1'!A88,'351.1'!A88:N201,14,FALSE)</f>
        <v>155408.18044928455</v>
      </c>
    </row>
    <row r="96" spans="1:10" ht="54" thickTop="1" thickBot="1">
      <c r="A96" s="145" t="s">
        <v>1596</v>
      </c>
      <c r="B96" s="146" t="s">
        <v>1597</v>
      </c>
      <c r="C96" s="139" t="s">
        <v>388</v>
      </c>
      <c r="D96" s="185">
        <f>VLOOKUP('351.2'!A88,'351.2'!A88:N202,14,FALSE)</f>
        <v>155408.18044928455</v>
      </c>
    </row>
    <row r="97" spans="1:10" ht="54" thickTop="1" thickBot="1">
      <c r="A97" s="145" t="s">
        <v>1598</v>
      </c>
      <c r="B97" s="146" t="s">
        <v>1599</v>
      </c>
      <c r="C97" s="139" t="s">
        <v>388</v>
      </c>
      <c r="D97" s="185">
        <f>VLOOKUP('351.10'!A88,'351.10'!A88:N203,14,FALSE)</f>
        <v>103928.18044928455</v>
      </c>
    </row>
    <row r="98" spans="1:10" ht="54" thickTop="1" thickBot="1">
      <c r="A98" s="145" t="s">
        <v>1600</v>
      </c>
      <c r="B98" s="146" t="s">
        <v>1601</v>
      </c>
      <c r="C98" s="139" t="s">
        <v>388</v>
      </c>
      <c r="D98" s="185">
        <f>VLOOKUP('351.11'!A88,'351.11'!A88:N204,14,FALSE)</f>
        <v>103928.18044928455</v>
      </c>
    </row>
    <row r="99" spans="1:10" ht="54" thickTop="1" thickBot="1">
      <c r="A99" s="145" t="s">
        <v>1602</v>
      </c>
      <c r="B99" s="146" t="s">
        <v>1603</v>
      </c>
      <c r="C99" s="139" t="s">
        <v>1082</v>
      </c>
      <c r="D99" s="185">
        <f>VLOOKUP('351.12'!A88,'351.12'!A88:N205,14,FALSE)</f>
        <v>572</v>
      </c>
    </row>
    <row r="100" spans="1:10" ht="54" thickTop="1" thickBot="1">
      <c r="A100" s="145" t="s">
        <v>1606</v>
      </c>
      <c r="B100" s="146" t="s">
        <v>1604</v>
      </c>
      <c r="C100" s="139" t="s">
        <v>1082</v>
      </c>
      <c r="D100" s="185">
        <f>VLOOKUP('410.1'!A88,'410.1'!A88:N206,14,FALSE)</f>
        <v>2126.8000000000002</v>
      </c>
    </row>
    <row r="101" spans="1:10" ht="54" thickTop="1" thickBot="1">
      <c r="A101" s="145" t="s">
        <v>1607</v>
      </c>
      <c r="B101" s="146" t="s">
        <v>1605</v>
      </c>
      <c r="C101" s="139" t="s">
        <v>1082</v>
      </c>
      <c r="D101" s="185">
        <f>VLOOKUP('410.2'!A88,'410.2'!A88:N207,14,FALSE)</f>
        <v>1887.6000000000001</v>
      </c>
    </row>
    <row r="102" spans="1:10" ht="54" thickTop="1" thickBot="1">
      <c r="A102" s="145" t="s">
        <v>1609</v>
      </c>
      <c r="B102" s="146" t="s">
        <v>1608</v>
      </c>
      <c r="C102" s="139" t="s">
        <v>377</v>
      </c>
      <c r="D102" s="185">
        <f>VLOOKUP('410.3'!A88,'410.3'!A88:N208,14,FALSE)</f>
        <v>2073.5</v>
      </c>
    </row>
    <row r="103" spans="1:10" ht="54" thickTop="1" thickBot="1">
      <c r="A103" s="145" t="s">
        <v>1611</v>
      </c>
      <c r="B103" s="146" t="s">
        <v>1610</v>
      </c>
      <c r="C103" s="139" t="s">
        <v>1548</v>
      </c>
      <c r="D103" s="185">
        <f>VLOOKUP('411.1'!A88,'411.1'!A88:N209,14,FALSE)</f>
        <v>2557.1</v>
      </c>
      <c r="E103" s="211">
        <v>1707</v>
      </c>
      <c r="J103" s="211">
        <f>+D103-E103</f>
        <v>850.09999999999991</v>
      </c>
    </row>
    <row r="104" spans="1:10" ht="54" thickTop="1" thickBot="1">
      <c r="A104" s="143" t="s">
        <v>1120</v>
      </c>
      <c r="B104" s="144" t="s">
        <v>2064</v>
      </c>
      <c r="C104" s="139" t="s">
        <v>1548</v>
      </c>
      <c r="D104" s="185">
        <f>VLOOKUP('411.2'!A88,'411.2'!A88:N210,14,FALSE)</f>
        <v>1918.8</v>
      </c>
    </row>
    <row r="105" spans="1:10" ht="54" thickTop="1" thickBot="1">
      <c r="A105" s="143" t="s">
        <v>1121</v>
      </c>
      <c r="B105" s="144" t="s">
        <v>2160</v>
      </c>
      <c r="C105" s="139" t="s">
        <v>1548</v>
      </c>
      <c r="D105" s="185">
        <f>VLOOKUP('411.3'!A88,'411.3'!A88:N211,14,FALSE)</f>
        <v>2254.1999999999998</v>
      </c>
    </row>
    <row r="106" spans="1:10" ht="54" thickTop="1" thickBot="1">
      <c r="A106" s="143" t="s">
        <v>1612</v>
      </c>
      <c r="B106" s="144" t="s">
        <v>2161</v>
      </c>
      <c r="C106" s="139" t="s">
        <v>1548</v>
      </c>
      <c r="D106" s="185">
        <f>VLOOKUP('411.4'!A88,'411.4'!A88:N212,14,FALSE)</f>
        <v>1748.5</v>
      </c>
    </row>
    <row r="107" spans="1:10" ht="54" thickTop="1" thickBot="1">
      <c r="A107" s="143" t="s">
        <v>1619</v>
      </c>
      <c r="B107" s="199" t="s">
        <v>1690</v>
      </c>
      <c r="C107" s="139" t="s">
        <v>1082</v>
      </c>
      <c r="D107" s="185">
        <f>VLOOKUP('413.1'!A88,'413.1'!A88:N213,14,FALSE)</f>
        <v>2730</v>
      </c>
      <c r="E107" s="211">
        <v>2730</v>
      </c>
      <c r="J107" s="659">
        <f>+D107-E107</f>
        <v>0</v>
      </c>
    </row>
    <row r="108" spans="1:10" ht="54" thickTop="1" thickBot="1">
      <c r="A108" s="143" t="s">
        <v>1621</v>
      </c>
      <c r="B108" s="144" t="s">
        <v>1691</v>
      </c>
      <c r="C108" s="139" t="s">
        <v>1082</v>
      </c>
      <c r="D108" s="185">
        <f>VLOOKUP('413.2'!A88,'413.2'!A88:N214,14,FALSE)</f>
        <v>2730</v>
      </c>
    </row>
    <row r="109" spans="1:10" ht="54" thickTop="1" thickBot="1">
      <c r="A109" s="143" t="s">
        <v>1623</v>
      </c>
      <c r="B109" s="144" t="s">
        <v>1692</v>
      </c>
      <c r="C109" s="139" t="s">
        <v>1082</v>
      </c>
      <c r="D109" s="185">
        <f>VLOOKUP('413.3'!A88,'413.3'!A88:N215,14,FALSE)</f>
        <v>2730</v>
      </c>
    </row>
    <row r="110" spans="1:10" ht="54" thickTop="1" thickBot="1">
      <c r="A110" s="143" t="s">
        <v>1122</v>
      </c>
      <c r="B110" s="144" t="s">
        <v>1289</v>
      </c>
      <c r="C110" s="139" t="s">
        <v>1082</v>
      </c>
      <c r="D110" s="185">
        <f>VLOOKUP('414.1'!A88,'414.1'!A88:N216,14,FALSE)</f>
        <v>2847</v>
      </c>
    </row>
    <row r="111" spans="1:10" ht="54" thickTop="1" thickBot="1">
      <c r="A111" s="143" t="s">
        <v>1123</v>
      </c>
      <c r="B111" s="144" t="s">
        <v>2065</v>
      </c>
      <c r="C111" s="139" t="s">
        <v>1082</v>
      </c>
      <c r="D111" s="185">
        <f>VLOOKUP('414.2'!A88,'414.2'!A88:N217,14,FALSE)</f>
        <v>2847</v>
      </c>
    </row>
    <row r="112" spans="1:10" ht="54" thickTop="1" thickBot="1">
      <c r="A112" s="143" t="s">
        <v>1124</v>
      </c>
      <c r="B112" s="144" t="s">
        <v>2066</v>
      </c>
      <c r="C112" s="139" t="s">
        <v>1082</v>
      </c>
      <c r="D112" s="185">
        <f>VLOOKUP('414.3'!A88,'414.3'!A88:N218,14,FALSE)</f>
        <v>2847</v>
      </c>
    </row>
    <row r="113" spans="1:10" ht="54" thickTop="1" thickBot="1">
      <c r="A113" s="143" t="s">
        <v>1125</v>
      </c>
      <c r="B113" s="144" t="s">
        <v>1290</v>
      </c>
      <c r="C113" s="139" t="s">
        <v>1082</v>
      </c>
      <c r="D113" s="185">
        <f>VLOOKUP('414.4'!A88,'414.4'!A88:N219,14,FALSE)</f>
        <v>2876.9</v>
      </c>
    </row>
    <row r="114" spans="1:10" ht="54" thickTop="1" thickBot="1">
      <c r="A114" s="143" t="s">
        <v>1126</v>
      </c>
      <c r="B114" s="144" t="s">
        <v>1291</v>
      </c>
      <c r="C114" s="139" t="s">
        <v>1082</v>
      </c>
      <c r="D114" s="185">
        <f>VLOOKUP('414.5'!A88,'414.5'!A88:N220,14,FALSE)</f>
        <v>386000.88066051947</v>
      </c>
    </row>
    <row r="115" spans="1:10" ht="54" thickTop="1" thickBot="1">
      <c r="A115" s="143" t="s">
        <v>1630</v>
      </c>
      <c r="B115" s="144" t="s">
        <v>2162</v>
      </c>
      <c r="C115" s="139" t="s">
        <v>1082</v>
      </c>
      <c r="D115" s="185">
        <f>VLOOKUP('414.6'!A88,'414.6'!A88:N221,14,FALSE)</f>
        <v>2892.5</v>
      </c>
    </row>
    <row r="116" spans="1:10" ht="54" thickTop="1" thickBot="1">
      <c r="A116" s="143" t="s">
        <v>1127</v>
      </c>
      <c r="B116" s="144" t="s">
        <v>2067</v>
      </c>
      <c r="C116" s="139" t="s">
        <v>1548</v>
      </c>
      <c r="D116" s="185">
        <f>VLOOKUP('415.1'!A88,'415.1'!A88:N222,14,FALSE)</f>
        <v>7534.9233170614107</v>
      </c>
    </row>
    <row r="117" spans="1:10" ht="54" thickTop="1" thickBot="1">
      <c r="A117" s="143" t="s">
        <v>1128</v>
      </c>
      <c r="B117" s="144" t="s">
        <v>2164</v>
      </c>
      <c r="C117" s="139" t="s">
        <v>233</v>
      </c>
      <c r="D117" s="185">
        <f>VLOOKUP('420.1'!A87,'420.1'!A87:N223,14,FALSE)</f>
        <v>2442.5689007165802</v>
      </c>
    </row>
    <row r="118" spans="1:10" ht="54" thickTop="1" thickBot="1">
      <c r="A118" s="143" t="s">
        <v>1129</v>
      </c>
      <c r="B118" s="144" t="s">
        <v>2163</v>
      </c>
      <c r="C118" s="148" t="s">
        <v>233</v>
      </c>
      <c r="D118" s="185">
        <f>VLOOKUP('420.2 '!A88,'420.2 '!A59:N107,14,FALSE)</f>
        <v>2086.3689007165804</v>
      </c>
    </row>
    <row r="119" spans="1:10" ht="54" thickTop="1" thickBot="1">
      <c r="A119" s="143" t="s">
        <v>1635</v>
      </c>
      <c r="B119" s="144" t="s">
        <v>1636</v>
      </c>
      <c r="C119" s="139" t="s">
        <v>233</v>
      </c>
      <c r="D119" s="185">
        <f>VLOOKUP('420.3'!A88,'420.3'!A88:N225,14,FALSE)</f>
        <v>41175.431240257341</v>
      </c>
    </row>
    <row r="120" spans="1:10" ht="54" thickTop="1" thickBot="1">
      <c r="A120" s="143" t="s">
        <v>1130</v>
      </c>
      <c r="B120" s="144" t="s">
        <v>1292</v>
      </c>
      <c r="C120" s="139" t="s">
        <v>233</v>
      </c>
      <c r="D120" s="185">
        <f>VLOOKUP('421.1'!A88,'421.1'!A88:N226,14,FALSE)</f>
        <v>1201.7839007165801</v>
      </c>
    </row>
    <row r="121" spans="1:10" ht="54" thickTop="1" thickBot="1">
      <c r="A121" s="143" t="s">
        <v>1131</v>
      </c>
      <c r="B121" s="144" t="s">
        <v>1293</v>
      </c>
      <c r="C121" s="139" t="s">
        <v>233</v>
      </c>
      <c r="D121" s="185">
        <f>VLOOKUP('421.2'!A88,'421.2'!A88:N227,14,FALSE)</f>
        <v>1252.6789007165801</v>
      </c>
    </row>
    <row r="122" spans="1:10" ht="54" thickTop="1" thickBot="1">
      <c r="A122" s="143" t="s">
        <v>1132</v>
      </c>
      <c r="B122" s="144" t="s">
        <v>2068</v>
      </c>
      <c r="C122" s="139" t="s">
        <v>233</v>
      </c>
      <c r="D122" s="185">
        <f>VLOOKUP('421.3'!A88,'421.3'!A88:N228,14,FALSE)</f>
        <v>1398.9289007165798</v>
      </c>
    </row>
    <row r="123" spans="1:10" ht="54" thickTop="1" thickBot="1">
      <c r="A123" s="143" t="s">
        <v>1133</v>
      </c>
      <c r="B123" s="144" t="s">
        <v>2069</v>
      </c>
      <c r="C123" s="139" t="s">
        <v>233</v>
      </c>
      <c r="D123" s="185">
        <f>VLOOKUP('421.4'!A88,'421.4'!A88:N229,14,FALSE)</f>
        <v>1432.2739007165801</v>
      </c>
    </row>
    <row r="124" spans="1:10" ht="54" thickTop="1" thickBot="1">
      <c r="A124" s="143" t="s">
        <v>1640</v>
      </c>
      <c r="B124" s="146" t="s">
        <v>1641</v>
      </c>
      <c r="C124" s="139" t="s">
        <v>233</v>
      </c>
      <c r="D124" s="185">
        <f>VLOOKUP('430.1.1'!A87,'430.1.1'!A87:N230,14,FALSE)</f>
        <v>8446.4104816027866</v>
      </c>
    </row>
    <row r="125" spans="1:10" ht="54" thickTop="1" thickBot="1">
      <c r="A125" s="143" t="s">
        <v>1642</v>
      </c>
      <c r="B125" s="144" t="s">
        <v>1643</v>
      </c>
      <c r="C125" s="139" t="s">
        <v>233</v>
      </c>
      <c r="D125" s="185">
        <f>VLOOKUP('430.1.2'!A88,'430.1.2'!A88:N231,14,FALSE)</f>
        <v>6630.6881533438809</v>
      </c>
    </row>
    <row r="126" spans="1:10" ht="54" thickTop="1" thickBot="1">
      <c r="A126" s="143" t="s">
        <v>1644</v>
      </c>
      <c r="B126" s="144" t="s">
        <v>1693</v>
      </c>
      <c r="C126" s="139" t="s">
        <v>233</v>
      </c>
      <c r="D126" s="185">
        <f>VLOOKUP('430.2.1'!A88,'430.2.1'!A88:N232,14,FALSE)</f>
        <v>8446.4104816027866</v>
      </c>
    </row>
    <row r="127" spans="1:10" ht="54" thickTop="1" thickBot="1">
      <c r="A127" s="143" t="s">
        <v>1646</v>
      </c>
      <c r="B127" s="144" t="s">
        <v>1694</v>
      </c>
      <c r="C127" s="139" t="s">
        <v>233</v>
      </c>
      <c r="D127" s="185">
        <f>VLOOKUP('430.2.2'!A88,'430.2.2'!A88:N233,14,FALSE)</f>
        <v>6630.6881533438809</v>
      </c>
    </row>
    <row r="128" spans="1:10" ht="54" thickTop="1" thickBot="1">
      <c r="A128" s="143" t="s">
        <v>1647</v>
      </c>
      <c r="B128" s="144" t="s">
        <v>1695</v>
      </c>
      <c r="C128" s="139" t="s">
        <v>233</v>
      </c>
      <c r="D128" s="185">
        <f>VLOOKUP('431.1.1'!A88,'431.1.1'!A88:N234,14,FALSE)</f>
        <v>11366.859907303522</v>
      </c>
      <c r="E128" s="211">
        <v>12050</v>
      </c>
      <c r="J128" s="120">
        <f>+D128-E128</f>
        <v>-683.14009269647795</v>
      </c>
    </row>
    <row r="129" spans="1:4" ht="54" thickTop="1" thickBot="1">
      <c r="A129" s="143" t="s">
        <v>1649</v>
      </c>
      <c r="B129" s="144" t="s">
        <v>1696</v>
      </c>
      <c r="C129" s="139" t="s">
        <v>233</v>
      </c>
      <c r="D129" s="185">
        <f>VLOOKUP('431.1.2'!A88,'431.1.2'!A88:N235,14,FALSE)</f>
        <v>9170.9431220205734</v>
      </c>
    </row>
    <row r="130" spans="1:4" ht="54" thickTop="1" thickBot="1">
      <c r="A130" s="143" t="s">
        <v>1652</v>
      </c>
      <c r="B130" s="144" t="s">
        <v>1697</v>
      </c>
      <c r="C130" s="139" t="s">
        <v>233</v>
      </c>
      <c r="D130" s="185">
        <f>VLOOKUP('431.2.1'!A88,'431.2.1'!A88:N236,14,FALSE)</f>
        <v>13059.043907303523</v>
      </c>
    </row>
    <row r="131" spans="1:4" ht="54" thickTop="1" thickBot="1">
      <c r="A131" s="143" t="s">
        <v>1653</v>
      </c>
      <c r="B131" s="144" t="s">
        <v>1698</v>
      </c>
      <c r="C131" s="139" t="s">
        <v>233</v>
      </c>
      <c r="D131" s="185">
        <f>VLOOKUP('431.2.2'!A88,'431.2.2'!A88:N237,14,FALSE)</f>
        <v>10464.027122020572</v>
      </c>
    </row>
    <row r="132" spans="1:4" ht="54" thickTop="1" thickBot="1">
      <c r="A132" s="143" t="s">
        <v>1134</v>
      </c>
      <c r="B132" s="144" t="s">
        <v>1294</v>
      </c>
      <c r="C132" s="139" t="s">
        <v>233</v>
      </c>
      <c r="D132" s="185">
        <f>VLOOKUP('432.1'!A88,'432.1'!A88:N238,14,FALSE)</f>
        <v>5753.4388396609847</v>
      </c>
    </row>
    <row r="133" spans="1:4" ht="54" thickTop="1" thickBot="1">
      <c r="A133" s="143" t="s">
        <v>1135</v>
      </c>
      <c r="B133" s="144" t="s">
        <v>2070</v>
      </c>
      <c r="C133" s="139" t="s">
        <v>233</v>
      </c>
      <c r="D133" s="185">
        <f>VLOOKUP('432.2'!A88,'432.2'!A88:N239,14,FALSE)</f>
        <v>5612.0638396609847</v>
      </c>
    </row>
    <row r="134" spans="1:4" ht="54" thickTop="1" thickBot="1">
      <c r="A134" s="143" t="s">
        <v>1136</v>
      </c>
      <c r="B134" s="144" t="s">
        <v>2071</v>
      </c>
      <c r="C134" s="139" t="s">
        <v>233</v>
      </c>
      <c r="D134" s="185">
        <f>VLOOKUP('433.1'!A88,'433.1'!A88:N240,14,FALSE)</f>
        <v>4682.259938850475</v>
      </c>
    </row>
    <row r="135" spans="1:4" ht="54" thickTop="1" thickBot="1">
      <c r="A135" s="143" t="s">
        <v>1137</v>
      </c>
      <c r="B135" s="144" t="s">
        <v>2072</v>
      </c>
      <c r="C135" s="139" t="s">
        <v>233</v>
      </c>
      <c r="D135" s="185">
        <f>VLOOKUP('433.2'!A88,'433.2'!A88:N241,14,FALSE)</f>
        <v>4023.070113027753</v>
      </c>
    </row>
    <row r="136" spans="1:4" ht="54" thickTop="1" thickBot="1">
      <c r="A136" s="143" t="s">
        <v>1138</v>
      </c>
      <c r="B136" s="144" t="s">
        <v>2073</v>
      </c>
      <c r="C136" s="139" t="s">
        <v>233</v>
      </c>
      <c r="D136" s="185">
        <f>VLOOKUP('433.3'!A88,'433.3'!A88:N242,14,FALSE)</f>
        <v>5100.3681195621348</v>
      </c>
    </row>
    <row r="137" spans="1:4" ht="54" thickTop="1" thickBot="1">
      <c r="A137" s="143" t="s">
        <v>1139</v>
      </c>
      <c r="B137" s="144" t="s">
        <v>1295</v>
      </c>
      <c r="C137" s="139" t="s">
        <v>233</v>
      </c>
      <c r="D137" s="185">
        <f>VLOOKUP('433.4'!A88,'433.4'!A88:N243,14,FALSE)</f>
        <v>2500.9563666345593</v>
      </c>
    </row>
    <row r="138" spans="1:4" ht="54" thickTop="1" thickBot="1">
      <c r="A138" s="143" t="s">
        <v>1140</v>
      </c>
      <c r="B138" s="144" t="s">
        <v>2074</v>
      </c>
      <c r="C138" s="139" t="s">
        <v>233</v>
      </c>
      <c r="D138" s="185">
        <f>VLOOKUP('433.5'!A88,'433.5'!A88:N244,14,FALSE)</f>
        <v>5421.8461888504762</v>
      </c>
    </row>
    <row r="139" spans="1:4" ht="54" thickTop="1" thickBot="1">
      <c r="A139" s="143" t="s">
        <v>1141</v>
      </c>
      <c r="B139" s="144" t="s">
        <v>2075</v>
      </c>
      <c r="C139" s="139" t="s">
        <v>233</v>
      </c>
      <c r="D139" s="185">
        <f>VLOOKUP('433.6'!A88,'433.6'!A88:N245,14,FALSE)</f>
        <v>4736.4863880277526</v>
      </c>
    </row>
    <row r="140" spans="1:4" ht="54" thickTop="1" thickBot="1">
      <c r="A140" s="143" t="s">
        <v>1142</v>
      </c>
      <c r="B140" s="144" t="s">
        <v>2076</v>
      </c>
      <c r="C140" s="139" t="s">
        <v>233</v>
      </c>
      <c r="D140" s="185">
        <f>VLOOKUP('433.7'!A88,'433.7'!A88:N246,14,FALSE)</f>
        <v>5965.115119562136</v>
      </c>
    </row>
    <row r="141" spans="1:4" ht="54" thickTop="1" thickBot="1">
      <c r="A141" s="143" t="s">
        <v>1143</v>
      </c>
      <c r="B141" s="144" t="s">
        <v>1296</v>
      </c>
      <c r="C141" s="139" t="s">
        <v>233</v>
      </c>
      <c r="D141" s="185">
        <f>VLOOKUP('433.8'!A88,'433.8'!A88:N247,14,FALSE)</f>
        <v>3041.4232416345599</v>
      </c>
    </row>
    <row r="142" spans="1:4" ht="54" thickTop="1" thickBot="1">
      <c r="A142" s="143" t="s">
        <v>1144</v>
      </c>
      <c r="B142" s="144" t="s">
        <v>2077</v>
      </c>
      <c r="C142" s="139" t="s">
        <v>388</v>
      </c>
      <c r="D142" s="185">
        <f>VLOOKUP('440.1'!A89,'440.1'!A89:N248,14,FALSE)</f>
        <v>477420.70646755118</v>
      </c>
    </row>
    <row r="143" spans="1:4" ht="54" thickTop="1" thickBot="1">
      <c r="A143" s="143" t="s">
        <v>1145</v>
      </c>
      <c r="B143" s="144" t="s">
        <v>2078</v>
      </c>
      <c r="C143" s="139" t="s">
        <v>388</v>
      </c>
      <c r="D143" s="185">
        <f>VLOOKUP('440.2'!A93,'440.2'!A93:N250,14,FALSE)</f>
        <v>477763.0456289436</v>
      </c>
    </row>
    <row r="144" spans="1:4" ht="54" thickTop="1" thickBot="1">
      <c r="A144" s="143" t="s">
        <v>1146</v>
      </c>
      <c r="B144" s="144" t="s">
        <v>2079</v>
      </c>
      <c r="C144" s="139" t="s">
        <v>388</v>
      </c>
      <c r="D144" s="185">
        <f>VLOOKUP('440.3'!A93,'440.3'!A93:N252,14,FALSE)</f>
        <v>477420.70646755118</v>
      </c>
    </row>
    <row r="145" spans="1:4" ht="54" thickTop="1" thickBot="1">
      <c r="A145" s="143" t="s">
        <v>1147</v>
      </c>
      <c r="B145" s="144" t="s">
        <v>1297</v>
      </c>
      <c r="C145" s="139" t="s">
        <v>388</v>
      </c>
      <c r="D145" s="185">
        <f>VLOOKUP('440.4'!A93,'440.4'!A93:N254,14,FALSE)</f>
        <v>500837.06930238404</v>
      </c>
    </row>
    <row r="146" spans="1:4" ht="54" thickTop="1" thickBot="1">
      <c r="A146" s="143" t="s">
        <v>1148</v>
      </c>
      <c r="B146" s="144" t="s">
        <v>2080</v>
      </c>
      <c r="C146" s="139" t="s">
        <v>388</v>
      </c>
      <c r="D146" s="185">
        <f>VLOOKUP('441.1'!A93,'441.1'!A93:N256,14,FALSE)</f>
        <v>477420.70646755118</v>
      </c>
    </row>
    <row r="147" spans="1:4" ht="54" thickTop="1" thickBot="1">
      <c r="A147" s="143" t="s">
        <v>1149</v>
      </c>
      <c r="B147" s="144" t="s">
        <v>2081</v>
      </c>
      <c r="C147" s="139" t="s">
        <v>388</v>
      </c>
      <c r="D147" s="185">
        <f>VLOOKUP('441.2'!A92,'441.2'!A92:N258,14,FALSE)</f>
        <v>477452.53789439402</v>
      </c>
    </row>
    <row r="148" spans="1:4" ht="54" thickTop="1" thickBot="1">
      <c r="A148" s="143" t="s">
        <v>1150</v>
      </c>
      <c r="B148" s="144" t="s">
        <v>2082</v>
      </c>
      <c r="C148" s="139" t="s">
        <v>388</v>
      </c>
      <c r="D148" s="185">
        <f>VLOOKUP('441.3'!A93,'441.3'!A93:N260,14,FALSE)</f>
        <v>477275.5456289436</v>
      </c>
    </row>
    <row r="149" spans="1:4" ht="54" thickTop="1" thickBot="1">
      <c r="A149" s="143" t="s">
        <v>1151</v>
      </c>
      <c r="B149" s="144" t="s">
        <v>2083</v>
      </c>
      <c r="C149" s="139" t="s">
        <v>388</v>
      </c>
      <c r="D149" s="185">
        <f>VLOOKUP('441.4'!A92,'441.4'!A92:N262,14,FALSE)</f>
        <v>500755.81930238404</v>
      </c>
    </row>
    <row r="150" spans="1:4" ht="54" thickTop="1" thickBot="1">
      <c r="A150" s="143" t="s">
        <v>1152</v>
      </c>
      <c r="B150" s="144" t="s">
        <v>2063</v>
      </c>
      <c r="C150" s="139" t="s">
        <v>388</v>
      </c>
      <c r="D150" s="185">
        <f>VLOOKUP('450.1'!A95,'450.1'!A95:N264,14,FALSE)</f>
        <v>504348.25895205291</v>
      </c>
    </row>
    <row r="151" spans="1:4" ht="54" thickTop="1" thickBot="1">
      <c r="A151" s="143" t="s">
        <v>1153</v>
      </c>
      <c r="B151" s="144" t="s">
        <v>2084</v>
      </c>
      <c r="C151" s="139" t="s">
        <v>388</v>
      </c>
      <c r="D151" s="185">
        <f>VLOOKUP('450.2'!A93,'450.2'!A93:N266,14,FALSE)</f>
        <v>504835.75895205291</v>
      </c>
    </row>
    <row r="152" spans="1:4" ht="54" thickTop="1" thickBot="1">
      <c r="A152" s="143" t="s">
        <v>1154</v>
      </c>
      <c r="B152" s="144" t="s">
        <v>2085</v>
      </c>
      <c r="C152" s="139" t="s">
        <v>388</v>
      </c>
      <c r="D152" s="185">
        <f>VLOOKUP('450.3'!A93,'450.3'!A93:N268,14,FALSE)</f>
        <v>504525.25121750333</v>
      </c>
    </row>
    <row r="153" spans="1:4" ht="54" thickTop="1" thickBot="1">
      <c r="A153" s="143" t="s">
        <v>1155</v>
      </c>
      <c r="B153" s="144" t="s">
        <v>2086</v>
      </c>
      <c r="C153" s="139" t="s">
        <v>388</v>
      </c>
      <c r="D153" s="185">
        <f>VLOOKUP('450.4'!A92,'450.4'!A92:N270,14,FALSE)</f>
        <v>504348.25895205291</v>
      </c>
    </row>
    <row r="154" spans="1:4" ht="63.75" customHeight="1" thickTop="1" thickBot="1">
      <c r="A154" s="143" t="s">
        <v>1156</v>
      </c>
      <c r="B154" s="144" t="s">
        <v>2087</v>
      </c>
      <c r="C154" s="139" t="s">
        <v>388</v>
      </c>
      <c r="D154" s="185">
        <f>VLOOKUP('450.5'!A92,'450.5'!A92:N272,14,FALSE)</f>
        <v>504835.75895205291</v>
      </c>
    </row>
    <row r="155" spans="1:4" ht="54" thickTop="1" thickBot="1">
      <c r="A155" s="143" t="s">
        <v>1157</v>
      </c>
      <c r="B155" s="144" t="s">
        <v>2088</v>
      </c>
      <c r="C155" s="139" t="s">
        <v>388</v>
      </c>
      <c r="D155" s="185">
        <f>VLOOKUP('450.6'!A93,'450.6'!A93:N274,14,FALSE)</f>
        <v>504493.4197906605</v>
      </c>
    </row>
    <row r="156" spans="1:4" ht="54" thickTop="1" thickBot="1">
      <c r="A156" s="143" t="s">
        <v>1158</v>
      </c>
      <c r="B156" s="144" t="s">
        <v>2089</v>
      </c>
      <c r="C156" s="139" t="s">
        <v>388</v>
      </c>
      <c r="D156" s="185">
        <f>VLOOKUP('450.7'!A93,'450.7'!A93:N275,14,FALSE)</f>
        <v>504493.4197906605</v>
      </c>
    </row>
    <row r="157" spans="1:4" ht="54" thickTop="1" thickBot="1">
      <c r="A157" s="143" t="s">
        <v>1159</v>
      </c>
      <c r="B157" s="144" t="s">
        <v>2090</v>
      </c>
      <c r="C157" s="139" t="s">
        <v>388</v>
      </c>
      <c r="D157" s="185">
        <f>VLOOKUP('450.8'!A93,'450.8'!A93:N276,14,FALSE)</f>
        <v>504835.75895205291</v>
      </c>
    </row>
    <row r="158" spans="1:4" ht="54" thickTop="1" thickBot="1">
      <c r="A158" s="143" t="s">
        <v>1668</v>
      </c>
      <c r="B158" s="144" t="s">
        <v>1699</v>
      </c>
      <c r="C158" s="139" t="s">
        <v>388</v>
      </c>
      <c r="D158" s="185">
        <f>VLOOKUP('450.10'!A92,'450.10'!A92:N277,14,FALSE)</f>
        <v>543325.38550318079</v>
      </c>
    </row>
    <row r="159" spans="1:4" ht="54" thickTop="1" thickBot="1">
      <c r="A159" s="143" t="s">
        <v>1670</v>
      </c>
      <c r="B159" s="144" t="s">
        <v>1700</v>
      </c>
      <c r="C159" s="139" t="s">
        <v>388</v>
      </c>
      <c r="D159" s="185">
        <f>VLOOKUP('450.11'!A92,'450.11'!A92:N278,14,FALSE)</f>
        <v>543470.54634178849</v>
      </c>
    </row>
    <row r="160" spans="1:4" ht="54" thickTop="1" thickBot="1">
      <c r="A160" s="143" t="s">
        <v>1672</v>
      </c>
      <c r="B160" s="144" t="s">
        <v>1701</v>
      </c>
      <c r="C160" s="139" t="s">
        <v>388</v>
      </c>
      <c r="D160" s="185">
        <f>VLOOKUP('450.12'!A92,'450.11'!A92:N279,14,FALSE)</f>
        <v>543470.54634178849</v>
      </c>
    </row>
    <row r="161" spans="1:4" ht="54" thickTop="1" thickBot="1">
      <c r="A161" s="143" t="s">
        <v>1160</v>
      </c>
      <c r="B161" s="144" t="s">
        <v>2091</v>
      </c>
      <c r="C161" s="139" t="s">
        <v>388</v>
      </c>
      <c r="D161" s="185">
        <f>VLOOKUP('451.1'!A92,'451.1'!A92:N280,14,FALSE)</f>
        <v>504525.25121750333</v>
      </c>
    </row>
    <row r="162" spans="1:4" ht="54" thickTop="1" thickBot="1">
      <c r="A162" s="143" t="s">
        <v>1161</v>
      </c>
      <c r="B162" s="144" t="s">
        <v>2092</v>
      </c>
      <c r="C162" s="139" t="s">
        <v>388</v>
      </c>
      <c r="D162" s="185">
        <f>VLOOKUP('451.2'!A93,'451.2'!A93:N281,14,FALSE)</f>
        <v>504525.25121750333</v>
      </c>
    </row>
    <row r="163" spans="1:4" ht="54" thickTop="1" thickBot="1">
      <c r="A163" s="143" t="s">
        <v>1162</v>
      </c>
      <c r="B163" s="144" t="s">
        <v>2093</v>
      </c>
      <c r="C163" s="139" t="s">
        <v>388</v>
      </c>
      <c r="D163" s="185">
        <f>VLOOKUP('451.3'!A92,'451.3'!A92:N282,14,FALSE)</f>
        <v>504525.25121750333</v>
      </c>
    </row>
    <row r="164" spans="1:4" ht="54" thickTop="1" thickBot="1">
      <c r="A164" s="143" t="s">
        <v>1163</v>
      </c>
      <c r="B164" s="144" t="s">
        <v>2094</v>
      </c>
      <c r="C164" s="139" t="s">
        <v>388</v>
      </c>
      <c r="D164" s="185">
        <f>VLOOKUP('451.4'!A92,'451.4'!A92:N283,14,FALSE)</f>
        <v>543502.37776863133</v>
      </c>
    </row>
    <row r="165" spans="1:4" ht="54" thickTop="1" thickBot="1">
      <c r="A165" s="143" t="s">
        <v>1164</v>
      </c>
      <c r="B165" s="144" t="s">
        <v>2095</v>
      </c>
      <c r="C165" s="139" t="s">
        <v>388</v>
      </c>
      <c r="D165" s="185">
        <f>VLOOKUP('452.1'!A93,'452.1'!A93:N284,14,FALSE)</f>
        <v>504493.4197906605</v>
      </c>
    </row>
    <row r="166" spans="1:4" ht="54" thickTop="1" thickBot="1">
      <c r="A166" s="143" t="s">
        <v>1165</v>
      </c>
      <c r="B166" s="144" t="s">
        <v>2096</v>
      </c>
      <c r="C166" s="139" t="s">
        <v>388</v>
      </c>
      <c r="D166" s="185">
        <f>VLOOKUP('452.2'!A93,'452.2'!A93:N285,14,FALSE)</f>
        <v>504493.4197906605</v>
      </c>
    </row>
    <row r="167" spans="1:4" ht="54" thickTop="1" thickBot="1">
      <c r="A167" s="143" t="s">
        <v>1166</v>
      </c>
      <c r="B167" s="144" t="s">
        <v>2097</v>
      </c>
      <c r="C167" s="139" t="s">
        <v>388</v>
      </c>
      <c r="D167" s="185">
        <f>VLOOKUP('452.3'!A92,'452.3'!A92:N286,14,FALSE)</f>
        <v>504493.4197906605</v>
      </c>
    </row>
    <row r="168" spans="1:4" ht="54" thickTop="1" thickBot="1">
      <c r="A168" s="143" t="s">
        <v>1167</v>
      </c>
      <c r="B168" s="144" t="s">
        <v>2098</v>
      </c>
      <c r="C168" s="139" t="s">
        <v>388</v>
      </c>
      <c r="D168" s="185">
        <f>VLOOKUP('452.4'!A93,'452.4'!A93:N287,14,FALSE)</f>
        <v>504493.4197906605</v>
      </c>
    </row>
    <row r="169" spans="1:4" ht="54" thickTop="1" thickBot="1">
      <c r="A169" s="143" t="s">
        <v>1168</v>
      </c>
      <c r="B169" s="144" t="s">
        <v>1298</v>
      </c>
      <c r="C169" s="139" t="s">
        <v>388</v>
      </c>
      <c r="D169" s="185">
        <f>VLOOKUP('453.1'!A92,'453.1'!A92:N288,14,FALSE)</f>
        <v>504944.56412428909</v>
      </c>
    </row>
    <row r="170" spans="1:4" ht="54" thickTop="1" thickBot="1">
      <c r="A170" s="143" t="s">
        <v>1169</v>
      </c>
      <c r="B170" s="144" t="s">
        <v>2099</v>
      </c>
      <c r="C170" s="139" t="s">
        <v>233</v>
      </c>
      <c r="D170" s="185">
        <f>VLOOKUP('460.1'!A87,'460.1'!A87:N289,14,FALSE)</f>
        <v>6156.7871349982215</v>
      </c>
    </row>
    <row r="171" spans="1:4" ht="54" thickTop="1" thickBot="1">
      <c r="A171" s="204" t="s">
        <v>2123</v>
      </c>
      <c r="B171" s="144" t="s">
        <v>2179</v>
      </c>
      <c r="C171" s="139" t="s">
        <v>233</v>
      </c>
      <c r="D171" s="185">
        <f>VLOOKUP('460.2'!A87,'460.2'!A87:N290,14,FALSE)</f>
        <v>3078.3935674991108</v>
      </c>
    </row>
    <row r="172" spans="1:4" ht="51.75" customHeight="1" thickTop="1" thickBot="1">
      <c r="A172" s="143" t="s">
        <v>1170</v>
      </c>
      <c r="B172" s="144" t="s">
        <v>1299</v>
      </c>
      <c r="C172" s="139" t="s">
        <v>388</v>
      </c>
      <c r="D172" s="185">
        <f>VLOOKUP('461.1'!A87,'461.1'!A87:N291,14,FALSE)</f>
        <v>93273.027626177587</v>
      </c>
    </row>
    <row r="173" spans="1:4" ht="54" thickTop="1" thickBot="1">
      <c r="A173" s="143" t="s">
        <v>1171</v>
      </c>
      <c r="B173" s="144" t="s">
        <v>1300</v>
      </c>
      <c r="C173" s="139" t="s">
        <v>388</v>
      </c>
      <c r="D173" s="185">
        <f>VLOOKUP('461.2'!A89,'461.2'!A89:N294,14,FALSE)</f>
        <v>403019.78769195429</v>
      </c>
    </row>
    <row r="174" spans="1:4" ht="54" thickTop="1" thickBot="1">
      <c r="A174" s="143" t="s">
        <v>1682</v>
      </c>
      <c r="B174" s="144" t="s">
        <v>2184</v>
      </c>
      <c r="C174" s="139" t="s">
        <v>388</v>
      </c>
      <c r="D174" s="185">
        <f>VLOOKUP('462.1.1'!A88,'462.1.1'!A88:N293,14,FALSE)</f>
        <v>154734.05681318417</v>
      </c>
    </row>
    <row r="175" spans="1:4" ht="54" thickTop="1" thickBot="1">
      <c r="A175" s="143" t="s">
        <v>1683</v>
      </c>
      <c r="B175" s="144" t="s">
        <v>2185</v>
      </c>
      <c r="C175" s="139" t="s">
        <v>388</v>
      </c>
      <c r="D175" s="185">
        <f>VLOOKUP('462.1.2'!A88,'462.1.2'!A88:N294,14,FALSE)</f>
        <v>158722.45791786688</v>
      </c>
    </row>
    <row r="176" spans="1:4" ht="54" thickTop="1" thickBot="1">
      <c r="A176" s="143" t="s">
        <v>1684</v>
      </c>
      <c r="B176" s="144" t="s">
        <v>2188</v>
      </c>
      <c r="C176" s="139" t="s">
        <v>388</v>
      </c>
      <c r="D176" s="185">
        <f>VLOOKUP('462.2.1'!A88,'462.2.1'!A88:N295,14,FALSE)</f>
        <v>169850.50839675753</v>
      </c>
    </row>
    <row r="177" spans="1:4" ht="54" thickTop="1" thickBot="1">
      <c r="A177" s="143" t="s">
        <v>1685</v>
      </c>
      <c r="B177" s="144" t="s">
        <v>2189</v>
      </c>
      <c r="C177" s="139" t="s">
        <v>388</v>
      </c>
      <c r="D177" s="185">
        <f>VLOOKUP('462.2.2'!A88,'462.2.2'!A88:N296,14,FALSE)</f>
        <v>173838.90950144024</v>
      </c>
    </row>
    <row r="178" spans="1:4" ht="54" thickTop="1" thickBot="1">
      <c r="A178" s="143" t="s">
        <v>1172</v>
      </c>
      <c r="B178" s="144" t="s">
        <v>1702</v>
      </c>
      <c r="C178" s="139" t="s">
        <v>233</v>
      </c>
      <c r="D178" s="185">
        <f>VLOOKUP('464.1'!A88,'464.1'!A88:N297,14,FALSE)</f>
        <v>7243.0449234848729</v>
      </c>
    </row>
    <row r="179" spans="1:4" ht="54" thickTop="1" thickBot="1">
      <c r="A179" s="143" t="s">
        <v>1173</v>
      </c>
      <c r="B179" s="144" t="s">
        <v>1703</v>
      </c>
      <c r="C179" s="139" t="s">
        <v>388</v>
      </c>
      <c r="D179" s="185">
        <f>VLOOKUP('465.1'!A92,'465.1'!A92:N298,14,FALSE)</f>
        <v>257146.56479312584</v>
      </c>
    </row>
    <row r="180" spans="1:4" ht="54" thickTop="1" thickBot="1">
      <c r="A180" s="143" t="s">
        <v>1686</v>
      </c>
      <c r="B180" s="144" t="s">
        <v>1704</v>
      </c>
      <c r="C180" s="139" t="s">
        <v>388</v>
      </c>
      <c r="D180" s="185">
        <f>VLOOKUP('465.2'!A92,'465.2'!A92:N299,14,FALSE)</f>
        <v>29558.173510632652</v>
      </c>
    </row>
    <row r="181" spans="1:4" ht="54" thickTop="1" thickBot="1">
      <c r="A181" s="143" t="s">
        <v>1174</v>
      </c>
      <c r="B181" s="144" t="s">
        <v>1705</v>
      </c>
      <c r="C181" s="139" t="s">
        <v>144</v>
      </c>
      <c r="D181" s="185">
        <f>VLOOKUP('466.1'!A92,'466.1'!A92:N300,14,FALSE)</f>
        <v>3827.7387767658611</v>
      </c>
    </row>
    <row r="182" spans="1:4" ht="54" thickTop="1" thickBot="1">
      <c r="A182" s="143" t="s">
        <v>1175</v>
      </c>
      <c r="B182" s="144" t="s">
        <v>1706</v>
      </c>
      <c r="C182" s="139" t="s">
        <v>144</v>
      </c>
      <c r="D182" s="185">
        <f>VLOOKUP('466.2'!A96,'466.2'!A96:N301,14,FALSE)</f>
        <v>4635.2974822078932</v>
      </c>
    </row>
    <row r="183" spans="1:4" ht="54" thickTop="1" thickBot="1">
      <c r="A183" s="145" t="s">
        <v>1176</v>
      </c>
      <c r="B183" s="146" t="s">
        <v>1819</v>
      </c>
      <c r="C183" s="139" t="s">
        <v>388</v>
      </c>
      <c r="D183" s="185">
        <f>VLOOKUP('500.1'!A95,'500.1'!A95:N302,14,FALSE)</f>
        <v>1259381.1276978655</v>
      </c>
    </row>
    <row r="184" spans="1:4" ht="54" thickTop="1" thickBot="1">
      <c r="A184" s="143" t="s">
        <v>1708</v>
      </c>
      <c r="B184" s="144" t="s">
        <v>1820</v>
      </c>
      <c r="C184" s="139" t="s">
        <v>388</v>
      </c>
      <c r="D184" s="185">
        <f>VLOOKUP('500.2'!A95,'500.2'!A95:N303,14,FALSE)</f>
        <v>1277054.0556978653</v>
      </c>
    </row>
    <row r="185" spans="1:4" ht="57.75" thickTop="1" thickBot="1">
      <c r="A185" s="143" t="s">
        <v>1177</v>
      </c>
      <c r="B185" s="144" t="s">
        <v>1959</v>
      </c>
      <c r="C185" s="139" t="s">
        <v>377</v>
      </c>
      <c r="D185" s="185">
        <f>VLOOKUP('501.1'!A88,'501.1'!A88:N304,14,FALSE)</f>
        <v>25906.054962936174</v>
      </c>
    </row>
    <row r="186" spans="1:4" ht="57.75" thickTop="1" thickBot="1">
      <c r="A186" s="143" t="s">
        <v>1710</v>
      </c>
      <c r="B186" s="144" t="s">
        <v>1960</v>
      </c>
      <c r="C186" s="139" t="s">
        <v>377</v>
      </c>
      <c r="D186" s="185">
        <f>VLOOKUP('501.10'!A88,'501.10'!A88:N305,14,FALSE)</f>
        <v>25054.430627372985</v>
      </c>
    </row>
    <row r="187" spans="1:4" ht="57.75" thickTop="1" thickBot="1">
      <c r="A187" s="143" t="s">
        <v>1711</v>
      </c>
      <c r="B187" s="144" t="s">
        <v>1961</v>
      </c>
      <c r="C187" s="139" t="s">
        <v>377</v>
      </c>
      <c r="D187" s="185">
        <f>VLOOKUP('501.20'!A88,'501.20'!A88:N306,14,FALSE)</f>
        <v>572</v>
      </c>
    </row>
    <row r="188" spans="1:4" ht="54" thickTop="1" thickBot="1">
      <c r="A188" s="143" t="s">
        <v>1712</v>
      </c>
      <c r="B188" s="144" t="s">
        <v>1821</v>
      </c>
      <c r="C188" s="139" t="s">
        <v>388</v>
      </c>
      <c r="D188" s="185">
        <f>VLOOKUP('505.1'!A84,'505.1'!A84:N307,14,FALSE)</f>
        <v>860511.92905693618</v>
      </c>
    </row>
    <row r="189" spans="1:4" ht="54" thickTop="1" thickBot="1">
      <c r="A189" s="143" t="s">
        <v>1178</v>
      </c>
      <c r="B189" s="144" t="s">
        <v>1822</v>
      </c>
      <c r="C189" s="139" t="s">
        <v>233</v>
      </c>
      <c r="D189" s="185">
        <f>VLOOKUP('510.1'!A84,'510.1'!A84:N308,14,FALSE)</f>
        <v>311465.03536306362</v>
      </c>
    </row>
    <row r="190" spans="1:4" ht="54" thickTop="1" thickBot="1">
      <c r="A190" s="143" t="s">
        <v>1716</v>
      </c>
      <c r="B190" s="144" t="s">
        <v>1301</v>
      </c>
      <c r="C190" s="139" t="s">
        <v>388</v>
      </c>
      <c r="D190" s="185">
        <f>VLOOKUP('600.1.1'!A85,'600.1.1'!A85:N311,14,FALSE)</f>
        <v>214571.6805180739</v>
      </c>
    </row>
    <row r="191" spans="1:4" ht="54" thickTop="1" thickBot="1">
      <c r="A191" s="143" t="s">
        <v>1717</v>
      </c>
      <c r="B191" s="144" t="s">
        <v>1823</v>
      </c>
      <c r="C191" s="139" t="s">
        <v>388</v>
      </c>
      <c r="D191" s="185">
        <f>VLOOKUP('600.2.1'!A88,'600.2.1'!A88:N310,14,FALSE)</f>
        <v>508053.95598539687</v>
      </c>
    </row>
    <row r="192" spans="1:4" ht="54" thickTop="1" thickBot="1">
      <c r="A192" s="143" t="s">
        <v>1718</v>
      </c>
      <c r="B192" s="144" t="s">
        <v>1824</v>
      </c>
      <c r="C192" s="139" t="s">
        <v>388</v>
      </c>
      <c r="D192" s="185">
        <f>VLOOKUP('600.2.2'!A90,'600.2.2'!A90:N312,14,FALSE)</f>
        <v>550135.86084851262</v>
      </c>
    </row>
    <row r="193" spans="1:4" ht="54" thickTop="1" thickBot="1">
      <c r="A193" s="143" t="s">
        <v>1719</v>
      </c>
      <c r="B193" s="144" t="s">
        <v>1825</v>
      </c>
      <c r="C193" s="139" t="s">
        <v>388</v>
      </c>
      <c r="D193" s="185">
        <f>VLOOKUP('600.2.3'!A89,'600.2.3'!A89:N312,14,FALSE)</f>
        <v>212853.82337521674</v>
      </c>
    </row>
    <row r="194" spans="1:4" ht="54" thickTop="1" thickBot="1">
      <c r="A194" s="143" t="s">
        <v>1720</v>
      </c>
      <c r="B194" s="144" t="s">
        <v>1826</v>
      </c>
      <c r="C194" s="139" t="s">
        <v>388</v>
      </c>
      <c r="D194" s="185">
        <f>VLOOKUP('600.2.4'!A88,'600.2.4'!A88:N312,14,FALSE)</f>
        <v>219290.66323628533</v>
      </c>
    </row>
    <row r="195" spans="1:4" ht="54" thickTop="1" thickBot="1">
      <c r="A195" s="143" t="s">
        <v>1179</v>
      </c>
      <c r="B195" s="144" t="s">
        <v>2200</v>
      </c>
      <c r="C195" s="139" t="s">
        <v>388</v>
      </c>
      <c r="D195" s="185">
        <f>VLOOKUP('610.1'!A89,'610.1'!A89:N314,14,FALSE)</f>
        <v>49877.210265948976</v>
      </c>
    </row>
    <row r="196" spans="1:4" ht="54" thickTop="1" thickBot="1">
      <c r="A196" s="143" t="s">
        <v>1180</v>
      </c>
      <c r="B196" s="144" t="s">
        <v>1827</v>
      </c>
      <c r="C196" s="139" t="s">
        <v>388</v>
      </c>
      <c r="D196" s="185">
        <f>VLOOKUP('610.2'!A89,'610.2'!A89:N315,14,FALSE)</f>
        <v>61943.810265948981</v>
      </c>
    </row>
    <row r="197" spans="1:4" ht="54" thickTop="1" thickBot="1">
      <c r="A197" s="143" t="s">
        <v>1722</v>
      </c>
      <c r="B197" s="144" t="s">
        <v>1828</v>
      </c>
      <c r="C197" s="139" t="s">
        <v>388</v>
      </c>
      <c r="D197" s="185">
        <f>VLOOKUP('610.3'!A89,'610.3'!A89:N316,14,FALSE)</f>
        <v>98143.61026594897</v>
      </c>
    </row>
    <row r="198" spans="1:4" ht="54" thickTop="1" thickBot="1">
      <c r="A198" s="143" t="s">
        <v>1724</v>
      </c>
      <c r="B198" s="144" t="s">
        <v>1829</v>
      </c>
      <c r="C198" s="139" t="s">
        <v>388</v>
      </c>
      <c r="D198" s="185">
        <f>VLOOKUP('610.4'!A89,'610.4'!A89:N317,14,FALSE)</f>
        <v>112551.19708448689</v>
      </c>
    </row>
    <row r="199" spans="1:4" ht="54" thickTop="1" thickBot="1">
      <c r="A199" s="143" t="s">
        <v>1726</v>
      </c>
      <c r="B199" s="144" t="s">
        <v>1302</v>
      </c>
      <c r="C199" s="139" t="s">
        <v>388</v>
      </c>
      <c r="D199" s="185">
        <f>VLOOKUP('610.5'!A89,'610.5'!A89:N318,14,FALSE)</f>
        <v>123263.51026594898</v>
      </c>
    </row>
    <row r="200" spans="1:4" ht="54" thickTop="1" thickBot="1">
      <c r="A200" s="143" t="s">
        <v>1728</v>
      </c>
      <c r="B200" s="144" t="s">
        <v>1830</v>
      </c>
      <c r="C200" s="139" t="s">
        <v>388</v>
      </c>
      <c r="D200" s="185">
        <f>VLOOKUP('610.6'!A89,'610.6'!A89:N319,14,FALSE)</f>
        <v>137341.21026594896</v>
      </c>
    </row>
    <row r="201" spans="1:4" ht="54" thickTop="1" thickBot="1">
      <c r="A201" s="143" t="s">
        <v>1730</v>
      </c>
      <c r="B201" s="144" t="s">
        <v>1831</v>
      </c>
      <c r="C201" s="139" t="s">
        <v>388</v>
      </c>
      <c r="D201" s="185">
        <f>VLOOKUP('610.7'!A89,'610.7'!A89:N320,14,FALSE)</f>
        <v>133855.87351063266</v>
      </c>
    </row>
    <row r="202" spans="1:4" ht="54" thickTop="1" thickBot="1">
      <c r="A202" s="143" t="s">
        <v>1181</v>
      </c>
      <c r="B202" s="144" t="s">
        <v>1832</v>
      </c>
      <c r="C202" s="139" t="s">
        <v>144</v>
      </c>
      <c r="D202" s="185">
        <f>VLOOKUP('620.1'!A88,'620.1'!A88:N321,14,FALSE)</f>
        <v>372068.46983156097</v>
      </c>
    </row>
    <row r="203" spans="1:4" ht="54" thickTop="1" thickBot="1">
      <c r="A203" s="143" t="s">
        <v>1182</v>
      </c>
      <c r="B203" s="144" t="s">
        <v>1962</v>
      </c>
      <c r="C203" s="139" t="s">
        <v>144</v>
      </c>
      <c r="D203" s="185">
        <f>VLOOKUP('620.2'!A88,'620.2'!A88:N322,14,FALSE)</f>
        <v>372068.46983156097</v>
      </c>
    </row>
    <row r="204" spans="1:4" ht="54" thickTop="1" thickBot="1">
      <c r="A204" s="143" t="s">
        <v>1183</v>
      </c>
      <c r="B204" s="144" t="s">
        <v>1833</v>
      </c>
      <c r="C204" s="139" t="s">
        <v>1929</v>
      </c>
      <c r="D204" s="185">
        <f>VLOOKUP('620.3'!A93,'620.3'!A93:N323,14,FALSE)</f>
        <v>62878512.745709307</v>
      </c>
    </row>
    <row r="205" spans="1:4" ht="54" thickTop="1" thickBot="1">
      <c r="A205" s="143" t="s">
        <v>1734</v>
      </c>
      <c r="B205" s="144" t="s">
        <v>1834</v>
      </c>
      <c r="C205" s="139" t="s">
        <v>144</v>
      </c>
      <c r="D205" s="185">
        <f>VLOOKUP('621.1.1'!A95,'621.1.1'!A95:N325,14,FALSE)</f>
        <v>2334782.6879651076</v>
      </c>
    </row>
    <row r="206" spans="1:4" ht="54" thickTop="1" thickBot="1">
      <c r="A206" s="143" t="s">
        <v>1736</v>
      </c>
      <c r="B206" s="144" t="s">
        <v>1835</v>
      </c>
      <c r="C206" s="139" t="s">
        <v>144</v>
      </c>
      <c r="D206" s="185">
        <f>VLOOKUP('621.1.2'!A99,'621.1.2'!A99:N326,14,FALSE)</f>
        <v>3800913.0970752146</v>
      </c>
    </row>
    <row r="207" spans="1:4" ht="54" thickTop="1" thickBot="1">
      <c r="A207" s="143" t="s">
        <v>1184</v>
      </c>
      <c r="B207" s="144" t="s">
        <v>1836</v>
      </c>
      <c r="C207" s="139" t="s">
        <v>388</v>
      </c>
      <c r="D207" s="185">
        <f>VLOOKUP('621.2'!A89,'621.2'!A89:N326,14,FALSE)</f>
        <v>2805601.4863178777</v>
      </c>
    </row>
    <row r="208" spans="1:4" ht="54" thickTop="1" thickBot="1">
      <c r="A208" s="143" t="s">
        <v>1185</v>
      </c>
      <c r="B208" s="144" t="s">
        <v>1837</v>
      </c>
      <c r="C208" s="139" t="s">
        <v>144</v>
      </c>
      <c r="D208" s="185">
        <f>VLOOKUP('621.3'!A93,'621.3'!A93:N327,14,FALSE)</f>
        <v>54502756.270305127</v>
      </c>
    </row>
    <row r="209" spans="1:4" ht="54" thickTop="1" thickBot="1">
      <c r="A209" s="143" t="s">
        <v>1186</v>
      </c>
      <c r="B209" s="144" t="s">
        <v>1838</v>
      </c>
      <c r="C209" s="139" t="s">
        <v>388</v>
      </c>
      <c r="D209" s="185">
        <f>VLOOKUP('621.4'!A93,'621.4'!A93:N328,14,FALSE)</f>
        <v>46699091.348795965</v>
      </c>
    </row>
    <row r="210" spans="1:4" ht="54" thickTop="1" thickBot="1">
      <c r="A210" s="143" t="s">
        <v>1187</v>
      </c>
      <c r="B210" s="144" t="s">
        <v>1839</v>
      </c>
      <c r="C210" s="139" t="s">
        <v>144</v>
      </c>
      <c r="D210" s="185">
        <f>VLOOKUP('621.5'!A89,'621.5'!A89:N329,14,FALSE)</f>
        <v>2869875.15572837</v>
      </c>
    </row>
    <row r="211" spans="1:4" ht="54" thickTop="1" thickBot="1">
      <c r="A211" s="143" t="s">
        <v>1740</v>
      </c>
      <c r="B211" s="144" t="s">
        <v>1840</v>
      </c>
      <c r="C211" s="139" t="s">
        <v>144</v>
      </c>
      <c r="D211" s="185">
        <f>VLOOKUP('621.5.1'!A89,'621.5.1'!A89:N330,14,FALSE)</f>
        <v>522069.53143514262</v>
      </c>
    </row>
    <row r="212" spans="1:4" ht="54" thickTop="1" thickBot="1">
      <c r="A212" s="143" t="s">
        <v>1188</v>
      </c>
      <c r="B212" s="144" t="s">
        <v>1841</v>
      </c>
      <c r="C212" s="139" t="s">
        <v>1929</v>
      </c>
      <c r="D212" s="185">
        <f>VLOOKUP('621.6'!A98,'621.6'!A98:N331,14,FALSE)</f>
        <v>55247189.290448681</v>
      </c>
    </row>
    <row r="213" spans="1:4" ht="54" thickTop="1" thickBot="1">
      <c r="A213" s="143" t="s">
        <v>1815</v>
      </c>
      <c r="B213" s="144" t="s">
        <v>1842</v>
      </c>
      <c r="C213" s="139" t="s">
        <v>1929</v>
      </c>
      <c r="D213" s="185">
        <f>VLOOKUP('621.7'!A89,'621.7'!A89:N332,14,FALSE)</f>
        <v>2691422.465162226</v>
      </c>
    </row>
    <row r="214" spans="1:4" ht="54" thickTop="1" thickBot="1">
      <c r="A214" s="143" t="s">
        <v>1189</v>
      </c>
      <c r="B214" s="144" t="s">
        <v>2100</v>
      </c>
      <c r="C214" s="139" t="s">
        <v>233</v>
      </c>
      <c r="D214" s="185">
        <f>VLOOKUP('622.1'!A89,'622.1'!A89:N333,14,FALSE)</f>
        <v>78337.8243880136</v>
      </c>
    </row>
    <row r="215" spans="1:4" ht="54" thickTop="1" thickBot="1">
      <c r="A215" s="143" t="s">
        <v>1190</v>
      </c>
      <c r="B215" s="144" t="s">
        <v>1843</v>
      </c>
      <c r="C215" s="139" t="s">
        <v>233</v>
      </c>
      <c r="D215" s="185">
        <f>VLOOKUP('622.2'!A89,'622.2'!A89:N335,14,FALSE)</f>
        <v>393698.22758559912</v>
      </c>
    </row>
    <row r="216" spans="1:4" ht="54" thickTop="1" thickBot="1">
      <c r="A216" s="143" t="s">
        <v>1191</v>
      </c>
      <c r="B216" s="144" t="s">
        <v>1844</v>
      </c>
      <c r="C216" s="139" t="s">
        <v>233</v>
      </c>
      <c r="D216" s="185">
        <f>VLOOKUP('622.3'!A89,'622.3'!A89:N336,14,FALSE)</f>
        <v>802059.73187868122</v>
      </c>
    </row>
    <row r="217" spans="1:4" ht="54" thickTop="1" thickBot="1">
      <c r="A217" s="143" t="s">
        <v>1192</v>
      </c>
      <c r="B217" s="144" t="s">
        <v>1845</v>
      </c>
      <c r="C217" s="139" t="s">
        <v>233</v>
      </c>
      <c r="D217" s="185">
        <f>VLOOKUP('622.4'!A89,'622.4'!A89:N337,14,FALSE)</f>
        <v>803192.60440595169</v>
      </c>
    </row>
    <row r="218" spans="1:4" ht="54" thickTop="1" thickBot="1">
      <c r="A218" s="143" t="s">
        <v>1193</v>
      </c>
      <c r="B218" s="144" t="s">
        <v>1846</v>
      </c>
      <c r="C218" s="139" t="s">
        <v>144</v>
      </c>
      <c r="D218" s="185">
        <f>VLOOKUP('622.5'!A89,'622.5'!A89:N338,14,FALSE)</f>
        <v>74660.728647401265</v>
      </c>
    </row>
    <row r="219" spans="1:4" ht="54" thickTop="1" thickBot="1">
      <c r="A219" s="143" t="s">
        <v>1194</v>
      </c>
      <c r="B219" s="144" t="s">
        <v>1847</v>
      </c>
      <c r="C219" s="139" t="s">
        <v>144</v>
      </c>
      <c r="D219" s="185">
        <f>VLOOKUP('623.1'!A103,'623.1'!A103:N339,14,FALSE)</f>
        <v>755546.33998939442</v>
      </c>
    </row>
    <row r="220" spans="1:4" ht="54" thickTop="1" thickBot="1">
      <c r="A220" s="143" t="s">
        <v>1195</v>
      </c>
      <c r="B220" s="144" t="s">
        <v>1303</v>
      </c>
      <c r="C220" s="139" t="s">
        <v>2101</v>
      </c>
      <c r="D220" s="185">
        <f>VLOOKUP('623.2'!A89,'623.2'!A89:N340,14,FALSE)</f>
        <v>2869010.6599944048</v>
      </c>
    </row>
    <row r="221" spans="1:4" ht="54" thickTop="1" thickBot="1">
      <c r="A221" s="143" t="s">
        <v>1196</v>
      </c>
      <c r="B221" s="144" t="s">
        <v>2220</v>
      </c>
      <c r="C221" s="139" t="s">
        <v>388</v>
      </c>
      <c r="D221" s="185">
        <f>VLOOKUP('630.1'!A89,'630.1'!A89:N341,14,FALSE)</f>
        <v>1468032.1540614893</v>
      </c>
    </row>
    <row r="222" spans="1:4" ht="54" thickTop="1" thickBot="1">
      <c r="A222" s="143" t="s">
        <v>1197</v>
      </c>
      <c r="B222" s="144" t="s">
        <v>2221</v>
      </c>
      <c r="C222" s="139" t="s">
        <v>388</v>
      </c>
      <c r="D222" s="185">
        <f>VLOOKUP('630.2'!A89,'630.2'!A89:N342,14,FALSE)</f>
        <v>1427264.7121731983</v>
      </c>
    </row>
    <row r="223" spans="1:4" ht="54" thickTop="1" thickBot="1">
      <c r="A223" s="143" t="s">
        <v>1198</v>
      </c>
      <c r="B223" s="144" t="s">
        <v>2222</v>
      </c>
      <c r="C223" s="139" t="s">
        <v>388</v>
      </c>
      <c r="D223" s="185">
        <f>VLOOKUP('630.3'!A89,'630.3'!A89:N343,14,FALSE)</f>
        <v>1093371.7408358876</v>
      </c>
    </row>
    <row r="224" spans="1:4" ht="54" thickTop="1" thickBot="1">
      <c r="A224" s="143" t="s">
        <v>1199</v>
      </c>
      <c r="B224" s="144" t="s">
        <v>2223</v>
      </c>
      <c r="C224" s="139" t="s">
        <v>388</v>
      </c>
      <c r="D224" s="185">
        <f>VLOOKUP('630.4'!A89,'630.4'!A89:N344,14,FALSE)</f>
        <v>1171201.1839697394</v>
      </c>
    </row>
    <row r="225" spans="1:4" ht="54" thickTop="1" thickBot="1">
      <c r="A225" s="143" t="s">
        <v>1200</v>
      </c>
      <c r="B225" s="144" t="s">
        <v>2224</v>
      </c>
      <c r="C225" s="139" t="s">
        <v>388</v>
      </c>
      <c r="D225" s="185">
        <f>VLOOKUP('630.5'!A93,'630.5'!A93:N345,14,FALSE)</f>
        <v>898289.66050527897</v>
      </c>
    </row>
    <row r="226" spans="1:4" ht="54" thickTop="1" thickBot="1">
      <c r="A226" s="143" t="s">
        <v>1201</v>
      </c>
      <c r="B226" s="144" t="s">
        <v>2225</v>
      </c>
      <c r="C226" s="139" t="s">
        <v>388</v>
      </c>
      <c r="D226" s="185">
        <f>VLOOKUP('630.6'!A93,'630.6'!A89:N346,14,FALSE)</f>
        <v>422998.29888290813</v>
      </c>
    </row>
    <row r="227" spans="1:4" ht="54" thickTop="1" thickBot="1">
      <c r="A227" s="143" t="s">
        <v>1202</v>
      </c>
      <c r="B227" s="144" t="s">
        <v>2226</v>
      </c>
      <c r="C227" s="139" t="s">
        <v>388</v>
      </c>
      <c r="D227" s="185">
        <f>VLOOKUP('630.7'!A93,'630.7'!A90:N347,14,FALSE)</f>
        <v>312523.02310632652</v>
      </c>
    </row>
    <row r="228" spans="1:4" ht="54" thickTop="1" thickBot="1">
      <c r="A228" s="143" t="s">
        <v>1203</v>
      </c>
      <c r="B228" s="144" t="s">
        <v>1848</v>
      </c>
      <c r="C228" s="139" t="s">
        <v>144</v>
      </c>
      <c r="D228" s="185">
        <f>VLOOKUP('632.1'!A90,'632.1'!A90:N349,14,FALSE)</f>
        <v>373021.15623310988</v>
      </c>
    </row>
    <row r="229" spans="1:4" ht="54" thickTop="1" thickBot="1">
      <c r="A229" s="143" t="s">
        <v>1743</v>
      </c>
      <c r="B229" s="144" t="s">
        <v>1849</v>
      </c>
      <c r="C229" s="139" t="s">
        <v>144</v>
      </c>
      <c r="D229" s="185">
        <f>VLOOKUP('632.2'!A90,'632.2'!A90:N350,14,FALSE)</f>
        <v>376096.99263310997</v>
      </c>
    </row>
    <row r="230" spans="1:4" ht="54" thickTop="1" thickBot="1">
      <c r="A230" s="143" t="s">
        <v>1746</v>
      </c>
      <c r="B230" s="144" t="s">
        <v>1850</v>
      </c>
      <c r="C230" s="139" t="s">
        <v>377</v>
      </c>
      <c r="D230" s="185">
        <f>VLOOKUP('640.1'!A90,'640.1'!A90:N351,14,FALSE)</f>
        <v>4977.9497994238391</v>
      </c>
    </row>
    <row r="231" spans="1:4" ht="54" thickTop="1" thickBot="1">
      <c r="A231" s="143" t="s">
        <v>1747</v>
      </c>
      <c r="B231" s="144" t="s">
        <v>1851</v>
      </c>
      <c r="C231" s="139" t="s">
        <v>377</v>
      </c>
      <c r="D231" s="185">
        <f>VLOOKUP('640.2'!A90,'640.2'!A90:N352,14,FALSE)</f>
        <v>136506.68865406135</v>
      </c>
    </row>
    <row r="232" spans="1:4" ht="54" thickTop="1" thickBot="1">
      <c r="A232" s="143" t="s">
        <v>1204</v>
      </c>
      <c r="B232" s="144" t="s">
        <v>1852</v>
      </c>
      <c r="C232" s="139" t="s">
        <v>1748</v>
      </c>
      <c r="D232" s="185">
        <f>VLOOKUP('641.1'!A90,'641.1'!A90:N353,14,FALSE)</f>
        <v>2834.6067920699952</v>
      </c>
    </row>
    <row r="233" spans="1:4" ht="54" thickTop="1" thickBot="1">
      <c r="A233" s="143" t="s">
        <v>1205</v>
      </c>
      <c r="B233" s="144" t="s">
        <v>1852</v>
      </c>
      <c r="C233" s="139" t="s">
        <v>377</v>
      </c>
      <c r="D233" s="185">
        <f>VLOOKUP('641.2'!A90,'641.2'!A90:N354,14,FALSE)</f>
        <v>45890.767911216615</v>
      </c>
    </row>
    <row r="234" spans="1:4" ht="54" thickTop="1" thickBot="1">
      <c r="A234" s="143" t="s">
        <v>1206</v>
      </c>
      <c r="B234" s="144" t="s">
        <v>1853</v>
      </c>
      <c r="C234" s="139" t="s">
        <v>1929</v>
      </c>
      <c r="D234" s="185">
        <f>VLOOKUP('642.1'!A90,'642.1'!A90:N355,14,FALSE)</f>
        <v>193915.29601139796</v>
      </c>
    </row>
    <row r="235" spans="1:4" ht="54" thickTop="1" thickBot="1">
      <c r="A235" s="143" t="s">
        <v>1207</v>
      </c>
      <c r="B235" s="144" t="s">
        <v>1854</v>
      </c>
      <c r="C235" s="139" t="s">
        <v>144</v>
      </c>
      <c r="D235" s="185">
        <f>VLOOKUP('642.2'!A90,'642.2'!A90:N356,14,FALSE)</f>
        <v>47720.869702126533</v>
      </c>
    </row>
    <row r="236" spans="1:4" ht="54" thickTop="1" thickBot="1">
      <c r="A236" s="143" t="s">
        <v>1208</v>
      </c>
      <c r="B236" s="144" t="s">
        <v>1855</v>
      </c>
      <c r="C236" s="139" t="s">
        <v>377</v>
      </c>
      <c r="D236" s="185">
        <f>VLOOKUP('650.1'!A95,'650.1'!A95:N358,14,FALSE)</f>
        <v>102502.61227443813</v>
      </c>
    </row>
    <row r="237" spans="1:4" ht="54" thickTop="1" thickBot="1">
      <c r="A237" s="143" t="s">
        <v>1209</v>
      </c>
      <c r="B237" s="144" t="s">
        <v>2233</v>
      </c>
      <c r="C237" s="139" t="s">
        <v>377</v>
      </c>
      <c r="D237" s="185">
        <f>VLOOKUP('650.2'!A93,'650.2'!A93:N359,14,FALSE)</f>
        <v>100531.19517487838</v>
      </c>
    </row>
    <row r="238" spans="1:4" ht="54" thickTop="1" thickBot="1">
      <c r="A238" s="143" t="s">
        <v>1210</v>
      </c>
      <c r="B238" s="144" t="s">
        <v>1856</v>
      </c>
      <c r="C238" s="139" t="s">
        <v>377</v>
      </c>
      <c r="D238" s="210">
        <f>VLOOKUP('650.3'!A90,'650.3'!A90:N360,14,FALSE)</f>
        <v>1.30590469099032</v>
      </c>
    </row>
    <row r="239" spans="1:4" ht="54" thickTop="1" thickBot="1">
      <c r="A239" s="143" t="s">
        <v>1211</v>
      </c>
      <c r="B239" s="144" t="s">
        <v>2237</v>
      </c>
      <c r="C239" s="139" t="s">
        <v>377</v>
      </c>
      <c r="D239" s="185">
        <f>VLOOKUP('650.4'!A93,'650.4'!A93:N361,14,FALSE)</f>
        <v>4521.8406279626533</v>
      </c>
    </row>
    <row r="240" spans="1:4" ht="57.75" thickTop="1" thickBot="1">
      <c r="A240" s="143" t="s">
        <v>1212</v>
      </c>
      <c r="B240" s="144" t="s">
        <v>1857</v>
      </c>
      <c r="C240" s="139" t="s">
        <v>233</v>
      </c>
      <c r="D240" s="185">
        <f>VLOOKUP('660.1'!A87,'660.1'!A87:N362,14,FALSE)</f>
        <v>243155.01421966334</v>
      </c>
    </row>
    <row r="241" spans="1:4" ht="76.5" thickTop="1" thickBot="1">
      <c r="A241" s="143" t="s">
        <v>1213</v>
      </c>
      <c r="B241" s="144" t="s">
        <v>1964</v>
      </c>
      <c r="C241" s="139" t="s">
        <v>144</v>
      </c>
      <c r="D241" s="185">
        <f>VLOOKUP('660.2'!A87,'660.2'!A87:N363,14,FALSE)</f>
        <v>289107.51713260857</v>
      </c>
    </row>
    <row r="242" spans="1:4" ht="54" thickTop="1" thickBot="1">
      <c r="A242" s="143" t="s">
        <v>1761</v>
      </c>
      <c r="B242" s="144" t="s">
        <v>1858</v>
      </c>
      <c r="C242" s="139" t="s">
        <v>144</v>
      </c>
      <c r="D242" s="185">
        <f>VLOOKUP('661.1'!A87,'661.1'!A87:N364,14,FALSE)</f>
        <v>468906.83313810115</v>
      </c>
    </row>
    <row r="243" spans="1:4" ht="54" thickTop="1" thickBot="1">
      <c r="A243" s="143" t="s">
        <v>1214</v>
      </c>
      <c r="B243" s="144" t="s">
        <v>1859</v>
      </c>
      <c r="C243" s="139" t="s">
        <v>144</v>
      </c>
      <c r="D243" s="185">
        <f>VLOOKUP('662.1'!A87,'662.1'!A87:N365,14,FALSE)</f>
        <v>412698.562897889</v>
      </c>
    </row>
    <row r="244" spans="1:4" ht="54" thickTop="1" thickBot="1">
      <c r="A244" s="143" t="s">
        <v>1215</v>
      </c>
      <c r="B244" s="144" t="s">
        <v>1860</v>
      </c>
      <c r="C244" s="139" t="s">
        <v>144</v>
      </c>
      <c r="D244" s="185">
        <f>VLOOKUP('662.2'!A87,'662.2'!A87:N366,14,FALSE)</f>
        <v>399698.562897889</v>
      </c>
    </row>
    <row r="245" spans="1:4" ht="54" thickTop="1" thickBot="1">
      <c r="A245" s="143" t="s">
        <v>1762</v>
      </c>
      <c r="B245" s="144" t="s">
        <v>1861</v>
      </c>
      <c r="C245" s="139" t="s">
        <v>144</v>
      </c>
      <c r="D245" s="185">
        <f>VLOOKUP('663.1'!A87,'663.1'!A87:N367,14,FALSE)</f>
        <v>15210.887047608256</v>
      </c>
    </row>
    <row r="246" spans="1:4" ht="54" thickTop="1" thickBot="1">
      <c r="A246" s="143" t="s">
        <v>1216</v>
      </c>
      <c r="B246" s="144" t="s">
        <v>1862</v>
      </c>
      <c r="C246" s="139" t="s">
        <v>388</v>
      </c>
      <c r="D246" s="185">
        <f>VLOOKUP('670.1'!A87,'670.1'!A87:N368,14,FALSE)</f>
        <v>549314.93836403638</v>
      </c>
    </row>
    <row r="247" spans="1:4" ht="54" thickTop="1" thickBot="1">
      <c r="A247" s="143" t="s">
        <v>1217</v>
      </c>
      <c r="B247" s="144" t="s">
        <v>1863</v>
      </c>
      <c r="C247" s="139" t="s">
        <v>388</v>
      </c>
      <c r="D247" s="185">
        <f>VLOOKUP('670.2'!A87,'670.2'!A87:N369,14,FALSE)</f>
        <v>567852.93836403638</v>
      </c>
    </row>
    <row r="248" spans="1:4" ht="54" thickTop="1" thickBot="1">
      <c r="A248" s="143" t="s">
        <v>1764</v>
      </c>
      <c r="B248" s="144" t="s">
        <v>1864</v>
      </c>
      <c r="C248" s="139" t="s">
        <v>388</v>
      </c>
      <c r="D248" s="185">
        <f>VLOOKUP('670.3'!A87,'670.3'!A87:N370,14,FALSE)</f>
        <v>613329.73893054039</v>
      </c>
    </row>
    <row r="249" spans="1:4" ht="54" thickTop="1" thickBot="1">
      <c r="A249" s="143" t="s">
        <v>1765</v>
      </c>
      <c r="B249" s="144" t="s">
        <v>1865</v>
      </c>
      <c r="C249" s="139" t="s">
        <v>388</v>
      </c>
      <c r="D249" s="185">
        <f>VLOOKUP('670.4'!A87,'670.4'!A87:N371,14,FALSE)</f>
        <v>613329.73893054039</v>
      </c>
    </row>
    <row r="250" spans="1:4" ht="54" thickTop="1" thickBot="1">
      <c r="A250" s="143" t="s">
        <v>1766</v>
      </c>
      <c r="B250" s="144" t="s">
        <v>1866</v>
      </c>
      <c r="C250" s="139" t="s">
        <v>388</v>
      </c>
      <c r="D250" s="185">
        <f>VLOOKUP('670.5'!A89,'670.5'!A89:N372,14,FALSE)</f>
        <v>614516.63696185709</v>
      </c>
    </row>
    <row r="251" spans="1:4" ht="54" thickTop="1" thickBot="1">
      <c r="A251" s="143" t="s">
        <v>1218</v>
      </c>
      <c r="B251" s="144" t="s">
        <v>1867</v>
      </c>
      <c r="C251" s="139" t="s">
        <v>388</v>
      </c>
      <c r="D251" s="185">
        <f>VLOOKUP('671.1'!A89,'671.1'!A89:N373,14,FALSE)</f>
        <v>523495.98406500556</v>
      </c>
    </row>
    <row r="252" spans="1:4" ht="54" thickTop="1" thickBot="1">
      <c r="A252" s="143" t="s">
        <v>1219</v>
      </c>
      <c r="B252" s="144" t="s">
        <v>1868</v>
      </c>
      <c r="C252" s="139" t="s">
        <v>144</v>
      </c>
      <c r="D252" s="185">
        <f>VLOOKUP('671.2'!A89,'671.2'!A89:N374,14,FALSE)</f>
        <v>159440.86563549974</v>
      </c>
    </row>
    <row r="253" spans="1:4" ht="54" thickTop="1" thickBot="1">
      <c r="A253" s="143" t="s">
        <v>1767</v>
      </c>
      <c r="B253" s="144" t="s">
        <v>1869</v>
      </c>
      <c r="C253" s="139" t="s">
        <v>388</v>
      </c>
      <c r="D253" s="185">
        <f>VLOOKUP('671.3'!A87,'671.3'!A87:N375,14,FALSE)</f>
        <v>556664.33108627086</v>
      </c>
    </row>
    <row r="254" spans="1:4" ht="54" thickTop="1" thickBot="1">
      <c r="A254" s="143" t="s">
        <v>1768</v>
      </c>
      <c r="B254" s="144" t="s">
        <v>1870</v>
      </c>
      <c r="C254" s="139" t="s">
        <v>144</v>
      </c>
      <c r="D254" s="185">
        <f>VLOOKUP('671.4'!A87,'671.4'!A87:N376,14,FALSE)</f>
        <v>161989.65543691744</v>
      </c>
    </row>
    <row r="255" spans="1:4" ht="54" thickTop="1" thickBot="1">
      <c r="A255" s="143" t="s">
        <v>1220</v>
      </c>
      <c r="B255" s="144" t="s">
        <v>1871</v>
      </c>
      <c r="C255" s="139" t="s">
        <v>144</v>
      </c>
      <c r="D255" s="185">
        <f>VLOOKUP('672.1'!A87,'672.1'!A87:N377,14,FALSE)</f>
        <v>77012.915267158663</v>
      </c>
    </row>
    <row r="256" spans="1:4" ht="54" thickTop="1" thickBot="1">
      <c r="A256" s="143" t="s">
        <v>1769</v>
      </c>
      <c r="B256" s="144" t="s">
        <v>1872</v>
      </c>
      <c r="C256" s="139" t="s">
        <v>144</v>
      </c>
      <c r="D256" s="185">
        <f>VLOOKUP('672.2'!A87,'672.2'!A87:N378,14,FALSE)</f>
        <v>48268.846269502043</v>
      </c>
    </row>
    <row r="257" spans="1:4" ht="54" thickTop="1" thickBot="1">
      <c r="A257" s="143" t="s">
        <v>1770</v>
      </c>
      <c r="B257" s="144" t="s">
        <v>1873</v>
      </c>
      <c r="C257" s="139" t="s">
        <v>144</v>
      </c>
      <c r="D257" s="185">
        <f>VLOOKUP('672.3'!A87,'672.3'!A87:N379,14,FALSE)</f>
        <v>78565.791900810975</v>
      </c>
    </row>
    <row r="258" spans="1:4" ht="54" thickTop="1" thickBot="1">
      <c r="A258" s="143" t="s">
        <v>1771</v>
      </c>
      <c r="B258" s="144" t="s">
        <v>1874</v>
      </c>
      <c r="C258" s="139" t="s">
        <v>144</v>
      </c>
      <c r="D258" s="185">
        <f>VLOOKUP('672.4'!A87,'672.3'!A87:N380,14,FALSE)</f>
        <v>78565.791900810975</v>
      </c>
    </row>
    <row r="259" spans="1:4" ht="54" thickTop="1" thickBot="1">
      <c r="A259" s="143" t="s">
        <v>1816</v>
      </c>
      <c r="B259" s="144" t="s">
        <v>1875</v>
      </c>
      <c r="C259" s="139" t="s">
        <v>233</v>
      </c>
      <c r="D259" s="185">
        <f>VLOOKUP('673.1.1'!A87,'673.1.1'!A87:N381,14,FALSE)</f>
        <v>9107.9794592193884</v>
      </c>
    </row>
    <row r="260" spans="1:4" ht="54" thickTop="1" thickBot="1">
      <c r="A260" s="143" t="s">
        <v>1817</v>
      </c>
      <c r="B260" s="144" t="s">
        <v>2152</v>
      </c>
      <c r="C260" s="139" t="s">
        <v>233</v>
      </c>
      <c r="D260" s="185">
        <f>VLOOKUP('673.1.2'!A87,'673.1.2'!A87:N382,14,FALSE)</f>
        <v>9940.2394592193887</v>
      </c>
    </row>
    <row r="261" spans="1:4" ht="54" thickTop="1" thickBot="1">
      <c r="A261" s="143" t="s">
        <v>1221</v>
      </c>
      <c r="B261" s="144" t="s">
        <v>1876</v>
      </c>
      <c r="C261" s="139" t="s">
        <v>388</v>
      </c>
      <c r="D261" s="185">
        <f>VLOOKUP('673.2'!A87,'673.2'!A87:N383,14,FALSE)</f>
        <v>108922.40821275918</v>
      </c>
    </row>
    <row r="262" spans="1:4" ht="54" thickTop="1" thickBot="1">
      <c r="A262" s="143" t="s">
        <v>1222</v>
      </c>
      <c r="B262" s="144" t="s">
        <v>1877</v>
      </c>
      <c r="C262" s="139" t="s">
        <v>388</v>
      </c>
      <c r="D262" s="185">
        <f>VLOOKUP('673.3'!A89,'673.3'!A89:N384,14,FALSE)</f>
        <v>81604.67528706025</v>
      </c>
    </row>
    <row r="263" spans="1:4" ht="54" thickTop="1" thickBot="1">
      <c r="A263" s="143" t="s">
        <v>1223</v>
      </c>
      <c r="B263" s="144" t="s">
        <v>2102</v>
      </c>
      <c r="C263" s="139" t="s">
        <v>144</v>
      </c>
      <c r="D263" s="185">
        <f>VLOOKUP('674.1'!A89,'674.1'!A89:N385,14,FALSE)</f>
        <v>130155.47466314751</v>
      </c>
    </row>
    <row r="264" spans="1:4" ht="54" thickTop="1" thickBot="1">
      <c r="A264" s="143" t="s">
        <v>1224</v>
      </c>
      <c r="B264" s="144" t="s">
        <v>1878</v>
      </c>
      <c r="C264" s="139" t="s">
        <v>144</v>
      </c>
      <c r="D264" s="185">
        <f>VLOOKUP('674.2'!A89,'674.2'!A89:N386,14,FALSE)</f>
        <v>243259.17297783046</v>
      </c>
    </row>
    <row r="265" spans="1:4" ht="54" thickTop="1" thickBot="1">
      <c r="A265" s="143" t="s">
        <v>1225</v>
      </c>
      <c r="B265" s="144" t="s">
        <v>1879</v>
      </c>
      <c r="C265" s="139" t="s">
        <v>233</v>
      </c>
      <c r="D265" s="185">
        <f>VLOOKUP('680.1'!A87,'680.1'!A87:N387,14,FALSE)</f>
        <v>145613.42613096413</v>
      </c>
    </row>
    <row r="266" spans="1:4" ht="54" thickTop="1" thickBot="1">
      <c r="A266" s="143" t="s">
        <v>1226</v>
      </c>
      <c r="B266" s="144" t="s">
        <v>1880</v>
      </c>
      <c r="C266" s="139" t="s">
        <v>144</v>
      </c>
      <c r="D266" s="185">
        <f>VLOOKUP('680.2'!A87,'680.2'!A87:N388,14,FALSE)</f>
        <v>28423.602190356345</v>
      </c>
    </row>
    <row r="267" spans="1:4" ht="54" thickTop="1" thickBot="1">
      <c r="A267" s="143" t="s">
        <v>1227</v>
      </c>
      <c r="B267" s="144" t="s">
        <v>1881</v>
      </c>
      <c r="C267" s="139" t="s">
        <v>388</v>
      </c>
      <c r="D267" s="185">
        <f>VLOOKUP('680.3'!A89,'680.3'!A89:N389,14,FALSE)</f>
        <v>55028.813962763605</v>
      </c>
    </row>
    <row r="268" spans="1:4" ht="54" thickTop="1" thickBot="1">
      <c r="A268" s="143" t="s">
        <v>1228</v>
      </c>
      <c r="B268" s="144" t="s">
        <v>1882</v>
      </c>
      <c r="C268" s="139" t="s">
        <v>388</v>
      </c>
      <c r="D268" s="185">
        <f>VLOOKUP('681.1'!A89,'681.1'!A89:N390,14,FALSE)</f>
        <v>466808.95061084686</v>
      </c>
    </row>
    <row r="269" spans="1:4" ht="54" thickTop="1" thickBot="1">
      <c r="A269" s="143" t="s">
        <v>1776</v>
      </c>
      <c r="B269" s="144" t="s">
        <v>1883</v>
      </c>
      <c r="C269" s="139" t="s">
        <v>388</v>
      </c>
      <c r="D269" s="185">
        <f>VLOOKUP('681.2'!A89,'681.2'!A89:N391,14,FALSE)</f>
        <v>485346.95061084686</v>
      </c>
    </row>
    <row r="270" spans="1:4" ht="54" thickTop="1" thickBot="1">
      <c r="A270" s="143" t="s">
        <v>1777</v>
      </c>
      <c r="B270" s="144" t="s">
        <v>1884</v>
      </c>
      <c r="C270" s="139" t="s">
        <v>388</v>
      </c>
      <c r="D270" s="185">
        <f>VLOOKUP('681.3'!A89,'681.3'!A89:N392,14,FALSE)</f>
        <v>530823.75117735076</v>
      </c>
    </row>
    <row r="271" spans="1:4" ht="54" thickTop="1" thickBot="1">
      <c r="A271" s="143" t="s">
        <v>1778</v>
      </c>
      <c r="B271" s="144" t="s">
        <v>1885</v>
      </c>
      <c r="C271" s="139" t="s">
        <v>388</v>
      </c>
      <c r="D271" s="185">
        <f>VLOOKUP('681.4'!A89,'681.4'!A89:N393,14,FALSE)</f>
        <v>530823.75117735076</v>
      </c>
    </row>
    <row r="272" spans="1:4" ht="54" thickTop="1" thickBot="1">
      <c r="A272" s="143" t="s">
        <v>1229</v>
      </c>
      <c r="B272" s="144" t="s">
        <v>1886</v>
      </c>
      <c r="C272" s="139" t="s">
        <v>388</v>
      </c>
      <c r="D272" s="185">
        <f>VLOOKUP('682.1'!A89,'682.1'!A89:N394,14,FALSE)</f>
        <v>344632.58557137236</v>
      </c>
    </row>
    <row r="273" spans="1:4" ht="54" thickTop="1" thickBot="1">
      <c r="A273" s="143" t="s">
        <v>1779</v>
      </c>
      <c r="B273" s="144" t="s">
        <v>1887</v>
      </c>
      <c r="C273" s="139" t="s">
        <v>388</v>
      </c>
      <c r="D273" s="185">
        <f>VLOOKUP('682.2'!A89,'682.2'!A89:N395,14,FALSE)</f>
        <v>344632.58557137236</v>
      </c>
    </row>
    <row r="274" spans="1:4" ht="54" thickTop="1" thickBot="1">
      <c r="A274" s="143" t="s">
        <v>1781</v>
      </c>
      <c r="B274" s="144" t="s">
        <v>1888</v>
      </c>
      <c r="C274" s="139" t="s">
        <v>388</v>
      </c>
      <c r="D274" s="185">
        <f>VLOOKUP('682.3'!A89,'682.3'!A89:N396,14,FALSE)</f>
        <v>344632.58557137236</v>
      </c>
    </row>
    <row r="275" spans="1:4" ht="54" thickTop="1" thickBot="1">
      <c r="A275" s="143" t="s">
        <v>1783</v>
      </c>
      <c r="B275" s="144" t="s">
        <v>2103</v>
      </c>
      <c r="C275" s="139" t="s">
        <v>388</v>
      </c>
      <c r="D275" s="185">
        <f>VLOOKUP('682.4'!A89,'682.4'!A89:N397,14,FALSE)</f>
        <v>344632.58557137236</v>
      </c>
    </row>
    <row r="276" spans="1:4" ht="54" thickTop="1" thickBot="1">
      <c r="A276" s="143" t="s">
        <v>1785</v>
      </c>
      <c r="B276" s="144" t="s">
        <v>1889</v>
      </c>
      <c r="C276" s="139" t="s">
        <v>233</v>
      </c>
      <c r="D276" s="185">
        <f>VLOOKUP('683.1'!A89,'683.1'!A89:N398,14,FALSE)</f>
        <v>11600.352142675096</v>
      </c>
    </row>
    <row r="277" spans="1:4" ht="54" thickTop="1" thickBot="1">
      <c r="A277" s="143" t="s">
        <v>1787</v>
      </c>
      <c r="B277" s="144" t="s">
        <v>1890</v>
      </c>
      <c r="C277" s="139" t="s">
        <v>233</v>
      </c>
      <c r="D277" s="185">
        <f>VLOOKUP('683.2'!A89,'683.2'!A89:N399,14,FALSE)</f>
        <v>22822.868386874456</v>
      </c>
    </row>
    <row r="278" spans="1:4" ht="54" thickTop="1" thickBot="1">
      <c r="A278" s="143" t="s">
        <v>1789</v>
      </c>
      <c r="B278" s="144" t="s">
        <v>1891</v>
      </c>
      <c r="C278" s="139" t="s">
        <v>233</v>
      </c>
      <c r="D278" s="185">
        <f>VLOOKUP('683.3'!A89,'683.3'!A89:N400,14,FALSE)</f>
        <v>11600.352142675096</v>
      </c>
    </row>
    <row r="279" spans="1:4" ht="54" thickTop="1" thickBot="1">
      <c r="A279" s="143" t="s">
        <v>1790</v>
      </c>
      <c r="B279" s="144" t="s">
        <v>1892</v>
      </c>
      <c r="C279" s="139" t="s">
        <v>233</v>
      </c>
      <c r="D279" s="185">
        <f>VLOOKUP('683.4'!A89,'683.4'!A89:N401,14,FALSE)</f>
        <v>22822.868386874456</v>
      </c>
    </row>
    <row r="280" spans="1:4" ht="54" thickTop="1" thickBot="1">
      <c r="A280" s="143" t="s">
        <v>1791</v>
      </c>
      <c r="B280" s="144" t="s">
        <v>1893</v>
      </c>
      <c r="C280" s="139" t="s">
        <v>233</v>
      </c>
      <c r="D280" s="185">
        <f>VLOOKUP('683.5'!A87,'683.5'!A87:N402,14,FALSE)</f>
        <v>62756.685501430133</v>
      </c>
    </row>
    <row r="281" spans="1:4" ht="54" thickTop="1" thickBot="1">
      <c r="A281" s="143" t="s">
        <v>2153</v>
      </c>
      <c r="B281" s="144" t="s">
        <v>1894</v>
      </c>
      <c r="C281" s="139" t="s">
        <v>233</v>
      </c>
      <c r="D281" s="185">
        <f>VLOOKUP('690.1.1'!A89,'690.1.1'!A89:N403,14,FALSE)</f>
        <v>15966.889404253059</v>
      </c>
    </row>
    <row r="282" spans="1:4" ht="54" thickTop="1" thickBot="1">
      <c r="A282" s="143" t="s">
        <v>1794</v>
      </c>
      <c r="B282" s="144" t="s">
        <v>1895</v>
      </c>
      <c r="C282" s="139" t="s">
        <v>233</v>
      </c>
      <c r="D282" s="185">
        <f>VLOOKUP('690.1.2'!A89,'690.1.2'!A89:N404,14,FALSE)</f>
        <v>35494.110434752911</v>
      </c>
    </row>
    <row r="283" spans="1:4" ht="54" thickTop="1" thickBot="1">
      <c r="A283" s="143" t="s">
        <v>1230</v>
      </c>
      <c r="B283" s="144" t="s">
        <v>1896</v>
      </c>
      <c r="C283" s="139" t="s">
        <v>144</v>
      </c>
      <c r="D283" s="185">
        <f>VLOOKUP('700.1'!A89,'700.1'!A89:N405,14,FALSE)</f>
        <v>1950.2875639746837</v>
      </c>
    </row>
    <row r="284" spans="1:4" ht="54" thickTop="1" thickBot="1">
      <c r="A284" s="143" t="s">
        <v>1231</v>
      </c>
      <c r="B284" s="144" t="s">
        <v>1897</v>
      </c>
      <c r="C284" s="139" t="s">
        <v>144</v>
      </c>
      <c r="D284" s="185">
        <f>VLOOKUP('700.2'!A89,'700.2'!A89:N406,14,FALSE)</f>
        <v>2282.0601957569306</v>
      </c>
    </row>
    <row r="285" spans="1:4" ht="54" thickTop="1" thickBot="1">
      <c r="A285" s="143" t="s">
        <v>1232</v>
      </c>
      <c r="B285" s="144" t="s">
        <v>1898</v>
      </c>
      <c r="C285" s="139" t="s">
        <v>233</v>
      </c>
      <c r="D285" s="185">
        <f>VLOOKUP('700.3'!A89,'700.3'!A89:N407,14,FALSE)</f>
        <v>48533.338448699898</v>
      </c>
    </row>
    <row r="286" spans="1:4" ht="54" thickTop="1" thickBot="1">
      <c r="A286" s="143" t="s">
        <v>1233</v>
      </c>
      <c r="B286" s="144" t="s">
        <v>1899</v>
      </c>
      <c r="C286" s="139" t="s">
        <v>233</v>
      </c>
      <c r="D286" s="185">
        <f>VLOOKUP('700.4'!A89,'700.4'!A89:N408,14,FALSE)</f>
        <v>54223.358644154745</v>
      </c>
    </row>
    <row r="287" spans="1:4" ht="54" thickTop="1" thickBot="1">
      <c r="A287" s="143" t="s">
        <v>1234</v>
      </c>
      <c r="B287" s="144" t="s">
        <v>1900</v>
      </c>
      <c r="C287" s="139" t="s">
        <v>1929</v>
      </c>
      <c r="D287" s="185">
        <f>VLOOKUP('701.1'!A89,'701.1'!A89:N409,14,FALSE)</f>
        <v>8740.0127555268446</v>
      </c>
    </row>
    <row r="288" spans="1:4" ht="54" thickTop="1" thickBot="1">
      <c r="A288" s="143" t="s">
        <v>1797</v>
      </c>
      <c r="B288" s="144" t="s">
        <v>1901</v>
      </c>
      <c r="C288" s="139" t="s">
        <v>1929</v>
      </c>
      <c r="D288" s="185">
        <f>VLOOKUP('710.1'!A89,'710.1'!A89:N410,14,FALSE)</f>
        <v>537531.95703116548</v>
      </c>
    </row>
    <row r="289" spans="1:4" ht="54" thickTop="1" thickBot="1">
      <c r="A289" s="143" t="s">
        <v>1235</v>
      </c>
      <c r="B289" s="144" t="s">
        <v>1902</v>
      </c>
      <c r="C289" s="139" t="s">
        <v>233</v>
      </c>
      <c r="D289" s="185">
        <f>VLOOKUP('710.2'!A89,'710.2'!A89:N411,14,FALSE)</f>
        <v>522061.95703116548</v>
      </c>
    </row>
    <row r="290" spans="1:4" ht="54" thickTop="1" thickBot="1">
      <c r="A290" s="143" t="s">
        <v>1236</v>
      </c>
      <c r="B290" s="144" t="s">
        <v>1903</v>
      </c>
      <c r="C290" s="139" t="s">
        <v>1929</v>
      </c>
      <c r="D290" s="185">
        <f>VLOOKUP('720.1'!A89,'720.1'!A89:N412,14,FALSE)</f>
        <v>149722.32060832292</v>
      </c>
    </row>
    <row r="291" spans="1:4" ht="54" thickTop="1" thickBot="1">
      <c r="A291" s="143" t="s">
        <v>1237</v>
      </c>
      <c r="B291" s="144" t="s">
        <v>1904</v>
      </c>
      <c r="C291" s="139" t="s">
        <v>144</v>
      </c>
      <c r="D291" s="185">
        <f>VLOOKUP('730.1'!A89,'730.1'!A89:N413,14,FALSE)</f>
        <v>195116.47419958375</v>
      </c>
    </row>
    <row r="292" spans="1:4" ht="54" thickTop="1" thickBot="1">
      <c r="A292" s="143" t="s">
        <v>1238</v>
      </c>
      <c r="B292" s="144" t="s">
        <v>1905</v>
      </c>
      <c r="C292" s="139" t="s">
        <v>1929</v>
      </c>
      <c r="D292" s="185">
        <f>VLOOKUP('730.2'!A89,'730.2'!A89:N414,14,FALSE)</f>
        <v>92856.38086963605</v>
      </c>
    </row>
    <row r="293" spans="1:4" ht="54" thickTop="1" thickBot="1">
      <c r="A293" s="143" t="s">
        <v>1239</v>
      </c>
      <c r="B293" s="144" t="s">
        <v>1906</v>
      </c>
      <c r="C293" s="139" t="s">
        <v>1929</v>
      </c>
      <c r="D293" s="185">
        <f>VLOOKUP('730.3'!A89,'730.3'!A89:N415,14,FALSE)</f>
        <v>84688.821851125685</v>
      </c>
    </row>
    <row r="294" spans="1:4" ht="54" thickTop="1" thickBot="1">
      <c r="A294" s="143" t="s">
        <v>1798</v>
      </c>
      <c r="B294" s="144" t="s">
        <v>1907</v>
      </c>
      <c r="C294" s="139" t="s">
        <v>1929</v>
      </c>
      <c r="D294" s="185">
        <f>VLOOKUP('730.4'!A89,'730.4'!A89:N416,14,FALSE)</f>
        <v>40205.223478317886</v>
      </c>
    </row>
    <row r="295" spans="1:4" ht="54" thickTop="1" thickBot="1">
      <c r="A295" s="143" t="s">
        <v>1240</v>
      </c>
      <c r="B295" s="144" t="s">
        <v>1908</v>
      </c>
      <c r="C295" s="139" t="s">
        <v>144</v>
      </c>
      <c r="D295" s="185">
        <f>VLOOKUP('731.1'!A89,'731.1'!A89:N417,14,FALSE)</f>
        <v>169992.23049225178</v>
      </c>
    </row>
    <row r="296" spans="1:4" ht="54" thickTop="1" thickBot="1">
      <c r="A296" s="143" t="s">
        <v>1241</v>
      </c>
      <c r="B296" s="144" t="s">
        <v>1909</v>
      </c>
      <c r="C296" s="139" t="s">
        <v>2101</v>
      </c>
      <c r="D296" s="185">
        <f>VLOOKUP('740.1'!A89,'740.1'!A89:N418,14,FALSE)</f>
        <v>16427.874863365851</v>
      </c>
    </row>
    <row r="297" spans="1:4" ht="54" thickTop="1" thickBot="1">
      <c r="A297" s="143" t="s">
        <v>1801</v>
      </c>
      <c r="B297" s="144" t="s">
        <v>1910</v>
      </c>
      <c r="C297" s="139" t="s">
        <v>1929</v>
      </c>
      <c r="D297" s="185">
        <f>VLOOKUP('741.1'!A89,'741.1'!A89:N419,14,FALSE)</f>
        <v>298123.52054661419</v>
      </c>
    </row>
    <row r="298" spans="1:4" ht="54" thickTop="1" thickBot="1">
      <c r="A298" s="143" t="s">
        <v>1242</v>
      </c>
      <c r="B298" s="144" t="s">
        <v>1911</v>
      </c>
      <c r="C298" s="139" t="s">
        <v>144</v>
      </c>
      <c r="D298" s="185">
        <f>VLOOKUP('800.1'!A89,'800.1'!A89:N420,14,FALSE)</f>
        <v>7253.981379262973</v>
      </c>
    </row>
    <row r="299" spans="1:4" ht="54" thickTop="1" thickBot="1">
      <c r="A299" s="143" t="s">
        <v>1243</v>
      </c>
      <c r="B299" s="144" t="s">
        <v>1912</v>
      </c>
      <c r="C299" s="139" t="s">
        <v>144</v>
      </c>
      <c r="D299" s="185">
        <f>VLOOKUP('800.2'!A89,'800.2'!A89:N421,14,FALSE)</f>
        <v>14715.981379262974</v>
      </c>
    </row>
    <row r="300" spans="1:4" ht="54" thickTop="1" thickBot="1">
      <c r="A300" s="143" t="s">
        <v>1244</v>
      </c>
      <c r="B300" s="144" t="s">
        <v>1913</v>
      </c>
      <c r="C300" s="139" t="s">
        <v>144</v>
      </c>
      <c r="D300" s="185">
        <f>VLOOKUP('800.3'!A89,'800.3'!A89:N422,14,FALSE)</f>
        <v>33913.025517051894</v>
      </c>
    </row>
    <row r="301" spans="1:4" ht="54" thickTop="1" thickBot="1">
      <c r="A301" s="143" t="s">
        <v>1245</v>
      </c>
      <c r="B301" s="144" t="s">
        <v>1914</v>
      </c>
      <c r="C301" s="139" t="s">
        <v>144</v>
      </c>
      <c r="D301" s="185">
        <f>VLOOKUP('800.4'!A89,'800.4'!A89:N423,14,FALSE)</f>
        <v>41037.025517051894</v>
      </c>
    </row>
    <row r="302" spans="1:4" ht="54" thickTop="1" thickBot="1">
      <c r="A302" s="143" t="s">
        <v>1802</v>
      </c>
      <c r="B302" s="144" t="s">
        <v>1915</v>
      </c>
      <c r="C302" s="139" t="s">
        <v>1929</v>
      </c>
      <c r="D302" s="185">
        <f>VLOOKUP('802.1'!A89,'802.1'!A89:N424,14,FALSE)</f>
        <v>367289.85691164748</v>
      </c>
    </row>
    <row r="303" spans="1:4" ht="54" thickTop="1" thickBot="1">
      <c r="A303" s="143" t="s">
        <v>1803</v>
      </c>
      <c r="B303" s="144" t="s">
        <v>1965</v>
      </c>
      <c r="C303" s="139" t="s">
        <v>1929</v>
      </c>
      <c r="D303" s="185">
        <f>VLOOKUP('802.2'!A89,'802.2'!A89:N425,14,FALSE)</f>
        <v>63916.769299415217</v>
      </c>
    </row>
    <row r="304" spans="1:4" ht="54" thickTop="1" thickBot="1">
      <c r="A304" s="143" t="s">
        <v>1804</v>
      </c>
      <c r="B304" s="144" t="s">
        <v>1916</v>
      </c>
      <c r="C304" s="139" t="s">
        <v>1929</v>
      </c>
      <c r="D304" s="185">
        <f>VLOOKUP('802.3'!A89,'802.3'!A89:N426,14,FALSE)</f>
        <v>39574.734817840894</v>
      </c>
    </row>
    <row r="305" spans="1:4" ht="54" thickTop="1" thickBot="1">
      <c r="A305" s="143" t="s">
        <v>1805</v>
      </c>
      <c r="B305" s="144" t="s">
        <v>1917</v>
      </c>
      <c r="C305" s="139" t="s">
        <v>1929</v>
      </c>
      <c r="D305" s="185">
        <f>VLOOKUP('802.4'!A89,'802.4'!A89:N427,14,FALSE)</f>
        <v>33212.612169247601</v>
      </c>
    </row>
    <row r="306" spans="1:4" ht="54" thickTop="1" thickBot="1">
      <c r="A306" s="143" t="s">
        <v>1806</v>
      </c>
      <c r="B306" s="144" t="s">
        <v>1918</v>
      </c>
      <c r="C306" s="139" t="s">
        <v>1929</v>
      </c>
      <c r="D306" s="185">
        <f>VLOOKUP('802.5'!A89,'802.5'!A89:N428,14,FALSE)</f>
        <v>312152.67529226252</v>
      </c>
    </row>
    <row r="307" spans="1:4" ht="54" thickTop="1" thickBot="1">
      <c r="A307" s="143" t="s">
        <v>1807</v>
      </c>
      <c r="B307" s="144" t="s">
        <v>1919</v>
      </c>
      <c r="C307" s="139" t="s">
        <v>1929</v>
      </c>
      <c r="D307" s="185">
        <f>VLOOKUP('802.6'!A89,'802.6'!A89:N429,14,FALSE)</f>
        <v>303052.67529226252</v>
      </c>
    </row>
    <row r="308" spans="1:4" ht="54" thickTop="1" thickBot="1">
      <c r="A308" s="143" t="s">
        <v>1808</v>
      </c>
      <c r="B308" s="144" t="s">
        <v>1920</v>
      </c>
      <c r="C308" s="139" t="s">
        <v>1929</v>
      </c>
      <c r="D308" s="185">
        <f>VLOOKUP('802.7'!A89,'802.7'!A89:N430,14,FALSE)</f>
        <v>197394.22970129491</v>
      </c>
    </row>
    <row r="309" spans="1:4" ht="54" thickTop="1" thickBot="1">
      <c r="A309" s="143" t="s">
        <v>1809</v>
      </c>
      <c r="B309" s="144" t="s">
        <v>1921</v>
      </c>
      <c r="C309" s="139" t="s">
        <v>1929</v>
      </c>
      <c r="D309" s="185">
        <f>VLOOKUP('802.8'!A89,'802.8'!A89:N431,14,FALSE)</f>
        <v>167921.90852105815</v>
      </c>
    </row>
    <row r="310" spans="1:4" ht="54" thickTop="1" thickBot="1">
      <c r="A310" s="143" t="s">
        <v>1246</v>
      </c>
      <c r="B310" s="144" t="s">
        <v>1922</v>
      </c>
      <c r="C310" s="139" t="s">
        <v>233</v>
      </c>
      <c r="D310" s="185">
        <f>VLOOKUP('810.1'!A89,'810.1'!A89:N432,14,FALSE)</f>
        <v>129264.82383070656</v>
      </c>
    </row>
    <row r="311" spans="1:4" ht="54" thickTop="1" thickBot="1">
      <c r="A311" s="143" t="s">
        <v>1247</v>
      </c>
      <c r="B311" s="144" t="s">
        <v>1923</v>
      </c>
      <c r="C311" s="139" t="s">
        <v>233</v>
      </c>
      <c r="D311" s="185">
        <f>VLOOKUP('810.2'!A89,'810.2'!A89:N433,14,FALSE)</f>
        <v>27820.13436323544</v>
      </c>
    </row>
    <row r="312" spans="1:4" ht="54" thickTop="1" thickBot="1">
      <c r="A312" s="143" t="s">
        <v>1248</v>
      </c>
      <c r="B312" s="144" t="s">
        <v>1924</v>
      </c>
      <c r="C312" s="139" t="s">
        <v>233</v>
      </c>
      <c r="D312" s="185">
        <f>VLOOKUP('810.3'!A89,'810.3'!A89:N435,14,FALSE)</f>
        <v>20842.984927450467</v>
      </c>
    </row>
    <row r="313" spans="1:4" ht="57.75" thickTop="1" thickBot="1">
      <c r="A313" s="143" t="s">
        <v>1810</v>
      </c>
      <c r="B313" s="144" t="s">
        <v>2156</v>
      </c>
      <c r="C313" s="139" t="s">
        <v>233</v>
      </c>
      <c r="D313" s="185">
        <f>VLOOKUP('811.1'!A89,'811.1'!A89:N436,14,FALSE)</f>
        <v>307425.69809889293</v>
      </c>
    </row>
    <row r="314" spans="1:4" ht="57.75" thickTop="1" thickBot="1">
      <c r="A314" s="143" t="s">
        <v>1811</v>
      </c>
      <c r="B314" s="144" t="s">
        <v>2157</v>
      </c>
      <c r="C314" s="139" t="s">
        <v>233</v>
      </c>
      <c r="D314" s="185">
        <f>VLOOKUP('811.2'!A89,'811.2'!A89:N437,14,FALSE)</f>
        <v>315425.60615711025</v>
      </c>
    </row>
    <row r="315" spans="1:4" ht="54" thickTop="1" thickBot="1">
      <c r="A315" s="143" t="s">
        <v>1249</v>
      </c>
      <c r="B315" s="144" t="s">
        <v>2159</v>
      </c>
      <c r="C315" s="139" t="s">
        <v>233</v>
      </c>
      <c r="D315" s="185">
        <f>VLOOKUP('812.1'!A89,'812.1'!A89:N438,14,FALSE)</f>
        <v>72927.324947193498</v>
      </c>
    </row>
    <row r="316" spans="1:4" ht="54" thickTop="1" thickBot="1">
      <c r="A316" s="143" t="s">
        <v>1812</v>
      </c>
      <c r="B316" s="144" t="s">
        <v>1925</v>
      </c>
      <c r="C316" s="139" t="s">
        <v>2101</v>
      </c>
      <c r="D316" s="185">
        <f>VLOOKUP('820.1'!A89,'820.1'!A89:N439,14,FALSE)</f>
        <v>59311.460131496868</v>
      </c>
    </row>
    <row r="317" spans="1:4" ht="54" thickTop="1" thickBot="1">
      <c r="A317" s="143" t="s">
        <v>1813</v>
      </c>
      <c r="B317" s="144" t="s">
        <v>1926</v>
      </c>
      <c r="C317" s="139" t="s">
        <v>1068</v>
      </c>
      <c r="D317" s="185">
        <f>VLOOKUP('820.1.2'!A88,'820.1.2'!A88:N440,14,FALSE)</f>
        <v>7070817.5946067134</v>
      </c>
    </row>
    <row r="318" spans="1:4" ht="57.75" thickTop="1" thickBot="1">
      <c r="A318" s="143" t="s">
        <v>1250</v>
      </c>
      <c r="B318" s="144" t="s">
        <v>1927</v>
      </c>
      <c r="C318" s="139" t="s">
        <v>2104</v>
      </c>
      <c r="D318" s="185">
        <f>VLOOKUP('900.1'!A88,'900.1'!A88:N441,14,FALSE)</f>
        <v>1043.2098765432099</v>
      </c>
    </row>
    <row r="319" spans="1:4" ht="57.75" thickTop="1" thickBot="1">
      <c r="A319" s="143" t="s">
        <v>1251</v>
      </c>
      <c r="B319" s="144" t="s">
        <v>2301</v>
      </c>
      <c r="C319" s="139" t="s">
        <v>2105</v>
      </c>
      <c r="D319" s="185">
        <f>VLOOKUP('900.2'!A88,'900.2'!A88:N442,14,FALSE)</f>
        <v>1280.3030303030305</v>
      </c>
    </row>
    <row r="320" spans="1:4" ht="54" thickTop="1" thickBot="1">
      <c r="A320" s="143" t="s">
        <v>1252</v>
      </c>
      <c r="B320" s="144" t="s">
        <v>1928</v>
      </c>
      <c r="C320" s="139" t="s">
        <v>2105</v>
      </c>
      <c r="D320" s="185">
        <f>VLOOKUP('900.3'!A88,'900.3'!A88:N443,14,FALSE)</f>
        <v>1280.3030303030305</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C72" sqref="C72"/>
      <selection pane="topRight" activeCell="C72" sqref="C72"/>
      <selection pane="bottomLeft" activeCell="C72" sqref="C72"/>
      <selection pane="bottomRight" activeCell="D8" sqref="D8:D67"/>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75" t="s">
        <v>1934</v>
      </c>
      <c r="B1" s="676"/>
      <c r="C1" s="676"/>
      <c r="D1" s="677"/>
    </row>
    <row r="2" spans="1:4" ht="20.25" customHeight="1" thickBot="1">
      <c r="A2" s="678"/>
      <c r="B2" s="679"/>
      <c r="C2" s="679"/>
      <c r="D2" s="680"/>
    </row>
    <row r="3" spans="1:4" ht="16.5" thickTop="1" thickBot="1">
      <c r="A3" s="674" t="s">
        <v>2329</v>
      </c>
      <c r="B3" s="674"/>
      <c r="C3" s="674"/>
      <c r="D3" s="674"/>
    </row>
    <row r="4" spans="1:4" ht="16.5" thickTop="1" thickBot="1">
      <c r="A4" s="674"/>
      <c r="B4" s="674"/>
      <c r="C4" s="674"/>
      <c r="D4" s="674"/>
    </row>
    <row r="5" spans="1:4" ht="16.5" thickTop="1" thickBot="1">
      <c r="A5" s="674"/>
      <c r="B5" s="674"/>
      <c r="C5" s="674"/>
      <c r="D5" s="674"/>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65">
        <v>56173.925726710004</v>
      </c>
    </row>
    <row r="9" spans="1:4" ht="16.5" thickTop="1" thickBot="1">
      <c r="A9" s="9" t="s">
        <v>102</v>
      </c>
      <c r="B9" s="10" t="s">
        <v>1966</v>
      </c>
      <c r="C9" s="11" t="s">
        <v>103</v>
      </c>
      <c r="D9" s="665">
        <v>51067.205206099999</v>
      </c>
    </row>
    <row r="10" spans="1:4" ht="16.5" thickTop="1" thickBot="1">
      <c r="A10" s="9" t="s">
        <v>0</v>
      </c>
      <c r="B10" s="10" t="s">
        <v>1966</v>
      </c>
      <c r="C10" s="11" t="s">
        <v>1</v>
      </c>
      <c r="D10" s="665">
        <v>66387.366767929998</v>
      </c>
    </row>
    <row r="11" spans="1:4" ht="16.5" thickTop="1" thickBot="1">
      <c r="A11" s="9" t="s">
        <v>1758</v>
      </c>
      <c r="B11" s="10" t="s">
        <v>1966</v>
      </c>
      <c r="C11" s="11" t="s">
        <v>1757</v>
      </c>
      <c r="D11" s="665">
        <v>306403.23123659997</v>
      </c>
    </row>
    <row r="12" spans="1:4" ht="16.5" thickTop="1" thickBot="1">
      <c r="A12" s="9" t="s">
        <v>100</v>
      </c>
      <c r="B12" s="10" t="s">
        <v>1966</v>
      </c>
      <c r="C12" s="11" t="s">
        <v>101</v>
      </c>
      <c r="D12" s="665">
        <v>76600.807809149992</v>
      </c>
    </row>
    <row r="13" spans="1:4" ht="16.5" thickTop="1" thickBot="1">
      <c r="A13" s="9" t="s">
        <v>62</v>
      </c>
      <c r="B13" s="10" t="s">
        <v>1966</v>
      </c>
      <c r="C13" s="11" t="s">
        <v>63</v>
      </c>
      <c r="D13" s="665">
        <v>561739.25726709992</v>
      </c>
    </row>
    <row r="14" spans="1:4" ht="16.5" thickTop="1" thickBot="1">
      <c r="A14" s="9" t="s">
        <v>108</v>
      </c>
      <c r="B14" s="10" t="s">
        <v>1966</v>
      </c>
      <c r="C14" s="11" t="s">
        <v>109</v>
      </c>
      <c r="D14" s="665">
        <v>306403.23123659997</v>
      </c>
    </row>
    <row r="15" spans="1:4" ht="16.5" thickTop="1" thickBot="1">
      <c r="A15" s="9" t="s">
        <v>41</v>
      </c>
      <c r="B15" s="10" t="s">
        <v>1966</v>
      </c>
      <c r="C15" s="11" t="s">
        <v>42</v>
      </c>
      <c r="D15" s="665">
        <v>204268.8208244</v>
      </c>
    </row>
    <row r="16" spans="1:4" ht="16.5" thickTop="1" thickBot="1">
      <c r="A16" s="9" t="s">
        <v>43</v>
      </c>
      <c r="B16" s="10" t="s">
        <v>1966</v>
      </c>
      <c r="C16" s="11" t="s">
        <v>44</v>
      </c>
      <c r="D16" s="665">
        <v>306403.23123659997</v>
      </c>
    </row>
    <row r="17" spans="1:4" ht="16.5" thickTop="1" thickBot="1">
      <c r="A17" s="9" t="s">
        <v>106</v>
      </c>
      <c r="B17" s="10" t="s">
        <v>1966</v>
      </c>
      <c r="C17" s="11" t="s">
        <v>107</v>
      </c>
      <c r="D17" s="665">
        <v>102134.4104122</v>
      </c>
    </row>
    <row r="18" spans="1:4" ht="16.5" thickTop="1" thickBot="1">
      <c r="A18" s="9" t="s">
        <v>1759</v>
      </c>
      <c r="B18" s="10" t="s">
        <v>1966</v>
      </c>
      <c r="C18" s="11" t="s">
        <v>2106</v>
      </c>
      <c r="D18" s="665">
        <v>91920.96937097999</v>
      </c>
    </row>
    <row r="19" spans="1:4" ht="16.5" thickTop="1" thickBot="1">
      <c r="A19" s="9" t="s">
        <v>96</v>
      </c>
      <c r="B19" s="10" t="s">
        <v>92</v>
      </c>
      <c r="C19" s="11" t="s">
        <v>97</v>
      </c>
      <c r="D19" s="665">
        <v>2042688.2082439999</v>
      </c>
    </row>
    <row r="20" spans="1:4" ht="16.5" thickTop="1" thickBot="1">
      <c r="A20" s="9" t="s">
        <v>76</v>
      </c>
      <c r="B20" s="10" t="s">
        <v>1966</v>
      </c>
      <c r="C20" s="11" t="s">
        <v>77</v>
      </c>
      <c r="D20" s="665">
        <v>465180.576</v>
      </c>
    </row>
    <row r="21" spans="1:4" ht="16.5" thickTop="1" thickBot="1">
      <c r="A21" s="9" t="s">
        <v>74</v>
      </c>
      <c r="B21" s="10" t="s">
        <v>1966</v>
      </c>
      <c r="C21" s="11" t="s">
        <v>75</v>
      </c>
      <c r="D21" s="665">
        <v>456873.78</v>
      </c>
    </row>
    <row r="22" spans="1:4" ht="16.5" thickTop="1" thickBot="1">
      <c r="A22" s="9" t="s">
        <v>84</v>
      </c>
      <c r="B22" s="10" t="s">
        <v>1966</v>
      </c>
      <c r="C22" s="11" t="s">
        <v>85</v>
      </c>
      <c r="D22" s="665">
        <v>521251.44899999996</v>
      </c>
    </row>
    <row r="23" spans="1:4" ht="16.5" thickTop="1" thickBot="1">
      <c r="A23" s="9" t="s">
        <v>78</v>
      </c>
      <c r="B23" s="10" t="s">
        <v>1966</v>
      </c>
      <c r="C23" s="11" t="s">
        <v>79</v>
      </c>
      <c r="D23" s="665">
        <v>579399.02099999995</v>
      </c>
    </row>
    <row r="24" spans="1:4" ht="16.5" thickTop="1" thickBot="1">
      <c r="A24" s="9" t="s">
        <v>64</v>
      </c>
      <c r="B24" s="10" t="s">
        <v>1966</v>
      </c>
      <c r="C24" s="11" t="s">
        <v>65</v>
      </c>
      <c r="D24" s="665">
        <v>448566.984</v>
      </c>
    </row>
    <row r="25" spans="1:4" ht="16.5" thickTop="1" thickBot="1">
      <c r="A25" s="9" t="s">
        <v>80</v>
      </c>
      <c r="B25" s="10" t="s">
        <v>1966</v>
      </c>
      <c r="C25" s="11" t="s">
        <v>81</v>
      </c>
      <c r="D25" s="665">
        <v>533711.64300000004</v>
      </c>
    </row>
    <row r="26" spans="1:4" ht="16.5" thickTop="1" thickBot="1">
      <c r="A26" s="9" t="s">
        <v>82</v>
      </c>
      <c r="B26" s="10" t="s">
        <v>1966</v>
      </c>
      <c r="C26" s="11" t="s">
        <v>83</v>
      </c>
      <c r="D26" s="665">
        <v>552401.93400000001</v>
      </c>
    </row>
    <row r="27" spans="1:4" ht="16.5" thickTop="1" thickBot="1">
      <c r="A27" s="9" t="s">
        <v>104</v>
      </c>
      <c r="B27" s="10" t="s">
        <v>1966</v>
      </c>
      <c r="C27" s="11" t="s">
        <v>105</v>
      </c>
      <c r="D27" s="665">
        <v>139138.83299999998</v>
      </c>
    </row>
    <row r="28" spans="1:4" ht="16.5" thickTop="1" thickBot="1">
      <c r="A28" s="9" t="s">
        <v>4</v>
      </c>
      <c r="B28" s="10" t="s">
        <v>1966</v>
      </c>
      <c r="C28" s="11" t="s">
        <v>5</v>
      </c>
      <c r="D28" s="665">
        <v>155752.42500000002</v>
      </c>
    </row>
    <row r="29" spans="1:4" ht="16.5" customHeight="1" thickTop="1" thickBot="1">
      <c r="A29" s="9" t="s">
        <v>45</v>
      </c>
      <c r="B29" s="10" t="s">
        <v>1966</v>
      </c>
      <c r="C29" s="11" t="s">
        <v>2332</v>
      </c>
      <c r="D29" s="665">
        <v>153201.61561829998</v>
      </c>
    </row>
    <row r="30" spans="1:4" ht="16.5" thickTop="1" thickBot="1">
      <c r="A30" s="9" t="s">
        <v>66</v>
      </c>
      <c r="B30" s="10" t="s">
        <v>1966</v>
      </c>
      <c r="C30" s="11" t="s">
        <v>67</v>
      </c>
      <c r="D30" s="665">
        <v>153201.61561829998</v>
      </c>
    </row>
    <row r="31" spans="1:4" ht="16.5" thickTop="1" thickBot="1">
      <c r="A31" s="9" t="s">
        <v>23</v>
      </c>
      <c r="B31" s="10" t="s">
        <v>1966</v>
      </c>
      <c r="C31" s="11" t="s">
        <v>24</v>
      </c>
      <c r="D31" s="665">
        <v>510672.05206099997</v>
      </c>
    </row>
    <row r="32" spans="1:4" ht="16.5" thickTop="1" thickBot="1">
      <c r="A32" s="9" t="s">
        <v>7</v>
      </c>
      <c r="B32" s="10" t="s">
        <v>1966</v>
      </c>
      <c r="C32" s="11" t="s">
        <v>8</v>
      </c>
      <c r="D32" s="665">
        <v>102134.4104122</v>
      </c>
    </row>
    <row r="33" spans="1:4" ht="16.5" thickTop="1" thickBot="1">
      <c r="A33" s="9" t="s">
        <v>9</v>
      </c>
      <c r="B33" s="10" t="s">
        <v>1966</v>
      </c>
      <c r="C33" s="11" t="s">
        <v>10</v>
      </c>
      <c r="D33" s="665">
        <v>153201.61561829998</v>
      </c>
    </row>
    <row r="34" spans="1:4" ht="16.5" thickTop="1" thickBot="1">
      <c r="A34" s="9" t="s">
        <v>11</v>
      </c>
      <c r="B34" s="10" t="s">
        <v>1966</v>
      </c>
      <c r="C34" s="11" t="s">
        <v>12</v>
      </c>
      <c r="D34" s="665">
        <v>204268.8208244</v>
      </c>
    </row>
    <row r="35" spans="1:4" ht="16.5" thickTop="1" thickBot="1">
      <c r="A35" s="9" t="s">
        <v>13</v>
      </c>
      <c r="B35" s="10" t="s">
        <v>1966</v>
      </c>
      <c r="C35" s="11" t="s">
        <v>14</v>
      </c>
      <c r="D35" s="665">
        <v>255336.02603049998</v>
      </c>
    </row>
    <row r="36" spans="1:4" ht="16.5" thickTop="1" thickBot="1">
      <c r="A36" s="9" t="s">
        <v>15</v>
      </c>
      <c r="B36" s="10" t="s">
        <v>1966</v>
      </c>
      <c r="C36" s="11" t="s">
        <v>16</v>
      </c>
      <c r="D36" s="665">
        <v>306403.23123659997</v>
      </c>
    </row>
    <row r="37" spans="1:4" ht="16.5" thickTop="1" thickBot="1">
      <c r="A37" s="9" t="s">
        <v>17</v>
      </c>
      <c r="B37" s="10" t="s">
        <v>1966</v>
      </c>
      <c r="C37" s="11" t="s">
        <v>18</v>
      </c>
      <c r="D37" s="665">
        <v>357470.43644269998</v>
      </c>
    </row>
    <row r="38" spans="1:4" ht="16.5" thickTop="1" thickBot="1">
      <c r="A38" s="9" t="s">
        <v>19</v>
      </c>
      <c r="B38" s="10" t="s">
        <v>1966</v>
      </c>
      <c r="C38" s="11" t="s">
        <v>20</v>
      </c>
      <c r="D38" s="665">
        <v>408537.6416488</v>
      </c>
    </row>
    <row r="39" spans="1:4" ht="16.5" thickTop="1" thickBot="1">
      <c r="A39" s="9" t="s">
        <v>21</v>
      </c>
      <c r="B39" s="10" t="s">
        <v>1966</v>
      </c>
      <c r="C39" s="11" t="s">
        <v>22</v>
      </c>
      <c r="D39" s="665">
        <v>459604.84685490001</v>
      </c>
    </row>
    <row r="40" spans="1:4" ht="16.5" thickTop="1" thickBot="1">
      <c r="A40" s="9" t="s">
        <v>72</v>
      </c>
      <c r="B40" s="10" t="s">
        <v>1966</v>
      </c>
      <c r="C40" s="11" t="s">
        <v>73</v>
      </c>
      <c r="D40" s="665">
        <v>56173.925726710004</v>
      </c>
    </row>
    <row r="41" spans="1:4" ht="16.5" thickTop="1" thickBot="1">
      <c r="A41" s="9" t="s">
        <v>27</v>
      </c>
      <c r="B41" s="10" t="s">
        <v>1966</v>
      </c>
      <c r="C41" s="11" t="s">
        <v>28</v>
      </c>
      <c r="D41" s="665">
        <v>112347.85145342001</v>
      </c>
    </row>
    <row r="42" spans="1:4" ht="16.5" thickTop="1" thickBot="1">
      <c r="A42" s="9" t="s">
        <v>25</v>
      </c>
      <c r="B42" s="10" t="s">
        <v>1966</v>
      </c>
      <c r="C42" s="11" t="s">
        <v>26</v>
      </c>
      <c r="D42" s="665">
        <v>112347.85145342001</v>
      </c>
    </row>
    <row r="43" spans="1:4" ht="16.5" thickTop="1" thickBot="1">
      <c r="A43" s="9" t="s">
        <v>30</v>
      </c>
      <c r="B43" s="10" t="s">
        <v>1966</v>
      </c>
      <c r="C43" s="11" t="s">
        <v>31</v>
      </c>
      <c r="D43" s="665">
        <v>102134.4104122</v>
      </c>
    </row>
    <row r="44" spans="1:4" ht="17.25" customHeight="1" thickTop="1" thickBot="1">
      <c r="A44" s="9" t="s">
        <v>40</v>
      </c>
      <c r="B44" s="10" t="s">
        <v>1966</v>
      </c>
      <c r="C44" s="11" t="s">
        <v>2331</v>
      </c>
      <c r="D44" s="665">
        <v>255336.02603049998</v>
      </c>
    </row>
    <row r="45" spans="1:4" ht="16.5" thickTop="1" thickBot="1">
      <c r="A45" s="9" t="s">
        <v>32</v>
      </c>
      <c r="B45" s="10" t="s">
        <v>1966</v>
      </c>
      <c r="C45" s="11" t="s">
        <v>33</v>
      </c>
      <c r="D45" s="665">
        <v>204268.8208244</v>
      </c>
    </row>
    <row r="46" spans="1:4" ht="16.5" thickTop="1" thickBot="1">
      <c r="A46" s="9" t="s">
        <v>34</v>
      </c>
      <c r="B46" s="10" t="s">
        <v>1966</v>
      </c>
      <c r="C46" s="11" t="s">
        <v>35</v>
      </c>
      <c r="D46" s="665">
        <v>306403.23123659997</v>
      </c>
    </row>
    <row r="47" spans="1:4" ht="16.5" thickTop="1" thickBot="1">
      <c r="A47" s="9" t="s">
        <v>70</v>
      </c>
      <c r="B47" s="10" t="s">
        <v>1966</v>
      </c>
      <c r="C47" s="11" t="s">
        <v>71</v>
      </c>
      <c r="D47" s="665">
        <v>270656.18759232998</v>
      </c>
    </row>
    <row r="48" spans="1:4" ht="16.5" thickTop="1" thickBot="1">
      <c r="A48" s="9" t="s">
        <v>36</v>
      </c>
      <c r="B48" s="10" t="s">
        <v>1966</v>
      </c>
      <c r="C48" s="11" t="s">
        <v>37</v>
      </c>
      <c r="D48" s="665">
        <v>112347.85145342001</v>
      </c>
    </row>
    <row r="49" spans="1:4" ht="16.5" thickTop="1" thickBot="1">
      <c r="A49" s="9" t="s">
        <v>38</v>
      </c>
      <c r="B49" s="10" t="s">
        <v>1966</v>
      </c>
      <c r="C49" s="11" t="s">
        <v>39</v>
      </c>
      <c r="D49" s="665">
        <v>122561.29249463999</v>
      </c>
    </row>
    <row r="50" spans="1:4" ht="16.5" thickTop="1" thickBot="1">
      <c r="A50" s="9" t="s">
        <v>89</v>
      </c>
      <c r="B50" s="10" t="s">
        <v>1966</v>
      </c>
      <c r="C50" s="11" t="s">
        <v>90</v>
      </c>
      <c r="D50" s="665">
        <v>127668.01301524999</v>
      </c>
    </row>
    <row r="51" spans="1:4" ht="16.5" thickTop="1" thickBot="1">
      <c r="A51" s="9" t="s">
        <v>46</v>
      </c>
      <c r="B51" s="10" t="s">
        <v>1966</v>
      </c>
      <c r="C51" s="11" t="s">
        <v>47</v>
      </c>
      <c r="D51" s="665">
        <v>51067.205206099999</v>
      </c>
    </row>
    <row r="52" spans="1:4" ht="16.5" thickTop="1" thickBot="1">
      <c r="A52" s="9" t="s">
        <v>48</v>
      </c>
      <c r="B52" s="10" t="s">
        <v>1966</v>
      </c>
      <c r="C52" s="11" t="s">
        <v>49</v>
      </c>
      <c r="D52" s="665">
        <v>102134.4104122</v>
      </c>
    </row>
    <row r="53" spans="1:4" ht="16.5" thickTop="1" thickBot="1">
      <c r="A53" s="9" t="s">
        <v>50</v>
      </c>
      <c r="B53" s="10" t="s">
        <v>1966</v>
      </c>
      <c r="C53" s="11" t="s">
        <v>51</v>
      </c>
      <c r="D53" s="665">
        <v>102134.4104122</v>
      </c>
    </row>
    <row r="54" spans="1:4" ht="16.5" thickTop="1" thickBot="1">
      <c r="A54" s="9" t="s">
        <v>68</v>
      </c>
      <c r="B54" s="10" t="s">
        <v>1966</v>
      </c>
      <c r="C54" s="11" t="s">
        <v>69</v>
      </c>
      <c r="D54" s="665">
        <v>204268.8208244</v>
      </c>
    </row>
    <row r="55" spans="1:4" ht="46.5" thickTop="1" thickBot="1">
      <c r="A55" s="9" t="s">
        <v>29</v>
      </c>
      <c r="B55" s="10" t="s">
        <v>1966</v>
      </c>
      <c r="C55" s="11" t="s">
        <v>1967</v>
      </c>
      <c r="D55" s="665">
        <v>766008.07809149986</v>
      </c>
    </row>
    <row r="56" spans="1:4" ht="16.5" thickTop="1" thickBot="1">
      <c r="A56" s="9" t="s">
        <v>52</v>
      </c>
      <c r="B56" s="10" t="s">
        <v>1966</v>
      </c>
      <c r="C56" s="11" t="s">
        <v>53</v>
      </c>
      <c r="D56" s="665">
        <v>76600.807809149992</v>
      </c>
    </row>
    <row r="57" spans="1:4" ht="16.5" thickTop="1" thickBot="1">
      <c r="A57" s="9" t="s">
        <v>54</v>
      </c>
      <c r="B57" s="10" t="s">
        <v>1966</v>
      </c>
      <c r="C57" s="11" t="s">
        <v>55</v>
      </c>
      <c r="D57" s="665">
        <v>153201.61561829998</v>
      </c>
    </row>
    <row r="58" spans="1:4" ht="16.5" thickTop="1" thickBot="1">
      <c r="A58" s="9" t="s">
        <v>56</v>
      </c>
      <c r="B58" s="10" t="s">
        <v>1966</v>
      </c>
      <c r="C58" s="11" t="s">
        <v>57</v>
      </c>
      <c r="D58" s="665">
        <v>102134.4104122</v>
      </c>
    </row>
    <row r="59" spans="1:4" ht="16.5" thickTop="1" thickBot="1">
      <c r="A59" s="9" t="s">
        <v>2</v>
      </c>
      <c r="B59" s="10" t="s">
        <v>1966</v>
      </c>
      <c r="C59" s="11" t="s">
        <v>3</v>
      </c>
      <c r="D59" s="665">
        <v>204268.8208244</v>
      </c>
    </row>
    <row r="60" spans="1:4" ht="16.5" thickTop="1" thickBot="1">
      <c r="A60" s="9" t="s">
        <v>58</v>
      </c>
      <c r="B60" s="10" t="s">
        <v>1966</v>
      </c>
      <c r="C60" s="11" t="s">
        <v>59</v>
      </c>
      <c r="D60" s="665">
        <v>127668.01301524999</v>
      </c>
    </row>
    <row r="61" spans="1:4" ht="16.5" thickTop="1" thickBot="1">
      <c r="A61" s="9" t="s">
        <v>86</v>
      </c>
      <c r="B61" s="10" t="s">
        <v>1966</v>
      </c>
      <c r="C61" s="11" t="s">
        <v>87</v>
      </c>
      <c r="D61" s="665">
        <v>153201.61561829998</v>
      </c>
    </row>
    <row r="62" spans="1:4" ht="16.5" thickTop="1" thickBot="1">
      <c r="A62" s="9" t="s">
        <v>88</v>
      </c>
      <c r="B62" s="10" t="s">
        <v>1966</v>
      </c>
      <c r="C62" s="11" t="s">
        <v>87</v>
      </c>
      <c r="D62" s="665">
        <v>153201.61561829998</v>
      </c>
    </row>
    <row r="63" spans="1:4" ht="16.5" thickTop="1" thickBot="1">
      <c r="A63" s="9" t="s">
        <v>60</v>
      </c>
      <c r="B63" s="10" t="s">
        <v>1966</v>
      </c>
      <c r="C63" s="11" t="s">
        <v>61</v>
      </c>
      <c r="D63" s="665">
        <v>153201.61561829998</v>
      </c>
    </row>
    <row r="64" spans="1:4" ht="17.25" customHeight="1" thickTop="1" thickBot="1">
      <c r="A64" s="9" t="s">
        <v>6</v>
      </c>
      <c r="B64" s="10" t="s">
        <v>1966</v>
      </c>
      <c r="C64" s="11" t="s">
        <v>2330</v>
      </c>
      <c r="D64" s="665">
        <v>51067.205206099999</v>
      </c>
    </row>
    <row r="65" spans="1:4" ht="16.5" thickTop="1" thickBot="1">
      <c r="A65" s="9" t="s">
        <v>91</v>
      </c>
      <c r="B65" s="10" t="s">
        <v>92</v>
      </c>
      <c r="C65" s="11" t="s">
        <v>93</v>
      </c>
      <c r="D65" s="665">
        <v>510672.05206099997</v>
      </c>
    </row>
    <row r="66" spans="1:4" ht="16.5" thickTop="1" thickBot="1">
      <c r="A66" s="9" t="s">
        <v>94</v>
      </c>
      <c r="B66" s="10" t="s">
        <v>92</v>
      </c>
      <c r="C66" s="11" t="s">
        <v>95</v>
      </c>
      <c r="D66" s="665">
        <v>255336.02603049998</v>
      </c>
    </row>
    <row r="67" spans="1:4" ht="16.5" thickTop="1" thickBot="1">
      <c r="A67" s="9" t="s">
        <v>2334</v>
      </c>
      <c r="B67" s="10" t="s">
        <v>1966</v>
      </c>
      <c r="C67" s="11" t="s">
        <v>2333</v>
      </c>
      <c r="D67" s="665">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G155"/>
  <sheetViews>
    <sheetView zoomScale="77" zoomScaleNormal="77" workbookViewId="0">
      <pane xSplit="4" ySplit="3" topLeftCell="E4" activePane="bottomRight" state="frozen"/>
      <selection activeCell="C72" sqref="C72"/>
      <selection pane="topRight" activeCell="C72" sqref="C72"/>
      <selection pane="bottomLeft" activeCell="C72" sqref="C72"/>
      <selection pane="bottomRight" activeCell="G15" sqref="G15"/>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84" t="s">
        <v>1934</v>
      </c>
      <c r="B1" s="685"/>
      <c r="C1" s="685"/>
      <c r="D1" s="686"/>
    </row>
    <row r="2" spans="1:4" ht="89.25" customHeight="1" thickBot="1">
      <c r="A2" s="687"/>
      <c r="B2" s="688"/>
      <c r="C2" s="688"/>
      <c r="D2" s="689"/>
    </row>
    <row r="3" spans="1:4" ht="53.25" customHeight="1" thickTop="1" thickBot="1">
      <c r="A3" s="681" t="s">
        <v>110</v>
      </c>
      <c r="B3" s="682"/>
      <c r="C3" s="682"/>
      <c r="D3" s="683"/>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668">
        <v>71666.512877820365</v>
      </c>
    </row>
    <row r="8" spans="1:4" ht="30" customHeight="1" thickTop="1" thickBot="1">
      <c r="A8" s="16" t="s">
        <v>112</v>
      </c>
      <c r="B8" s="14" t="s">
        <v>113</v>
      </c>
      <c r="C8" s="17" t="s">
        <v>114</v>
      </c>
      <c r="D8" s="668">
        <v>2978.2726692209458</v>
      </c>
    </row>
    <row r="9" spans="1:4" ht="30" customHeight="1" thickTop="1" thickBot="1">
      <c r="A9" s="16" t="s">
        <v>117</v>
      </c>
      <c r="B9" s="14" t="s">
        <v>113</v>
      </c>
      <c r="C9" s="17" t="s">
        <v>118</v>
      </c>
      <c r="D9" s="668">
        <v>98107.62771392084</v>
      </c>
    </row>
    <row r="10" spans="1:4" ht="30" customHeight="1" thickTop="1" thickBot="1">
      <c r="A10" s="16" t="s">
        <v>119</v>
      </c>
      <c r="B10" s="14" t="s">
        <v>113</v>
      </c>
      <c r="C10" s="17" t="s">
        <v>120</v>
      </c>
      <c r="D10" s="668">
        <v>47700.740740740752</v>
      </c>
    </row>
    <row r="11" spans="1:4" ht="30" customHeight="1" thickTop="1" thickBot="1">
      <c r="A11" s="16" t="s">
        <v>123</v>
      </c>
      <c r="B11" s="14" t="s">
        <v>113</v>
      </c>
      <c r="C11" s="17" t="s">
        <v>124</v>
      </c>
      <c r="D11" s="668">
        <v>25106.183482332912</v>
      </c>
    </row>
    <row r="12" spans="1:4" ht="30" customHeight="1" thickTop="1" thickBot="1">
      <c r="A12" s="16" t="s">
        <v>121</v>
      </c>
      <c r="B12" s="14" t="s">
        <v>113</v>
      </c>
      <c r="C12" s="17" t="s">
        <v>122</v>
      </c>
      <c r="D12" s="668">
        <v>72207.238186462331</v>
      </c>
    </row>
    <row r="13" spans="1:4" ht="30" customHeight="1" thickTop="1" thickBot="1">
      <c r="A13" s="16" t="s">
        <v>125</v>
      </c>
      <c r="B13" s="14" t="s">
        <v>113</v>
      </c>
      <c r="C13" s="17" t="s">
        <v>126</v>
      </c>
      <c r="D13" s="668">
        <v>49783.515857811843</v>
      </c>
    </row>
    <row r="14" spans="1:4" ht="30" customHeight="1" thickTop="1" thickBot="1">
      <c r="A14" s="16" t="s">
        <v>131</v>
      </c>
      <c r="B14" s="14" t="s">
        <v>113</v>
      </c>
      <c r="C14" s="17" t="s">
        <v>132</v>
      </c>
      <c r="D14" s="668">
        <v>265000</v>
      </c>
    </row>
    <row r="15" spans="1:4" ht="30" customHeight="1" thickTop="1" thickBot="1">
      <c r="A15" s="16" t="s">
        <v>129</v>
      </c>
      <c r="B15" s="14" t="s">
        <v>113</v>
      </c>
      <c r="C15" s="17" t="s">
        <v>130</v>
      </c>
      <c r="D15" s="668">
        <v>225000</v>
      </c>
    </row>
    <row r="16" spans="1:4" ht="30" customHeight="1" thickTop="1" thickBot="1">
      <c r="A16" s="16" t="s">
        <v>127</v>
      </c>
      <c r="B16" s="14" t="s">
        <v>113</v>
      </c>
      <c r="C16" s="17" t="s">
        <v>128</v>
      </c>
      <c r="D16" s="668">
        <v>163000</v>
      </c>
    </row>
    <row r="17" spans="1:4" ht="30" customHeight="1" thickTop="1" thickBot="1">
      <c r="A17" s="16" t="s">
        <v>1795</v>
      </c>
      <c r="B17" s="14" t="s">
        <v>113</v>
      </c>
      <c r="C17" s="17" t="s">
        <v>1796</v>
      </c>
      <c r="D17" s="668">
        <v>66460</v>
      </c>
    </row>
    <row r="18" spans="1:4" ht="30" customHeight="1" thickTop="1" thickBot="1">
      <c r="A18" s="16" t="s">
        <v>133</v>
      </c>
      <c r="B18" s="14" t="s">
        <v>113</v>
      </c>
      <c r="C18" s="17" t="s">
        <v>134</v>
      </c>
      <c r="D18" s="668">
        <v>74847.872498935729</v>
      </c>
    </row>
    <row r="19" spans="1:4" ht="30" customHeight="1" thickTop="1" thickBot="1">
      <c r="A19" s="16" t="s">
        <v>146</v>
      </c>
      <c r="B19" s="14" t="s">
        <v>113</v>
      </c>
      <c r="C19" s="17" t="s">
        <v>147</v>
      </c>
      <c r="D19" s="668">
        <v>280382.95444870164</v>
      </c>
    </row>
    <row r="20" spans="1:4" ht="30" customHeight="1" thickTop="1" thickBot="1">
      <c r="A20" s="16" t="s">
        <v>135</v>
      </c>
      <c r="B20" s="14" t="s">
        <v>113</v>
      </c>
      <c r="C20" s="17" t="s">
        <v>1968</v>
      </c>
      <c r="D20" s="668">
        <v>56660.755640698182</v>
      </c>
    </row>
    <row r="21" spans="1:4" ht="30" customHeight="1" thickTop="1" thickBot="1">
      <c r="A21" s="16" t="s">
        <v>136</v>
      </c>
      <c r="B21" s="14" t="s">
        <v>113</v>
      </c>
      <c r="C21" s="17" t="s">
        <v>137</v>
      </c>
      <c r="D21" s="668">
        <v>161331.16592166881</v>
      </c>
    </row>
    <row r="22" spans="1:4" ht="30" customHeight="1" thickTop="1" thickBot="1">
      <c r="A22" s="16" t="s">
        <v>138</v>
      </c>
      <c r="B22" s="14" t="s">
        <v>113</v>
      </c>
      <c r="C22" s="17" t="s">
        <v>139</v>
      </c>
      <c r="D22" s="668">
        <v>52359.142188165184</v>
      </c>
    </row>
    <row r="23" spans="1:4" ht="30" customHeight="1" thickTop="1" thickBot="1">
      <c r="A23" s="16" t="s">
        <v>143</v>
      </c>
      <c r="B23" s="14" t="s">
        <v>144</v>
      </c>
      <c r="C23" s="17" t="s">
        <v>145</v>
      </c>
      <c r="D23" s="668">
        <v>37670.865793954879</v>
      </c>
    </row>
    <row r="24" spans="1:4" ht="30" customHeight="1" thickTop="1" thickBot="1">
      <c r="A24" s="16" t="s">
        <v>140</v>
      </c>
      <c r="B24" s="14" t="s">
        <v>1082</v>
      </c>
      <c r="C24" s="17" t="s">
        <v>142</v>
      </c>
      <c r="D24" s="668">
        <v>42197.235525755648</v>
      </c>
    </row>
    <row r="25" spans="1:4" ht="30" customHeight="1" thickTop="1" thickBot="1">
      <c r="A25" s="16" t="s">
        <v>148</v>
      </c>
      <c r="B25" s="14" t="s">
        <v>113</v>
      </c>
      <c r="C25" s="17" t="s">
        <v>149</v>
      </c>
      <c r="D25" s="668">
        <v>175000</v>
      </c>
    </row>
    <row r="26" spans="1:4" ht="30" customHeight="1" thickTop="1" thickBot="1">
      <c r="A26" s="16" t="s">
        <v>150</v>
      </c>
      <c r="B26" s="14" t="s">
        <v>113</v>
      </c>
      <c r="C26" s="17" t="s">
        <v>151</v>
      </c>
      <c r="D26" s="668">
        <v>210000</v>
      </c>
    </row>
    <row r="27" spans="1:4" ht="30" customHeight="1" thickTop="1" thickBot="1">
      <c r="A27" s="16" t="s">
        <v>152</v>
      </c>
      <c r="B27" s="14" t="s">
        <v>113</v>
      </c>
      <c r="C27" s="17" t="s">
        <v>153</v>
      </c>
      <c r="D27" s="668">
        <v>68000</v>
      </c>
    </row>
    <row r="28" spans="1:4" ht="30" customHeight="1" thickTop="1" thickBot="1">
      <c r="A28" s="16" t="s">
        <v>154</v>
      </c>
      <c r="B28" s="14" t="s">
        <v>113</v>
      </c>
      <c r="C28" s="17" t="s">
        <v>155</v>
      </c>
      <c r="D28" s="668">
        <v>90612.05619412518</v>
      </c>
    </row>
    <row r="29" spans="1:4" ht="30" customHeight="1" thickTop="1" thickBot="1">
      <c r="A29" s="16" t="s">
        <v>156</v>
      </c>
      <c r="B29" s="14" t="s">
        <v>113</v>
      </c>
      <c r="C29" s="17" t="s">
        <v>157</v>
      </c>
      <c r="D29" s="668">
        <v>1113.1987015751386</v>
      </c>
    </row>
    <row r="30" spans="1:4" ht="30" customHeight="1" thickTop="1" thickBot="1">
      <c r="A30" s="16" t="s">
        <v>166</v>
      </c>
      <c r="B30" s="14" t="s">
        <v>113</v>
      </c>
      <c r="C30" s="17" t="s">
        <v>167</v>
      </c>
      <c r="D30" s="668">
        <v>110000</v>
      </c>
    </row>
    <row r="31" spans="1:4" ht="30" customHeight="1" thickTop="1" thickBot="1">
      <c r="A31" s="16" t="s">
        <v>162</v>
      </c>
      <c r="B31" s="14" t="s">
        <v>113</v>
      </c>
      <c r="C31" s="17" t="s">
        <v>163</v>
      </c>
      <c r="D31" s="668">
        <v>20000</v>
      </c>
    </row>
    <row r="32" spans="1:4" ht="30" customHeight="1" thickTop="1" thickBot="1">
      <c r="A32" s="16" t="s">
        <v>164</v>
      </c>
      <c r="B32" s="14" t="s">
        <v>113</v>
      </c>
      <c r="C32" s="17" t="s">
        <v>165</v>
      </c>
      <c r="D32" s="668">
        <v>28311.228182205199</v>
      </c>
    </row>
    <row r="33" spans="1:4" ht="30" customHeight="1" thickTop="1" thickBot="1">
      <c r="A33" s="16" t="s">
        <v>171</v>
      </c>
      <c r="B33" s="14" t="s">
        <v>113</v>
      </c>
      <c r="C33" s="17" t="s">
        <v>172</v>
      </c>
      <c r="D33" s="668">
        <v>20000</v>
      </c>
    </row>
    <row r="34" spans="1:4" ht="30" customHeight="1" thickTop="1" thickBot="1">
      <c r="A34" s="16" t="s">
        <v>160</v>
      </c>
      <c r="B34" s="14" t="s">
        <v>113</v>
      </c>
      <c r="C34" s="17" t="s">
        <v>161</v>
      </c>
      <c r="D34" s="668">
        <v>8750</v>
      </c>
    </row>
    <row r="35" spans="1:4" ht="30" customHeight="1" thickTop="1" thickBot="1">
      <c r="A35" s="16" t="s">
        <v>173</v>
      </c>
      <c r="B35" s="14" t="s">
        <v>113</v>
      </c>
      <c r="C35" s="17" t="s">
        <v>1970</v>
      </c>
      <c r="D35" s="668">
        <v>130000</v>
      </c>
    </row>
    <row r="36" spans="1:4" ht="30" customHeight="1" thickTop="1" thickBot="1">
      <c r="A36" s="16" t="s">
        <v>170</v>
      </c>
      <c r="B36" s="14" t="s">
        <v>113</v>
      </c>
      <c r="C36" s="17" t="s">
        <v>1969</v>
      </c>
      <c r="D36" s="668">
        <v>96366.01851851854</v>
      </c>
    </row>
    <row r="37" spans="1:4" ht="30" customHeight="1" thickTop="1" thickBot="1">
      <c r="A37" s="16" t="s">
        <v>168</v>
      </c>
      <c r="B37" s="14" t="s">
        <v>113</v>
      </c>
      <c r="C37" s="17" t="s">
        <v>169</v>
      </c>
      <c r="D37" s="668">
        <v>110000</v>
      </c>
    </row>
    <row r="38" spans="1:4" ht="30" customHeight="1" thickTop="1" thickBot="1">
      <c r="A38" s="16" t="s">
        <v>174</v>
      </c>
      <c r="B38" s="14" t="s">
        <v>113</v>
      </c>
      <c r="C38" s="17" t="s">
        <v>175</v>
      </c>
      <c r="D38" s="668">
        <v>98700.258620689667</v>
      </c>
    </row>
    <row r="39" spans="1:4" ht="30" customHeight="1" thickTop="1" thickBot="1">
      <c r="A39" s="16" t="s">
        <v>176</v>
      </c>
      <c r="B39" s="14" t="s">
        <v>113</v>
      </c>
      <c r="C39" s="17" t="s">
        <v>177</v>
      </c>
      <c r="D39" s="668">
        <v>85048.582375478945</v>
      </c>
    </row>
    <row r="40" spans="1:4" ht="30" customHeight="1" thickTop="1" thickBot="1">
      <c r="A40" s="16" t="s">
        <v>180</v>
      </c>
      <c r="B40" s="14" t="s">
        <v>113</v>
      </c>
      <c r="C40" s="17" t="s">
        <v>181</v>
      </c>
      <c r="D40" s="668">
        <v>125000</v>
      </c>
    </row>
    <row r="41" spans="1:4" ht="30" customHeight="1" thickTop="1" thickBot="1">
      <c r="A41" s="16" t="s">
        <v>178</v>
      </c>
      <c r="B41" s="14" t="s">
        <v>113</v>
      </c>
      <c r="C41" s="17" t="s">
        <v>179</v>
      </c>
      <c r="D41" s="668">
        <v>127822.82673478079</v>
      </c>
    </row>
    <row r="42" spans="1:4" ht="30" customHeight="1" thickTop="1" thickBot="1">
      <c r="A42" s="16" t="s">
        <v>182</v>
      </c>
      <c r="B42" s="14" t="s">
        <v>113</v>
      </c>
      <c r="C42" s="17" t="s">
        <v>183</v>
      </c>
      <c r="D42" s="668">
        <v>115000</v>
      </c>
    </row>
    <row r="43" spans="1:4" ht="30" customHeight="1" thickTop="1" thickBot="1">
      <c r="A43" s="16" t="s">
        <v>1756</v>
      </c>
      <c r="B43" s="14" t="s">
        <v>113</v>
      </c>
      <c r="C43" s="17" t="s">
        <v>1755</v>
      </c>
      <c r="D43" s="668">
        <v>7520</v>
      </c>
    </row>
    <row r="44" spans="1:4" ht="30" customHeight="1" thickTop="1" thickBot="1">
      <c r="A44" s="16" t="s">
        <v>184</v>
      </c>
      <c r="B44" s="14" t="s">
        <v>113</v>
      </c>
      <c r="C44" s="17" t="s">
        <v>185</v>
      </c>
      <c r="D44" s="668">
        <v>35700</v>
      </c>
    </row>
    <row r="45" spans="1:4" ht="30" customHeight="1" thickTop="1" thickBot="1">
      <c r="A45" s="16" t="s">
        <v>1687</v>
      </c>
      <c r="B45" s="14" t="s">
        <v>113</v>
      </c>
      <c r="C45" s="17" t="s">
        <v>1688</v>
      </c>
      <c r="D45" s="668">
        <v>3475.6593231162201</v>
      </c>
    </row>
    <row r="46" spans="1:4" ht="30" customHeight="1" thickTop="1" thickBot="1">
      <c r="A46" s="16" t="s">
        <v>188</v>
      </c>
      <c r="B46" s="14" t="s">
        <v>113</v>
      </c>
      <c r="C46" s="17" t="s">
        <v>189</v>
      </c>
      <c r="D46" s="668">
        <v>4596.9210302256288</v>
      </c>
    </row>
    <row r="47" spans="1:4" ht="30" customHeight="1" thickTop="1" thickBot="1">
      <c r="A47" s="16" t="s">
        <v>186</v>
      </c>
      <c r="B47" s="14" t="s">
        <v>113</v>
      </c>
      <c r="C47" s="17" t="s">
        <v>187</v>
      </c>
      <c r="D47" s="668">
        <v>3286.6826309067692</v>
      </c>
    </row>
    <row r="48" spans="1:4" ht="30" customHeight="1" thickTop="1" thickBot="1">
      <c r="A48" s="16" t="s">
        <v>190</v>
      </c>
      <c r="B48" s="14" t="s">
        <v>113</v>
      </c>
      <c r="C48" s="17" t="s">
        <v>191</v>
      </c>
      <c r="D48" s="668">
        <v>5209.7094508301416</v>
      </c>
    </row>
    <row r="49" spans="1:4" ht="30" customHeight="1" thickTop="1" thickBot="1">
      <c r="A49" s="16" t="s">
        <v>201</v>
      </c>
      <c r="B49" s="14" t="s">
        <v>113</v>
      </c>
      <c r="C49" s="17" t="s">
        <v>1972</v>
      </c>
      <c r="D49" s="668">
        <v>92276.058961260132</v>
      </c>
    </row>
    <row r="50" spans="1:4" ht="30" customHeight="1" thickTop="1" thickBot="1">
      <c r="A50" s="16" t="s">
        <v>192</v>
      </c>
      <c r="B50" s="14" t="s">
        <v>113</v>
      </c>
      <c r="C50" s="17" t="s">
        <v>193</v>
      </c>
      <c r="D50" s="668">
        <v>49975.012239250755</v>
      </c>
    </row>
    <row r="51" spans="1:4" ht="30" customHeight="1" thickTop="1" thickBot="1">
      <c r="A51" s="16" t="s">
        <v>194</v>
      </c>
      <c r="B51" s="14" t="s">
        <v>113</v>
      </c>
      <c r="C51" s="17" t="s">
        <v>1971</v>
      </c>
      <c r="D51" s="668">
        <v>2512.6340996168587</v>
      </c>
    </row>
    <row r="52" spans="1:4" ht="30" customHeight="1" thickTop="1" thickBot="1">
      <c r="A52" s="16" t="s">
        <v>224</v>
      </c>
      <c r="B52" s="14" t="s">
        <v>92</v>
      </c>
      <c r="C52" s="17" t="s">
        <v>1975</v>
      </c>
      <c r="D52" s="668">
        <v>198965.24425287358</v>
      </c>
    </row>
    <row r="53" spans="1:4" ht="30" customHeight="1" thickTop="1" thickBot="1">
      <c r="A53" s="16" t="s">
        <v>195</v>
      </c>
      <c r="B53" s="14" t="s">
        <v>113</v>
      </c>
      <c r="C53" s="17" t="s">
        <v>196</v>
      </c>
      <c r="D53" s="668">
        <v>19285.197424435933</v>
      </c>
    </row>
    <row r="54" spans="1:4" ht="30" customHeight="1" thickTop="1" thickBot="1">
      <c r="A54" s="16" t="s">
        <v>214</v>
      </c>
      <c r="B54" s="14" t="s">
        <v>113</v>
      </c>
      <c r="C54" s="17" t="s">
        <v>215</v>
      </c>
      <c r="D54" s="668">
        <v>17042.674010217117</v>
      </c>
    </row>
    <row r="55" spans="1:4" ht="30" customHeight="1" thickTop="1" thickBot="1">
      <c r="A55" s="16" t="s">
        <v>197</v>
      </c>
      <c r="B55" s="14" t="s">
        <v>113</v>
      </c>
      <c r="C55" s="17" t="s">
        <v>198</v>
      </c>
      <c r="D55" s="668">
        <v>183994.25872711797</v>
      </c>
    </row>
    <row r="56" spans="1:4" ht="30" customHeight="1" thickTop="1" thickBot="1">
      <c r="A56" s="16" t="s">
        <v>199</v>
      </c>
      <c r="B56" s="14" t="s">
        <v>113</v>
      </c>
      <c r="C56" s="17" t="s">
        <v>200</v>
      </c>
      <c r="D56" s="668">
        <v>19509.449765857815</v>
      </c>
    </row>
    <row r="57" spans="1:4" ht="30" customHeight="1" thickTop="1" thickBot="1">
      <c r="A57" s="16" t="s">
        <v>202</v>
      </c>
      <c r="B57" s="14" t="s">
        <v>113</v>
      </c>
      <c r="C57" s="17" t="s">
        <v>203</v>
      </c>
      <c r="D57" s="668">
        <v>103196.39208173692</v>
      </c>
    </row>
    <row r="58" spans="1:4" ht="30" customHeight="1" thickTop="1" thickBot="1">
      <c r="A58" s="16" t="s">
        <v>212</v>
      </c>
      <c r="B58" s="14" t="s">
        <v>113</v>
      </c>
      <c r="C58" s="17" t="s">
        <v>213</v>
      </c>
      <c r="D58" s="668">
        <v>45655.760962111541</v>
      </c>
    </row>
    <row r="59" spans="1:4" ht="30" customHeight="1" thickTop="1" thickBot="1">
      <c r="A59" s="16" t="s">
        <v>206</v>
      </c>
      <c r="B59" s="14" t="s">
        <v>113</v>
      </c>
      <c r="C59" s="17" t="s">
        <v>207</v>
      </c>
      <c r="D59" s="668">
        <v>12000</v>
      </c>
    </row>
    <row r="60" spans="1:4" ht="30" customHeight="1" thickTop="1" thickBot="1">
      <c r="A60" s="16" t="s">
        <v>204</v>
      </c>
      <c r="B60" s="14" t="s">
        <v>113</v>
      </c>
      <c r="C60" s="17" t="s">
        <v>205</v>
      </c>
      <c r="D60" s="668">
        <v>18685.007449978719</v>
      </c>
    </row>
    <row r="61" spans="1:4" ht="30" customHeight="1" thickTop="1" thickBot="1">
      <c r="A61" s="16" t="s">
        <v>208</v>
      </c>
      <c r="B61" s="14" t="s">
        <v>113</v>
      </c>
      <c r="C61" s="17" t="s">
        <v>209</v>
      </c>
      <c r="D61" s="668">
        <v>18572.12537249894</v>
      </c>
    </row>
    <row r="62" spans="1:4" ht="30" customHeight="1" thickTop="1" thickBot="1">
      <c r="A62" s="16" t="s">
        <v>210</v>
      </c>
      <c r="B62" s="14" t="s">
        <v>113</v>
      </c>
      <c r="C62" s="17" t="s">
        <v>211</v>
      </c>
      <c r="D62" s="668">
        <v>22629.832907620268</v>
      </c>
    </row>
    <row r="63" spans="1:4" ht="30" customHeight="1" thickTop="1" thickBot="1">
      <c r="A63" s="16" t="s">
        <v>217</v>
      </c>
      <c r="B63" s="14" t="s">
        <v>113</v>
      </c>
      <c r="C63" s="17" t="s">
        <v>218</v>
      </c>
      <c r="D63" s="668">
        <v>33486.669859514695</v>
      </c>
    </row>
    <row r="64" spans="1:4" ht="30" customHeight="1" thickTop="1" thickBot="1">
      <c r="A64" s="16" t="s">
        <v>219</v>
      </c>
      <c r="B64" s="14" t="s">
        <v>113</v>
      </c>
      <c r="C64" s="17" t="s">
        <v>220</v>
      </c>
      <c r="D64" s="668">
        <v>15595.86845466156</v>
      </c>
    </row>
    <row r="65" spans="1:4" ht="30" customHeight="1" thickTop="1" thickBot="1">
      <c r="A65" s="16" t="s">
        <v>216</v>
      </c>
      <c r="B65" s="14" t="s">
        <v>113</v>
      </c>
      <c r="C65" s="17" t="s">
        <v>1973</v>
      </c>
      <c r="D65" s="668">
        <v>16784.65783312048</v>
      </c>
    </row>
    <row r="66" spans="1:4" ht="30" customHeight="1" thickTop="1" thickBot="1">
      <c r="A66" s="16" t="s">
        <v>221</v>
      </c>
      <c r="B66" s="14" t="s">
        <v>113</v>
      </c>
      <c r="C66" s="17" t="s">
        <v>1974</v>
      </c>
      <c r="D66" s="668">
        <v>95000</v>
      </c>
    </row>
    <row r="67" spans="1:4" ht="30" customHeight="1" thickTop="1" thickBot="1">
      <c r="A67" s="16" t="s">
        <v>222</v>
      </c>
      <c r="B67" s="14" t="s">
        <v>113</v>
      </c>
      <c r="C67" s="17" t="s">
        <v>223</v>
      </c>
      <c r="D67" s="668">
        <v>37604.849936143044</v>
      </c>
    </row>
    <row r="68" spans="1:4" ht="30" customHeight="1" thickTop="1" thickBot="1">
      <c r="A68" s="16" t="s">
        <v>225</v>
      </c>
      <c r="B68" s="14" t="s">
        <v>113</v>
      </c>
      <c r="C68" s="17" t="s">
        <v>226</v>
      </c>
      <c r="D68" s="668">
        <v>94142.140804597715</v>
      </c>
    </row>
    <row r="69" spans="1:4" ht="30" customHeight="1" thickTop="1" thickBot="1">
      <c r="A69" s="16" t="s">
        <v>227</v>
      </c>
      <c r="B69" s="14" t="s">
        <v>113</v>
      </c>
      <c r="C69" s="17" t="s">
        <v>1976</v>
      </c>
      <c r="D69" s="668">
        <v>16550.32673478076</v>
      </c>
    </row>
    <row r="70" spans="1:4" ht="30" customHeight="1" thickTop="1" thickBot="1">
      <c r="A70" s="16" t="s">
        <v>232</v>
      </c>
      <c r="B70" s="14" t="s">
        <v>233</v>
      </c>
      <c r="C70" s="17" t="s">
        <v>1979</v>
      </c>
      <c r="D70" s="668">
        <v>6615.192103022564</v>
      </c>
    </row>
    <row r="71" spans="1:4" ht="30" customHeight="1" thickTop="1" thickBot="1">
      <c r="A71" s="16" t="s">
        <v>228</v>
      </c>
      <c r="B71" s="14" t="s">
        <v>113</v>
      </c>
      <c r="C71" s="17" t="s">
        <v>1977</v>
      </c>
      <c r="D71" s="668">
        <v>5942.4350787569192</v>
      </c>
    </row>
    <row r="72" spans="1:4" ht="30" customHeight="1" thickTop="1" thickBot="1">
      <c r="A72" s="16" t="s">
        <v>229</v>
      </c>
      <c r="B72" s="14" t="s">
        <v>113</v>
      </c>
      <c r="C72" s="17" t="s">
        <v>1978</v>
      </c>
      <c r="D72" s="668">
        <v>8703.5105363984694</v>
      </c>
    </row>
    <row r="73" spans="1:4" ht="30" customHeight="1" thickTop="1" thickBot="1">
      <c r="A73" s="16" t="s">
        <v>230</v>
      </c>
      <c r="B73" s="14" t="s">
        <v>113</v>
      </c>
      <c r="C73" s="17" t="s">
        <v>231</v>
      </c>
      <c r="D73" s="668">
        <v>4813.1103661132402</v>
      </c>
    </row>
    <row r="74" spans="1:4" ht="30" customHeight="1" thickTop="1" thickBot="1">
      <c r="A74" s="16" t="s">
        <v>234</v>
      </c>
      <c r="B74" s="14" t="s">
        <v>113</v>
      </c>
      <c r="C74" s="17" t="s">
        <v>235</v>
      </c>
      <c r="D74" s="668">
        <v>19621.323967645811</v>
      </c>
    </row>
    <row r="75" spans="1:4" ht="30" customHeight="1" thickTop="1" thickBot="1">
      <c r="A75" s="16" t="s">
        <v>236</v>
      </c>
      <c r="B75" s="14" t="s">
        <v>113</v>
      </c>
      <c r="C75" s="17" t="s">
        <v>237</v>
      </c>
      <c r="D75" s="668">
        <v>386151.94923371653</v>
      </c>
    </row>
    <row r="76" spans="1:4" ht="30" customHeight="1" thickTop="1" thickBot="1">
      <c r="A76" s="16" t="s">
        <v>238</v>
      </c>
      <c r="B76" s="14" t="s">
        <v>113</v>
      </c>
      <c r="C76" s="17" t="s">
        <v>239</v>
      </c>
      <c r="D76" s="668">
        <v>497651.22126436792</v>
      </c>
    </row>
    <row r="77" spans="1:4" ht="30" customHeight="1" thickTop="1" thickBot="1">
      <c r="A77" s="16" t="s">
        <v>240</v>
      </c>
      <c r="B77" s="14" t="s">
        <v>113</v>
      </c>
      <c r="C77" s="17" t="s">
        <v>1980</v>
      </c>
      <c r="D77" s="668">
        <v>155936.51128139638</v>
      </c>
    </row>
    <row r="78" spans="1:4" ht="30" customHeight="1" thickTop="1" thickBot="1">
      <c r="A78" s="16" t="s">
        <v>241</v>
      </c>
      <c r="B78" s="14" t="s">
        <v>113</v>
      </c>
      <c r="C78" s="17" t="s">
        <v>1981</v>
      </c>
      <c r="D78" s="668">
        <v>165447.8341847595</v>
      </c>
    </row>
    <row r="79" spans="1:4" ht="30" customHeight="1" thickTop="1" thickBot="1">
      <c r="A79" s="16" t="s">
        <v>246</v>
      </c>
      <c r="B79" s="14" t="s">
        <v>113</v>
      </c>
      <c r="C79" s="17" t="s">
        <v>1986</v>
      </c>
      <c r="D79" s="668">
        <v>165447.8341847595</v>
      </c>
    </row>
    <row r="80" spans="1:4" ht="30" customHeight="1" thickTop="1" thickBot="1">
      <c r="A80" s="16" t="s">
        <v>243</v>
      </c>
      <c r="B80" s="14" t="s">
        <v>113</v>
      </c>
      <c r="C80" s="17" t="s">
        <v>1983</v>
      </c>
      <c r="D80" s="668">
        <v>136903.78671775226</v>
      </c>
    </row>
    <row r="81" spans="1:4" ht="30" customHeight="1" thickTop="1" thickBot="1">
      <c r="A81" s="16" t="s">
        <v>244</v>
      </c>
      <c r="B81" s="14" t="s">
        <v>113</v>
      </c>
      <c r="C81" s="17" t="s">
        <v>1984</v>
      </c>
      <c r="D81" s="668">
        <v>285257.04129416775</v>
      </c>
    </row>
    <row r="82" spans="1:4" ht="30" customHeight="1" thickTop="1" thickBot="1">
      <c r="A82" s="16" t="s">
        <v>245</v>
      </c>
      <c r="B82" s="14" t="s">
        <v>113</v>
      </c>
      <c r="C82" s="17" t="s">
        <v>1985</v>
      </c>
      <c r="D82" s="668">
        <v>187374.16985951472</v>
      </c>
    </row>
    <row r="83" spans="1:4" ht="30" customHeight="1" thickTop="1" thickBot="1">
      <c r="A83" s="16" t="s">
        <v>247</v>
      </c>
      <c r="B83" s="14" t="s">
        <v>113</v>
      </c>
      <c r="C83" s="17" t="s">
        <v>1987</v>
      </c>
      <c r="D83" s="668">
        <v>182559.54767986381</v>
      </c>
    </row>
    <row r="84" spans="1:4" ht="30" customHeight="1" thickTop="1" thickBot="1">
      <c r="A84" s="16" t="s">
        <v>242</v>
      </c>
      <c r="B84" s="14" t="s">
        <v>113</v>
      </c>
      <c r="C84" s="17" t="s">
        <v>1982</v>
      </c>
      <c r="D84" s="668">
        <v>171132.75702426568</v>
      </c>
    </row>
    <row r="85" spans="1:4" ht="30" customHeight="1" thickTop="1" thickBot="1">
      <c r="A85" s="16" t="s">
        <v>248</v>
      </c>
      <c r="B85" s="14" t="s">
        <v>113</v>
      </c>
      <c r="C85" s="17" t="s">
        <v>1988</v>
      </c>
      <c r="D85" s="668">
        <v>293965.08727117925</v>
      </c>
    </row>
    <row r="86" spans="1:4" ht="30" customHeight="1" thickTop="1" thickBot="1">
      <c r="A86" s="16" t="s">
        <v>249</v>
      </c>
      <c r="B86" s="14" t="s">
        <v>113</v>
      </c>
      <c r="C86" s="17" t="s">
        <v>250</v>
      </c>
      <c r="D86" s="668">
        <v>4600.9525329927637</v>
      </c>
    </row>
    <row r="87" spans="1:4" ht="30" customHeight="1" thickTop="1" thickBot="1">
      <c r="A87" s="16" t="s">
        <v>255</v>
      </c>
      <c r="B87" s="14" t="s">
        <v>113</v>
      </c>
      <c r="C87" s="17" t="s">
        <v>256</v>
      </c>
      <c r="D87" s="668">
        <v>2042490.3256704984</v>
      </c>
    </row>
    <row r="88" spans="1:4" ht="30" customHeight="1" thickTop="1" thickBot="1">
      <c r="A88" s="16" t="s">
        <v>253</v>
      </c>
      <c r="B88" s="14" t="s">
        <v>113</v>
      </c>
      <c r="C88" s="17" t="s">
        <v>254</v>
      </c>
      <c r="D88" s="668">
        <v>29936.931673052368</v>
      </c>
    </row>
    <row r="89" spans="1:4" ht="30" customHeight="1" thickTop="1" thickBot="1">
      <c r="A89" s="16" t="s">
        <v>251</v>
      </c>
      <c r="B89" s="14" t="s">
        <v>113</v>
      </c>
      <c r="C89" s="17" t="s">
        <v>252</v>
      </c>
      <c r="D89" s="668">
        <v>19080.598659003834</v>
      </c>
    </row>
    <row r="90" spans="1:4" ht="30" customHeight="1" thickTop="1" thickBot="1">
      <c r="A90" s="16" t="s">
        <v>257</v>
      </c>
      <c r="B90" s="14" t="s">
        <v>113</v>
      </c>
      <c r="C90" s="17" t="s">
        <v>258</v>
      </c>
      <c r="D90" s="668">
        <v>20825</v>
      </c>
    </row>
    <row r="91" spans="1:4" ht="30" customHeight="1" thickTop="1" thickBot="1">
      <c r="A91" s="16" t="s">
        <v>259</v>
      </c>
      <c r="B91" s="14" t="s">
        <v>113</v>
      </c>
      <c r="C91" s="17" t="s">
        <v>260</v>
      </c>
      <c r="D91" s="668">
        <v>91856.278735632193</v>
      </c>
    </row>
    <row r="92" spans="1:4" ht="30" customHeight="1" thickTop="1" thickBot="1">
      <c r="A92" s="16" t="s">
        <v>261</v>
      </c>
      <c r="B92" s="14" t="s">
        <v>113</v>
      </c>
      <c r="C92" s="17" t="s">
        <v>262</v>
      </c>
      <c r="D92" s="668">
        <v>10758.065134099619</v>
      </c>
    </row>
    <row r="93" spans="1:4" ht="30" customHeight="1" thickTop="1" thickBot="1">
      <c r="A93" s="16" t="s">
        <v>263</v>
      </c>
      <c r="B93" s="14" t="s">
        <v>113</v>
      </c>
      <c r="C93" s="17" t="s">
        <v>264</v>
      </c>
      <c r="D93" s="668">
        <v>11664.145381013199</v>
      </c>
    </row>
    <row r="94" spans="1:4" ht="30" customHeight="1" thickTop="1" thickBot="1">
      <c r="A94" s="16" t="s">
        <v>265</v>
      </c>
      <c r="B94" s="14" t="s">
        <v>113</v>
      </c>
      <c r="C94" s="17" t="s">
        <v>266</v>
      </c>
      <c r="D94" s="668">
        <v>23209.865368241808</v>
      </c>
    </row>
    <row r="95" spans="1:4" ht="30" customHeight="1" thickTop="1" thickBot="1">
      <c r="A95" s="16" t="s">
        <v>267</v>
      </c>
      <c r="B95" s="14" t="s">
        <v>113</v>
      </c>
      <c r="C95" s="17" t="s">
        <v>268</v>
      </c>
      <c r="D95" s="668">
        <v>83050.972754363567</v>
      </c>
    </row>
    <row r="96" spans="1:4" ht="30" customHeight="1" thickTop="1" thickBot="1">
      <c r="A96" s="16" t="s">
        <v>269</v>
      </c>
      <c r="B96" s="14" t="s">
        <v>113</v>
      </c>
      <c r="C96" s="17" t="s">
        <v>270</v>
      </c>
      <c r="D96" s="668">
        <v>190000</v>
      </c>
    </row>
    <row r="97" spans="1:4" ht="30" customHeight="1" thickTop="1" thickBot="1">
      <c r="A97" s="16" t="s">
        <v>271</v>
      </c>
      <c r="B97" s="14" t="s">
        <v>113</v>
      </c>
      <c r="C97" s="17" t="s">
        <v>272</v>
      </c>
      <c r="D97" s="668">
        <v>160000</v>
      </c>
    </row>
    <row r="98" spans="1:4" ht="30" customHeight="1" thickTop="1" thickBot="1">
      <c r="A98" s="16" t="s">
        <v>273</v>
      </c>
      <c r="B98" s="14" t="s">
        <v>113</v>
      </c>
      <c r="C98" s="17" t="s">
        <v>274</v>
      </c>
      <c r="D98" s="668">
        <v>6155.6007875691794</v>
      </c>
    </row>
    <row r="99" spans="1:4" ht="30" customHeight="1" thickTop="1" thickBot="1">
      <c r="A99" s="16" t="s">
        <v>275</v>
      </c>
      <c r="B99" s="14" t="s">
        <v>113</v>
      </c>
      <c r="C99" s="17" t="s">
        <v>276</v>
      </c>
      <c r="D99" s="668">
        <v>13077.691038739891</v>
      </c>
    </row>
    <row r="100" spans="1:4" ht="30" customHeight="1" thickTop="1" thickBot="1">
      <c r="A100" s="16" t="s">
        <v>277</v>
      </c>
      <c r="B100" s="14" t="s">
        <v>113</v>
      </c>
      <c r="C100" s="17" t="s">
        <v>278</v>
      </c>
      <c r="D100" s="668">
        <v>420813.80214985105</v>
      </c>
    </row>
    <row r="101" spans="1:4" ht="30" customHeight="1" thickTop="1" thickBot="1">
      <c r="A101" s="16" t="s">
        <v>279</v>
      </c>
      <c r="B101" s="14" t="s">
        <v>113</v>
      </c>
      <c r="C101" s="17" t="s">
        <v>1989</v>
      </c>
      <c r="D101" s="668">
        <v>383795.03192848025</v>
      </c>
    </row>
    <row r="102" spans="1:4" ht="30" customHeight="1" thickTop="1" thickBot="1">
      <c r="A102" s="16" t="s">
        <v>280</v>
      </c>
      <c r="B102" s="14" t="s">
        <v>113</v>
      </c>
      <c r="C102" s="17" t="s">
        <v>281</v>
      </c>
      <c r="D102" s="668">
        <v>415458.95859940408</v>
      </c>
    </row>
    <row r="103" spans="1:4" ht="30" customHeight="1" thickTop="1" thickBot="1">
      <c r="A103" s="16" t="s">
        <v>282</v>
      </c>
      <c r="B103" s="14" t="s">
        <v>113</v>
      </c>
      <c r="C103" s="17" t="s">
        <v>283</v>
      </c>
      <c r="D103" s="668">
        <v>627505.42145593883</v>
      </c>
    </row>
    <row r="104" spans="1:4" ht="30" customHeight="1" thickTop="1" thickBot="1">
      <c r="A104" s="16" t="s">
        <v>284</v>
      </c>
      <c r="B104" s="14" t="s">
        <v>113</v>
      </c>
      <c r="C104" s="17" t="s">
        <v>285</v>
      </c>
      <c r="D104" s="668">
        <v>570422.36590038321</v>
      </c>
    </row>
    <row r="105" spans="1:4" ht="30" customHeight="1" thickTop="1" thickBot="1">
      <c r="A105" s="16" t="s">
        <v>286</v>
      </c>
      <c r="B105" s="14" t="s">
        <v>113</v>
      </c>
      <c r="C105" s="17" t="s">
        <v>287</v>
      </c>
      <c r="D105" s="668">
        <v>257995.01170710946</v>
      </c>
    </row>
    <row r="106" spans="1:4" ht="30" customHeight="1" thickTop="1" thickBot="1">
      <c r="A106" s="16" t="s">
        <v>288</v>
      </c>
      <c r="B106" s="14" t="s">
        <v>113</v>
      </c>
      <c r="C106" s="17" t="s">
        <v>289</v>
      </c>
      <c r="D106" s="668">
        <v>14112.275436355898</v>
      </c>
    </row>
    <row r="107" spans="1:4" ht="30" customHeight="1" thickTop="1" thickBot="1">
      <c r="A107" s="16" t="s">
        <v>290</v>
      </c>
      <c r="B107" s="14" t="s">
        <v>113</v>
      </c>
      <c r="C107" s="17" t="s">
        <v>291</v>
      </c>
      <c r="D107" s="668">
        <v>643810.8343976161</v>
      </c>
    </row>
    <row r="108" spans="1:4" ht="30" customHeight="1" thickTop="1" thickBot="1">
      <c r="A108" s="16" t="s">
        <v>292</v>
      </c>
      <c r="B108" s="14" t="s">
        <v>113</v>
      </c>
      <c r="C108" s="17" t="s">
        <v>293</v>
      </c>
      <c r="D108" s="668">
        <v>10413</v>
      </c>
    </row>
    <row r="109" spans="1:4" ht="30" customHeight="1" thickTop="1" thickBot="1">
      <c r="A109" s="16" t="s">
        <v>294</v>
      </c>
      <c r="B109" s="14" t="s">
        <v>113</v>
      </c>
      <c r="C109" s="17" t="s">
        <v>1990</v>
      </c>
      <c r="D109" s="668">
        <v>1011463.2253086421</v>
      </c>
    </row>
    <row r="110" spans="1:4" ht="30" customHeight="1" thickTop="1" thickBot="1">
      <c r="A110" s="16" t="s">
        <v>295</v>
      </c>
      <c r="B110" s="14" t="s">
        <v>113</v>
      </c>
      <c r="C110" s="17" t="s">
        <v>296</v>
      </c>
      <c r="D110" s="668">
        <v>2831.12281822052</v>
      </c>
    </row>
    <row r="111" spans="1:4" ht="30" customHeight="1" thickTop="1" thickBot="1">
      <c r="A111" s="16" t="s">
        <v>297</v>
      </c>
      <c r="B111" s="14" t="s">
        <v>113</v>
      </c>
      <c r="C111" s="17" t="s">
        <v>298</v>
      </c>
      <c r="D111" s="668">
        <v>148331.08131119629</v>
      </c>
    </row>
    <row r="112" spans="1:4" ht="30" customHeight="1" thickTop="1" thickBot="1">
      <c r="A112" s="16" t="s">
        <v>299</v>
      </c>
      <c r="B112" s="14" t="s">
        <v>113</v>
      </c>
      <c r="C112" s="17" t="s">
        <v>300</v>
      </c>
      <c r="D112" s="668">
        <v>511333.63771817804</v>
      </c>
    </row>
    <row r="113" spans="1:4" ht="30" customHeight="1" thickTop="1" thickBot="1">
      <c r="A113" s="16" t="s">
        <v>301</v>
      </c>
      <c r="B113" s="14" t="s">
        <v>113</v>
      </c>
      <c r="C113" s="17" t="s">
        <v>302</v>
      </c>
      <c r="D113" s="668">
        <v>12804.556726266499</v>
      </c>
    </row>
    <row r="114" spans="1:4" ht="30" customHeight="1" thickTop="1" thickBot="1">
      <c r="A114" s="16" t="s">
        <v>305</v>
      </c>
      <c r="B114" s="14" t="s">
        <v>113</v>
      </c>
      <c r="C114" s="17" t="s">
        <v>306</v>
      </c>
      <c r="D114" s="668">
        <v>120000</v>
      </c>
    </row>
    <row r="115" spans="1:4" ht="30" customHeight="1" thickTop="1" thickBot="1">
      <c r="A115" s="16" t="s">
        <v>303</v>
      </c>
      <c r="B115" s="14" t="s">
        <v>113</v>
      </c>
      <c r="C115" s="17" t="s">
        <v>304</v>
      </c>
      <c r="D115" s="668">
        <v>130000</v>
      </c>
    </row>
    <row r="116" spans="1:4" ht="30" customHeight="1" thickTop="1" thickBot="1">
      <c r="A116" s="16" t="s">
        <v>309</v>
      </c>
      <c r="B116" s="14" t="s">
        <v>113</v>
      </c>
      <c r="C116" s="17" t="s">
        <v>1991</v>
      </c>
      <c r="D116" s="668">
        <v>120000</v>
      </c>
    </row>
    <row r="117" spans="1:4" ht="30" customHeight="1" thickTop="1" thickBot="1">
      <c r="A117" s="16" t="s">
        <v>310</v>
      </c>
      <c r="B117" s="14" t="s">
        <v>113</v>
      </c>
      <c r="C117" s="17" t="s">
        <v>311</v>
      </c>
      <c r="D117" s="668">
        <v>140000</v>
      </c>
    </row>
    <row r="118" spans="1:4" ht="30" customHeight="1" thickTop="1" thickBot="1">
      <c r="A118" s="16" t="s">
        <v>313</v>
      </c>
      <c r="B118" s="14" t="s">
        <v>113</v>
      </c>
      <c r="C118" s="17" t="s">
        <v>1993</v>
      </c>
      <c r="D118" s="668">
        <v>200000</v>
      </c>
    </row>
    <row r="119" spans="1:4" ht="30" customHeight="1" thickTop="1" thickBot="1">
      <c r="A119" s="16" t="s">
        <v>318</v>
      </c>
      <c r="B119" s="14" t="s">
        <v>113</v>
      </c>
      <c r="C119" s="17" t="s">
        <v>319</v>
      </c>
      <c r="D119" s="668">
        <v>220000</v>
      </c>
    </row>
    <row r="120" spans="1:4" ht="30" customHeight="1" thickTop="1" thickBot="1">
      <c r="A120" s="16" t="s">
        <v>314</v>
      </c>
      <c r="B120" s="14" t="s">
        <v>113</v>
      </c>
      <c r="C120" s="17" t="s">
        <v>315</v>
      </c>
      <c r="D120" s="668">
        <v>190000</v>
      </c>
    </row>
    <row r="121" spans="1:4" ht="30" customHeight="1" thickTop="1" thickBot="1">
      <c r="A121" s="16" t="s">
        <v>1732</v>
      </c>
      <c r="B121" s="14" t="s">
        <v>113</v>
      </c>
      <c r="C121" s="17" t="s">
        <v>1733</v>
      </c>
      <c r="D121" s="668">
        <v>120000</v>
      </c>
    </row>
    <row r="122" spans="1:4" ht="30" customHeight="1" thickTop="1" thickBot="1">
      <c r="A122" s="16" t="s">
        <v>322</v>
      </c>
      <c r="B122" s="14" t="s">
        <v>113</v>
      </c>
      <c r="C122" s="17" t="s">
        <v>323</v>
      </c>
      <c r="D122" s="668">
        <v>120000</v>
      </c>
    </row>
    <row r="123" spans="1:4" ht="30" customHeight="1" thickTop="1" thickBot="1">
      <c r="A123" s="16" t="s">
        <v>320</v>
      </c>
      <c r="B123" s="14" t="s">
        <v>113</v>
      </c>
      <c r="C123" s="17" t="s">
        <v>321</v>
      </c>
      <c r="D123" s="668">
        <v>145000</v>
      </c>
    </row>
    <row r="124" spans="1:4" ht="30" customHeight="1" thickTop="1" thickBot="1">
      <c r="A124" s="16" t="s">
        <v>312</v>
      </c>
      <c r="B124" s="14" t="s">
        <v>113</v>
      </c>
      <c r="C124" s="17" t="s">
        <v>1992</v>
      </c>
      <c r="D124" s="668">
        <v>205000</v>
      </c>
    </row>
    <row r="125" spans="1:4" ht="30" customHeight="1" thickTop="1" thickBot="1">
      <c r="A125" s="16" t="s">
        <v>316</v>
      </c>
      <c r="B125" s="14" t="s">
        <v>113</v>
      </c>
      <c r="C125" s="17" t="s">
        <v>317</v>
      </c>
      <c r="D125" s="668">
        <v>195000</v>
      </c>
    </row>
    <row r="126" spans="1:4" ht="30" customHeight="1" thickTop="1" thickBot="1">
      <c r="A126" s="16" t="s">
        <v>307</v>
      </c>
      <c r="B126" s="14" t="s">
        <v>113</v>
      </c>
      <c r="C126" s="17" t="s">
        <v>308</v>
      </c>
      <c r="D126" s="668">
        <v>140000</v>
      </c>
    </row>
    <row r="127" spans="1:4" ht="30" customHeight="1" thickTop="1" thickBot="1">
      <c r="A127" s="16" t="s">
        <v>324</v>
      </c>
      <c r="B127" s="14" t="s">
        <v>113</v>
      </c>
      <c r="C127" s="17" t="s">
        <v>325</v>
      </c>
      <c r="D127" s="668">
        <v>5738.3402511707118</v>
      </c>
    </row>
    <row r="128" spans="1:4" ht="30" customHeight="1" thickTop="1" thickBot="1">
      <c r="A128" s="16" t="s">
        <v>326</v>
      </c>
      <c r="B128" s="14" t="s">
        <v>113</v>
      </c>
      <c r="C128" s="17" t="s">
        <v>327</v>
      </c>
      <c r="D128" s="668">
        <v>123566.56768837805</v>
      </c>
    </row>
    <row r="129" spans="1:7" ht="30" customHeight="1" thickTop="1" thickBot="1">
      <c r="A129" s="16" t="s">
        <v>328</v>
      </c>
      <c r="B129" s="14" t="s">
        <v>113</v>
      </c>
      <c r="C129" s="17" t="s">
        <v>329</v>
      </c>
      <c r="D129" s="668">
        <v>104.81907194550874</v>
      </c>
    </row>
    <row r="130" spans="1:7" ht="30" customHeight="1" thickTop="1" thickBot="1">
      <c r="A130" s="16" t="s">
        <v>330</v>
      </c>
      <c r="B130" s="14" t="s">
        <v>113</v>
      </c>
      <c r="C130" s="17" t="s">
        <v>331</v>
      </c>
      <c r="D130" s="668">
        <v>3487.2498935717331</v>
      </c>
    </row>
    <row r="131" spans="1:7" ht="30" customHeight="1" thickTop="1" thickBot="1">
      <c r="A131" s="16" t="s">
        <v>332</v>
      </c>
      <c r="B131" s="14" t="s">
        <v>113</v>
      </c>
      <c r="C131" s="17" t="s">
        <v>333</v>
      </c>
      <c r="D131" s="668">
        <v>2531.7837377607498</v>
      </c>
    </row>
    <row r="132" spans="1:7" ht="30" customHeight="1" thickTop="1" thickBot="1">
      <c r="A132" s="16" t="s">
        <v>334</v>
      </c>
      <c r="B132" s="14" t="s">
        <v>113</v>
      </c>
      <c r="C132" s="17" t="s">
        <v>1760</v>
      </c>
      <c r="D132" s="668">
        <v>4076.8571732652199</v>
      </c>
    </row>
    <row r="133" spans="1:7" ht="30" customHeight="1" thickTop="1" thickBot="1">
      <c r="A133" s="16" t="s">
        <v>335</v>
      </c>
      <c r="B133" s="14" t="s">
        <v>92</v>
      </c>
      <c r="C133" s="17" t="s">
        <v>1994</v>
      </c>
      <c r="D133" s="668">
        <v>369858.12686249474</v>
      </c>
    </row>
    <row r="134" spans="1:7" ht="30" customHeight="1" thickTop="1" thickBot="1">
      <c r="A134" s="16" t="s">
        <v>336</v>
      </c>
      <c r="B134" s="14" t="s">
        <v>113</v>
      </c>
      <c r="C134" s="17" t="s">
        <v>337</v>
      </c>
      <c r="D134" s="668">
        <v>68677.153575989796</v>
      </c>
    </row>
    <row r="135" spans="1:7" ht="30" customHeight="1" thickTop="1" thickBot="1">
      <c r="A135" s="16" t="s">
        <v>338</v>
      </c>
      <c r="B135" s="14" t="s">
        <v>339</v>
      </c>
      <c r="C135" s="17" t="s">
        <v>340</v>
      </c>
      <c r="D135" s="668">
        <v>1266.8997445721586</v>
      </c>
    </row>
    <row r="136" spans="1:7" ht="30" customHeight="1" thickTop="1" thickBot="1">
      <c r="A136" s="16" t="s">
        <v>352</v>
      </c>
      <c r="B136" s="14" t="s">
        <v>339</v>
      </c>
      <c r="C136" s="17" t="s">
        <v>353</v>
      </c>
      <c r="D136" s="668">
        <v>1726.491060025543</v>
      </c>
    </row>
    <row r="137" spans="1:7" ht="30" customHeight="1" thickTop="1" thickBot="1">
      <c r="A137" s="16" t="s">
        <v>343</v>
      </c>
      <c r="B137" s="14" t="s">
        <v>344</v>
      </c>
      <c r="C137" s="17" t="s">
        <v>345</v>
      </c>
      <c r="D137" s="668">
        <v>0</v>
      </c>
      <c r="E137" s="662"/>
      <c r="G137" s="661"/>
    </row>
    <row r="138" spans="1:7" ht="30" customHeight="1" thickTop="1" thickBot="1">
      <c r="A138" s="16" t="s">
        <v>346</v>
      </c>
      <c r="B138" s="14" t="s">
        <v>344</v>
      </c>
      <c r="C138" s="17" t="s">
        <v>347</v>
      </c>
      <c r="D138" s="668">
        <v>0</v>
      </c>
      <c r="E138" s="662"/>
      <c r="F138" s="661"/>
      <c r="G138" s="661"/>
    </row>
    <row r="139" spans="1:7" ht="30" customHeight="1" thickTop="1" thickBot="1">
      <c r="A139" s="16" t="s">
        <v>350</v>
      </c>
      <c r="B139" s="14" t="s">
        <v>339</v>
      </c>
      <c r="C139" s="17" t="s">
        <v>351</v>
      </c>
      <c r="D139" s="668">
        <v>1627.7192422307367</v>
      </c>
    </row>
    <row r="140" spans="1:7" ht="30" customHeight="1" thickTop="1" thickBot="1">
      <c r="A140" s="16" t="s">
        <v>348</v>
      </c>
      <c r="B140" s="14" t="s">
        <v>339</v>
      </c>
      <c r="C140" s="17" t="s">
        <v>349</v>
      </c>
      <c r="D140" s="668">
        <v>1585.3884631758197</v>
      </c>
    </row>
    <row r="141" spans="1:7" ht="30" customHeight="1" thickTop="1" thickBot="1">
      <c r="A141" s="16" t="s">
        <v>356</v>
      </c>
      <c r="B141" s="14" t="s">
        <v>113</v>
      </c>
      <c r="C141" s="17" t="s">
        <v>357</v>
      </c>
      <c r="D141" s="668">
        <v>83159.823329076215</v>
      </c>
    </row>
    <row r="142" spans="1:7" ht="30" customHeight="1" thickTop="1" thickBot="1">
      <c r="A142" s="16" t="s">
        <v>341</v>
      </c>
      <c r="B142" s="14" t="s">
        <v>339</v>
      </c>
      <c r="C142" s="17" t="s">
        <v>342</v>
      </c>
      <c r="D142" s="668">
        <v>1266.8997445721586</v>
      </c>
    </row>
    <row r="143" spans="1:7" ht="30" customHeight="1" thickTop="1" thickBot="1">
      <c r="A143" s="16" t="s">
        <v>354</v>
      </c>
      <c r="B143" s="14" t="s">
        <v>113</v>
      </c>
      <c r="C143" s="17" t="s">
        <v>355</v>
      </c>
      <c r="D143" s="668">
        <v>75122.518624946795</v>
      </c>
    </row>
    <row r="144" spans="1:7" ht="30" customHeight="1" thickTop="1" thickBot="1">
      <c r="A144" s="16" t="s">
        <v>359</v>
      </c>
      <c r="B144" s="14" t="s">
        <v>113</v>
      </c>
      <c r="C144" s="17" t="s">
        <v>360</v>
      </c>
      <c r="D144" s="668">
        <v>261800</v>
      </c>
    </row>
    <row r="145" spans="1:4" ht="68.25" customHeight="1" thickTop="1" thickBot="1">
      <c r="A145" s="16" t="s">
        <v>358</v>
      </c>
      <c r="B145" s="14" t="s">
        <v>113</v>
      </c>
      <c r="C145" s="17" t="s">
        <v>2303</v>
      </c>
      <c r="D145" s="668">
        <v>283303.77820349089</v>
      </c>
    </row>
    <row r="146" spans="1:4" ht="30" customHeight="1" thickTop="1" thickBot="1">
      <c r="A146" s="16" t="s">
        <v>361</v>
      </c>
      <c r="B146" s="14" t="s">
        <v>113</v>
      </c>
      <c r="C146" s="17" t="s">
        <v>1995</v>
      </c>
      <c r="D146" s="668">
        <v>91431.459131545358</v>
      </c>
    </row>
    <row r="147" spans="1:4" ht="30" customHeight="1" thickTop="1" thickBot="1">
      <c r="A147" s="16" t="s">
        <v>362</v>
      </c>
      <c r="B147" s="14" t="s">
        <v>113</v>
      </c>
      <c r="C147" s="17" t="s">
        <v>1996</v>
      </c>
      <c r="D147" s="668">
        <v>108358.22743720734</v>
      </c>
    </row>
    <row r="148" spans="1:4" ht="30" customHeight="1" thickTop="1" thickBot="1">
      <c r="A148" s="16" t="s">
        <v>367</v>
      </c>
      <c r="B148" s="14" t="s">
        <v>113</v>
      </c>
      <c r="C148" s="17" t="s">
        <v>368</v>
      </c>
      <c r="D148" s="668">
        <v>10413</v>
      </c>
    </row>
    <row r="149" spans="1:4" ht="30" customHeight="1" thickTop="1" thickBot="1">
      <c r="A149" s="16" t="s">
        <v>363</v>
      </c>
      <c r="B149" s="14" t="s">
        <v>113</v>
      </c>
      <c r="C149" s="17" t="s">
        <v>364</v>
      </c>
      <c r="D149" s="668">
        <v>7500</v>
      </c>
    </row>
    <row r="150" spans="1:4" ht="30" customHeight="1" thickTop="1" thickBot="1">
      <c r="A150" s="16" t="s">
        <v>158</v>
      </c>
      <c r="B150" s="14" t="s">
        <v>113</v>
      </c>
      <c r="C150" s="17" t="s">
        <v>159</v>
      </c>
      <c r="D150" s="668">
        <v>65000</v>
      </c>
    </row>
    <row r="151" spans="1:4" ht="30" customHeight="1" thickTop="1" thickBot="1">
      <c r="A151" s="16" t="s">
        <v>369</v>
      </c>
      <c r="B151" s="14" t="s">
        <v>113</v>
      </c>
      <c r="C151" s="17" t="s">
        <v>370</v>
      </c>
      <c r="D151" s="668">
        <v>135000</v>
      </c>
    </row>
    <row r="152" spans="1:4" ht="30" customHeight="1" thickTop="1" thickBot="1">
      <c r="A152" s="16" t="s">
        <v>371</v>
      </c>
      <c r="B152" s="14" t="s">
        <v>113</v>
      </c>
      <c r="C152" s="17" t="s">
        <v>372</v>
      </c>
      <c r="D152" s="668">
        <v>140000</v>
      </c>
    </row>
    <row r="153" spans="1:4" ht="30" customHeight="1" thickTop="1" thickBot="1">
      <c r="A153" s="16" t="s">
        <v>365</v>
      </c>
      <c r="B153" s="14" t="s">
        <v>113</v>
      </c>
      <c r="C153" s="17" t="s">
        <v>366</v>
      </c>
      <c r="D153" s="668">
        <v>135000</v>
      </c>
    </row>
    <row r="154" spans="1:4" ht="30" customHeight="1" thickTop="1" thickBot="1">
      <c r="A154" s="16" t="s">
        <v>373</v>
      </c>
      <c r="B154" s="14" t="s">
        <v>113</v>
      </c>
      <c r="C154" s="17" t="s">
        <v>374</v>
      </c>
      <c r="D154" s="668">
        <v>65000</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12" activePane="bottomRight" state="frozen"/>
      <selection sqref="A1:J6"/>
      <selection pane="topRight" sqref="A1:J6"/>
      <selection pane="bottomLeft" sqref="A1:J6"/>
      <selection pane="bottomRight" activeCell="K25" sqref="K25"/>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91" t="s">
        <v>1934</v>
      </c>
      <c r="B1" s="692"/>
      <c r="C1" s="692"/>
      <c r="D1" s="693"/>
    </row>
    <row r="2" spans="1:4" ht="60.75" customHeight="1" thickTop="1" thickBot="1">
      <c r="A2" s="690" t="s">
        <v>375</v>
      </c>
      <c r="B2" s="690"/>
      <c r="C2" s="690"/>
      <c r="D2" s="690"/>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666">
        <v>72387.814017959376</v>
      </c>
    </row>
    <row r="7" spans="1:4" ht="16.5" thickTop="1" thickBot="1">
      <c r="A7" s="200" t="s">
        <v>814</v>
      </c>
      <c r="B7" s="200" t="s">
        <v>377</v>
      </c>
      <c r="C7" s="205" t="s">
        <v>815</v>
      </c>
      <c r="D7" s="666">
        <v>3315</v>
      </c>
    </row>
    <row r="8" spans="1:4" ht="16.5" thickTop="1" thickBot="1">
      <c r="A8" s="200" t="s">
        <v>810</v>
      </c>
      <c r="B8" s="200" t="s">
        <v>377</v>
      </c>
      <c r="C8" s="205" t="s">
        <v>811</v>
      </c>
      <c r="D8" s="666">
        <v>99095.050442957858</v>
      </c>
    </row>
    <row r="9" spans="1:4" ht="16.5" thickTop="1" thickBot="1">
      <c r="A9" s="200" t="s">
        <v>812</v>
      </c>
      <c r="B9" s="200" t="s">
        <v>377</v>
      </c>
      <c r="C9" s="205" t="s">
        <v>813</v>
      </c>
      <c r="D9" s="666">
        <v>2737</v>
      </c>
    </row>
    <row r="10" spans="1:4" ht="16.5" thickTop="1" thickBot="1">
      <c r="A10" s="200" t="s">
        <v>1752</v>
      </c>
      <c r="B10" s="200" t="s">
        <v>377</v>
      </c>
      <c r="C10" s="205" t="s">
        <v>1751</v>
      </c>
      <c r="D10" s="666">
        <v>3013</v>
      </c>
    </row>
    <row r="11" spans="1:4" ht="16.5" thickTop="1" thickBot="1">
      <c r="A11" s="200" t="s">
        <v>818</v>
      </c>
      <c r="B11" s="200" t="s">
        <v>377</v>
      </c>
      <c r="C11" s="205" t="s">
        <v>819</v>
      </c>
      <c r="D11" s="666">
        <v>12138</v>
      </c>
    </row>
    <row r="12" spans="1:4" ht="16.5" thickTop="1" thickBot="1">
      <c r="A12" s="200" t="s">
        <v>816</v>
      </c>
      <c r="B12" s="200" t="s">
        <v>377</v>
      </c>
      <c r="C12" s="205" t="s">
        <v>817</v>
      </c>
      <c r="D12" s="666">
        <v>50284.571445790389</v>
      </c>
    </row>
    <row r="13" spans="1:4" ht="16.5" thickTop="1" thickBot="1">
      <c r="A13" s="200" t="s">
        <v>820</v>
      </c>
      <c r="B13" s="200" t="s">
        <v>92</v>
      </c>
      <c r="C13" s="205" t="s">
        <v>2029</v>
      </c>
      <c r="D13" s="666">
        <v>284379.71626589523</v>
      </c>
    </row>
    <row r="14" spans="1:4" ht="16.5" thickTop="1" thickBot="1">
      <c r="A14" s="200" t="s">
        <v>822</v>
      </c>
      <c r="B14" s="200" t="s">
        <v>233</v>
      </c>
      <c r="C14" s="205" t="s">
        <v>2031</v>
      </c>
      <c r="D14" s="666">
        <v>210904.14825528834</v>
      </c>
    </row>
    <row r="15" spans="1:4" ht="16.5" thickTop="1" thickBot="1">
      <c r="A15" s="200" t="s">
        <v>823</v>
      </c>
      <c r="B15" s="200" t="s">
        <v>92</v>
      </c>
      <c r="C15" s="205" t="s">
        <v>2032</v>
      </c>
      <c r="D15" s="666">
        <v>144484.47441692278</v>
      </c>
    </row>
    <row r="16" spans="1:4" ht="16.5" thickTop="1" thickBot="1">
      <c r="A16" s="200" t="s">
        <v>821</v>
      </c>
      <c r="B16" s="200" t="s">
        <v>233</v>
      </c>
      <c r="C16" s="205" t="s">
        <v>2030</v>
      </c>
      <c r="D16" s="666">
        <v>65333.955885011739</v>
      </c>
    </row>
    <row r="17" spans="1:4" ht="16.5" thickTop="1" thickBot="1">
      <c r="A17" s="200" t="s">
        <v>847</v>
      </c>
      <c r="B17" s="200" t="s">
        <v>425</v>
      </c>
      <c r="C17" s="205" t="s">
        <v>848</v>
      </c>
      <c r="D17" s="666">
        <v>75601.193033206757</v>
      </c>
    </row>
    <row r="18" spans="1:4" ht="16.5" thickTop="1" thickBot="1">
      <c r="A18" s="200" t="s">
        <v>824</v>
      </c>
      <c r="B18" s="200" t="s">
        <v>388</v>
      </c>
      <c r="C18" s="205" t="s">
        <v>2033</v>
      </c>
      <c r="D18" s="666">
        <v>73780</v>
      </c>
    </row>
    <row r="19" spans="1:4" ht="31.5" thickTop="1" thickBot="1">
      <c r="A19" s="200" t="s">
        <v>825</v>
      </c>
      <c r="B19" s="200" t="s">
        <v>388</v>
      </c>
      <c r="C19" s="205" t="s">
        <v>826</v>
      </c>
      <c r="D19" s="666">
        <v>57231.028505996495</v>
      </c>
    </row>
    <row r="20" spans="1:4" ht="16.5" thickTop="1" thickBot="1">
      <c r="A20" s="200" t="s">
        <v>831</v>
      </c>
      <c r="B20" s="200" t="s">
        <v>388</v>
      </c>
      <c r="C20" s="205" t="s">
        <v>832</v>
      </c>
      <c r="D20" s="666">
        <v>162954.91387934668</v>
      </c>
    </row>
    <row r="21" spans="1:4" ht="31.5" thickTop="1" thickBot="1">
      <c r="A21" s="200" t="s">
        <v>827</v>
      </c>
      <c r="B21" s="200" t="s">
        <v>388</v>
      </c>
      <c r="C21" s="205" t="s">
        <v>828</v>
      </c>
      <c r="D21" s="666">
        <v>52886.120653287522</v>
      </c>
    </row>
    <row r="22" spans="1:4" ht="31.5" thickTop="1" thickBot="1">
      <c r="A22" s="200" t="s">
        <v>829</v>
      </c>
      <c r="B22" s="200" t="s">
        <v>388</v>
      </c>
      <c r="C22" s="205" t="s">
        <v>830</v>
      </c>
      <c r="D22" s="666">
        <v>38050.011330078945</v>
      </c>
    </row>
    <row r="23" spans="1:4" ht="16.5" thickTop="1" thickBot="1">
      <c r="A23" s="200" t="s">
        <v>833</v>
      </c>
      <c r="B23" s="200" t="s">
        <v>388</v>
      </c>
      <c r="C23" s="205" t="s">
        <v>834</v>
      </c>
      <c r="D23" s="666">
        <v>42621.937564033018</v>
      </c>
    </row>
    <row r="24" spans="1:4" ht="16.5" thickTop="1" thickBot="1">
      <c r="A24" s="200" t="s">
        <v>843</v>
      </c>
      <c r="B24" s="200" t="s">
        <v>388</v>
      </c>
      <c r="C24" s="205" t="s">
        <v>844</v>
      </c>
      <c r="D24" s="666">
        <v>159421.87669499184</v>
      </c>
    </row>
    <row r="25" spans="1:4" ht="16.5" thickTop="1" thickBot="1">
      <c r="A25" s="200" t="s">
        <v>835</v>
      </c>
      <c r="B25" s="200" t="s">
        <v>388</v>
      </c>
      <c r="C25" s="205" t="s">
        <v>836</v>
      </c>
      <c r="D25" s="666">
        <v>218059.80835291988</v>
      </c>
    </row>
    <row r="26" spans="1:4" ht="16.5" thickTop="1" thickBot="1">
      <c r="A26" s="200" t="s">
        <v>838</v>
      </c>
      <c r="B26" s="200" t="s">
        <v>388</v>
      </c>
      <c r="C26" s="205" t="s">
        <v>2108</v>
      </c>
      <c r="D26" s="666">
        <v>74769.470981739272</v>
      </c>
    </row>
    <row r="27" spans="1:4" ht="16.5" thickTop="1" thickBot="1">
      <c r="A27" s="200" t="s">
        <v>837</v>
      </c>
      <c r="B27" s="200" t="s">
        <v>388</v>
      </c>
      <c r="C27" s="205" t="s">
        <v>2110</v>
      </c>
      <c r="D27" s="666">
        <v>91524.038329415998</v>
      </c>
    </row>
    <row r="28" spans="1:4" ht="16.5" thickTop="1" thickBot="1">
      <c r="A28" s="200" t="s">
        <v>840</v>
      </c>
      <c r="B28" s="200" t="s">
        <v>388</v>
      </c>
      <c r="C28" s="205" t="s">
        <v>2109</v>
      </c>
      <c r="D28" s="666">
        <v>1124.4026999337068</v>
      </c>
    </row>
    <row r="29" spans="1:4" ht="16.5" thickTop="1" thickBot="1">
      <c r="A29" s="200" t="s">
        <v>839</v>
      </c>
      <c r="B29" s="200" t="s">
        <v>388</v>
      </c>
      <c r="C29" s="205" t="s">
        <v>2107</v>
      </c>
      <c r="D29" s="666">
        <v>119632.57879828842</v>
      </c>
    </row>
    <row r="30" spans="1:4" ht="31.5" thickTop="1" thickBot="1">
      <c r="A30" s="200" t="s">
        <v>841</v>
      </c>
      <c r="B30" s="200" t="s">
        <v>388</v>
      </c>
      <c r="C30" s="205" t="s">
        <v>842</v>
      </c>
      <c r="D30" s="666">
        <v>23056.108961610313</v>
      </c>
    </row>
    <row r="31" spans="1:4" ht="16.5" thickTop="1" thickBot="1">
      <c r="A31" s="200" t="s">
        <v>845</v>
      </c>
      <c r="B31" s="200" t="s">
        <v>425</v>
      </c>
      <c r="C31" s="205" t="s">
        <v>846</v>
      </c>
      <c r="D31" s="666">
        <v>69</v>
      </c>
    </row>
    <row r="32" spans="1:4" ht="16.5" thickTop="1" thickBot="1">
      <c r="A32" s="200" t="s">
        <v>850</v>
      </c>
      <c r="B32" s="200" t="s">
        <v>144</v>
      </c>
      <c r="C32" s="205" t="s">
        <v>2035</v>
      </c>
      <c r="D32" s="666">
        <v>457</v>
      </c>
    </row>
    <row r="33" spans="1:4" ht="16.5" thickTop="1" thickBot="1">
      <c r="A33" s="200" t="s">
        <v>851</v>
      </c>
      <c r="B33" s="200" t="s">
        <v>377</v>
      </c>
      <c r="C33" s="205" t="s">
        <v>852</v>
      </c>
      <c r="D33" s="666">
        <v>6500</v>
      </c>
    </row>
    <row r="34" spans="1:4" ht="16.5" thickTop="1" thickBot="1">
      <c r="A34" s="200" t="s">
        <v>857</v>
      </c>
      <c r="B34" s="200" t="s">
        <v>377</v>
      </c>
      <c r="C34" s="205" t="s">
        <v>858</v>
      </c>
      <c r="D34" s="666">
        <v>158595.24474175854</v>
      </c>
    </row>
    <row r="35" spans="1:4" ht="16.5" thickTop="1" thickBot="1">
      <c r="A35" s="200" t="s">
        <v>853</v>
      </c>
      <c r="B35" s="200" t="s">
        <v>377</v>
      </c>
      <c r="C35" s="205" t="s">
        <v>854</v>
      </c>
      <c r="D35" s="666">
        <v>5800</v>
      </c>
    </row>
    <row r="36" spans="1:4" ht="16.5" thickTop="1" thickBot="1">
      <c r="A36" s="200" t="s">
        <v>855</v>
      </c>
      <c r="B36" s="200" t="s">
        <v>377</v>
      </c>
      <c r="C36" s="205" t="s">
        <v>856</v>
      </c>
      <c r="D36" s="666">
        <v>94401.979871029936</v>
      </c>
    </row>
    <row r="37" spans="1:4" ht="16.5" thickTop="1" thickBot="1">
      <c r="A37" s="200" t="s">
        <v>976</v>
      </c>
      <c r="B37" s="200" t="s">
        <v>377</v>
      </c>
      <c r="C37" s="205" t="s">
        <v>977</v>
      </c>
      <c r="D37" s="666">
        <v>4600</v>
      </c>
    </row>
    <row r="38" spans="1:4" ht="16.5" thickTop="1" thickBot="1">
      <c r="A38" s="200" t="s">
        <v>859</v>
      </c>
      <c r="B38" s="200" t="s">
        <v>377</v>
      </c>
      <c r="C38" s="205" t="s">
        <v>860</v>
      </c>
      <c r="D38" s="666">
        <v>4600</v>
      </c>
    </row>
    <row r="39" spans="1:4" ht="31.5" thickTop="1" thickBot="1">
      <c r="A39" s="200" t="s">
        <v>999</v>
      </c>
      <c r="B39" s="200" t="s">
        <v>92</v>
      </c>
      <c r="C39" s="205" t="s">
        <v>1000</v>
      </c>
      <c r="D39" s="666">
        <v>147553.80365214244</v>
      </c>
    </row>
    <row r="40" spans="1:4" ht="16.5" thickTop="1" thickBot="1">
      <c r="A40" s="200" t="s">
        <v>974</v>
      </c>
      <c r="B40" s="200" t="s">
        <v>92</v>
      </c>
      <c r="C40" s="205" t="s">
        <v>975</v>
      </c>
      <c r="D40" s="666">
        <v>27370</v>
      </c>
    </row>
    <row r="41" spans="1:4" ht="16.5" thickTop="1" thickBot="1">
      <c r="A41" s="200" t="s">
        <v>899</v>
      </c>
      <c r="B41" s="200" t="s">
        <v>92</v>
      </c>
      <c r="C41" s="205" t="s">
        <v>900</v>
      </c>
      <c r="D41" s="666">
        <v>104890.63629241244</v>
      </c>
    </row>
    <row r="42" spans="1:4" ht="16.5" thickTop="1" thickBot="1">
      <c r="A42" s="200" t="s">
        <v>437</v>
      </c>
      <c r="B42" s="200" t="s">
        <v>92</v>
      </c>
      <c r="C42" s="205" t="s">
        <v>438</v>
      </c>
      <c r="D42" s="666">
        <v>4842.719460013258</v>
      </c>
    </row>
    <row r="43" spans="1:4" ht="16.5" thickTop="1" thickBot="1">
      <c r="A43" s="200" t="s">
        <v>376</v>
      </c>
      <c r="B43" s="200" t="s">
        <v>377</v>
      </c>
      <c r="C43" s="205" t="s">
        <v>378</v>
      </c>
      <c r="D43" s="666">
        <v>7012</v>
      </c>
    </row>
    <row r="44" spans="1:4" ht="31.5" thickTop="1" thickBot="1">
      <c r="A44" s="200" t="s">
        <v>379</v>
      </c>
      <c r="B44" s="200" t="s">
        <v>144</v>
      </c>
      <c r="C44" s="205" t="s">
        <v>380</v>
      </c>
      <c r="D44" s="666">
        <v>10983</v>
      </c>
    </row>
    <row r="45" spans="1:4" ht="16.5" thickTop="1" thickBot="1">
      <c r="A45" s="200" t="s">
        <v>849</v>
      </c>
      <c r="B45" s="200" t="s">
        <v>377</v>
      </c>
      <c r="C45" s="205" t="s">
        <v>2034</v>
      </c>
      <c r="D45" s="666">
        <v>5870</v>
      </c>
    </row>
    <row r="46" spans="1:4" ht="16.5" thickTop="1" thickBot="1">
      <c r="A46" s="200" t="s">
        <v>995</v>
      </c>
      <c r="B46" s="200" t="s">
        <v>92</v>
      </c>
      <c r="C46" s="205" t="s">
        <v>2060</v>
      </c>
      <c r="D46" s="666">
        <v>3319.7620683420714</v>
      </c>
    </row>
    <row r="47" spans="1:4" ht="16.5" thickTop="1" thickBot="1">
      <c r="A47" s="200" t="s">
        <v>996</v>
      </c>
      <c r="B47" s="200" t="s">
        <v>92</v>
      </c>
      <c r="C47" s="205" t="s">
        <v>2061</v>
      </c>
      <c r="D47" s="666">
        <v>5262.143554510938</v>
      </c>
    </row>
    <row r="48" spans="1:4" ht="16.5" thickTop="1" thickBot="1">
      <c r="A48" s="200" t="s">
        <v>868</v>
      </c>
      <c r="B48" s="200" t="s">
        <v>388</v>
      </c>
      <c r="C48" s="205" t="s">
        <v>869</v>
      </c>
      <c r="D48" s="666">
        <v>131900</v>
      </c>
    </row>
    <row r="49" spans="1:4" ht="16.5" thickTop="1" thickBot="1">
      <c r="A49" s="200" t="s">
        <v>871</v>
      </c>
      <c r="B49" s="200" t="s">
        <v>388</v>
      </c>
      <c r="C49" s="205" t="s">
        <v>872</v>
      </c>
      <c r="D49" s="666">
        <v>95081</v>
      </c>
    </row>
    <row r="50" spans="1:4" ht="16.5" thickTop="1" thickBot="1">
      <c r="A50" s="200" t="s">
        <v>870</v>
      </c>
      <c r="B50" s="200" t="s">
        <v>388</v>
      </c>
      <c r="C50" s="205" t="s">
        <v>2037</v>
      </c>
      <c r="D50" s="666">
        <v>73780</v>
      </c>
    </row>
    <row r="51" spans="1:4" ht="16.5" thickTop="1" thickBot="1">
      <c r="A51" s="200" t="s">
        <v>867</v>
      </c>
      <c r="B51" s="200" t="s">
        <v>388</v>
      </c>
      <c r="C51" s="205" t="s">
        <v>2036</v>
      </c>
      <c r="D51" s="666">
        <v>200967.76749231599</v>
      </c>
    </row>
    <row r="52" spans="1:4" ht="16.5" thickTop="1" thickBot="1">
      <c r="A52" s="200" t="s">
        <v>873</v>
      </c>
      <c r="B52" s="200" t="s">
        <v>388</v>
      </c>
      <c r="C52" s="205" t="s">
        <v>874</v>
      </c>
      <c r="D52" s="666">
        <v>73780</v>
      </c>
    </row>
    <row r="53" spans="1:4" ht="16.5" thickTop="1" thickBot="1">
      <c r="A53" s="200" t="s">
        <v>381</v>
      </c>
      <c r="B53" s="200" t="s">
        <v>144</v>
      </c>
      <c r="C53" s="205" t="s">
        <v>382</v>
      </c>
      <c r="D53" s="666">
        <v>17214.203218224549</v>
      </c>
    </row>
    <row r="54" spans="1:4" ht="16.5" thickTop="1" thickBot="1">
      <c r="A54" s="200" t="s">
        <v>865</v>
      </c>
      <c r="B54" s="200" t="s">
        <v>377</v>
      </c>
      <c r="C54" s="205" t="s">
        <v>866</v>
      </c>
      <c r="D54" s="666">
        <v>185846.10365816907</v>
      </c>
    </row>
    <row r="55" spans="1:4" ht="16.5" thickTop="1" thickBot="1">
      <c r="A55" s="200" t="s">
        <v>861</v>
      </c>
      <c r="B55" s="200" t="s">
        <v>425</v>
      </c>
      <c r="C55" s="205" t="s">
        <v>862</v>
      </c>
      <c r="D55" s="666">
        <v>19705.806303863072</v>
      </c>
    </row>
    <row r="56" spans="1:4" ht="16.5" thickTop="1" thickBot="1">
      <c r="A56" s="200" t="s">
        <v>863</v>
      </c>
      <c r="B56" s="200" t="s">
        <v>637</v>
      </c>
      <c r="C56" s="205" t="s">
        <v>864</v>
      </c>
      <c r="D56" s="666">
        <v>104235.03163984811</v>
      </c>
    </row>
    <row r="57" spans="1:4" ht="16.5" thickTop="1" thickBot="1">
      <c r="A57" s="200" t="s">
        <v>383</v>
      </c>
      <c r="B57" s="200" t="s">
        <v>377</v>
      </c>
      <c r="C57" s="205" t="s">
        <v>384</v>
      </c>
      <c r="D57" s="666">
        <v>46115.271982161146</v>
      </c>
    </row>
    <row r="58" spans="1:4" ht="16.5" thickTop="1" thickBot="1">
      <c r="A58" s="200" t="s">
        <v>385</v>
      </c>
      <c r="B58" s="200" t="s">
        <v>377</v>
      </c>
      <c r="C58" s="205" t="s">
        <v>386</v>
      </c>
      <c r="D58" s="666">
        <v>11319.360453203157</v>
      </c>
    </row>
    <row r="59" spans="1:4" ht="31.5" thickTop="1" thickBot="1">
      <c r="A59" s="200" t="s">
        <v>387</v>
      </c>
      <c r="B59" s="200" t="s">
        <v>388</v>
      </c>
      <c r="C59" s="205" t="s">
        <v>389</v>
      </c>
      <c r="D59" s="666">
        <v>18873.066232748748</v>
      </c>
    </row>
    <row r="60" spans="1:4" ht="16.5" thickTop="1" thickBot="1">
      <c r="A60" s="200" t="s">
        <v>390</v>
      </c>
      <c r="B60" s="200" t="s">
        <v>377</v>
      </c>
      <c r="C60" s="205" t="s">
        <v>391</v>
      </c>
      <c r="D60" s="666">
        <v>18759.048032302777</v>
      </c>
    </row>
    <row r="61" spans="1:4" ht="16.5" thickTop="1" thickBot="1">
      <c r="A61" s="200" t="s">
        <v>392</v>
      </c>
      <c r="B61" s="200" t="s">
        <v>233</v>
      </c>
      <c r="C61" s="205" t="s">
        <v>393</v>
      </c>
      <c r="D61" s="666">
        <v>22857.595130476704</v>
      </c>
    </row>
    <row r="62" spans="1:4" ht="16.5" thickTop="1" thickBot="1">
      <c r="A62" s="200" t="s">
        <v>400</v>
      </c>
      <c r="B62" s="200" t="s">
        <v>233</v>
      </c>
      <c r="C62" s="205" t="s">
        <v>401</v>
      </c>
      <c r="D62" s="666">
        <v>33823.702766226714</v>
      </c>
    </row>
    <row r="63" spans="1:4" ht="16.5" thickTop="1" thickBot="1">
      <c r="A63" s="200" t="s">
        <v>394</v>
      </c>
      <c r="B63" s="200" t="s">
        <v>388</v>
      </c>
      <c r="C63" s="205" t="s">
        <v>395</v>
      </c>
      <c r="D63" s="666">
        <v>15752.836015187124</v>
      </c>
    </row>
    <row r="64" spans="1:4" ht="16.5" thickTop="1" thickBot="1">
      <c r="A64" s="200" t="s">
        <v>402</v>
      </c>
      <c r="B64" s="200" t="s">
        <v>92</v>
      </c>
      <c r="C64" s="205" t="s">
        <v>403</v>
      </c>
      <c r="D64" s="666">
        <v>28560</v>
      </c>
    </row>
    <row r="65" spans="1:6" ht="16.5" thickTop="1" thickBot="1">
      <c r="A65" s="200" t="s">
        <v>396</v>
      </c>
      <c r="B65" s="200" t="s">
        <v>92</v>
      </c>
      <c r="C65" s="205" t="s">
        <v>397</v>
      </c>
      <c r="D65" s="666">
        <v>93735.177002350378</v>
      </c>
    </row>
    <row r="66" spans="1:6" ht="16.5" thickTop="1" thickBot="1">
      <c r="A66" s="200" t="s">
        <v>398</v>
      </c>
      <c r="B66" s="200" t="s">
        <v>92</v>
      </c>
      <c r="C66" s="205" t="s">
        <v>399</v>
      </c>
      <c r="D66" s="666">
        <v>37983.331043210987</v>
      </c>
    </row>
    <row r="67" spans="1:6" ht="16.5" thickTop="1" thickBot="1">
      <c r="A67" s="200" t="s">
        <v>1001</v>
      </c>
      <c r="B67" s="200" t="s">
        <v>144</v>
      </c>
      <c r="C67" s="205" t="s">
        <v>1002</v>
      </c>
      <c r="D67" s="666">
        <v>95089.652142469698</v>
      </c>
      <c r="F67" s="112"/>
    </row>
    <row r="68" spans="1:6" ht="16.5" thickTop="1" thickBot="1">
      <c r="A68" s="200" t="s">
        <v>404</v>
      </c>
      <c r="B68" s="200" t="s">
        <v>377</v>
      </c>
      <c r="C68" s="205" t="s">
        <v>405</v>
      </c>
      <c r="D68" s="666">
        <v>430</v>
      </c>
    </row>
    <row r="69" spans="1:6" ht="16.5" thickTop="1" thickBot="1">
      <c r="A69" s="200" t="s">
        <v>406</v>
      </c>
      <c r="B69" s="200" t="s">
        <v>377</v>
      </c>
      <c r="C69" s="205" t="s">
        <v>407</v>
      </c>
      <c r="D69" s="666">
        <v>6681.7719520279625</v>
      </c>
    </row>
    <row r="70" spans="1:6" ht="16.5" thickTop="1" thickBot="1">
      <c r="A70" s="200" t="s">
        <v>408</v>
      </c>
      <c r="B70" s="200" t="s">
        <v>144</v>
      </c>
      <c r="C70" s="205" t="s">
        <v>409</v>
      </c>
      <c r="D70" s="666">
        <v>6002.2438377629114</v>
      </c>
    </row>
    <row r="71" spans="1:6" ht="16.5" thickTop="1" thickBot="1">
      <c r="A71" s="200" t="s">
        <v>410</v>
      </c>
      <c r="B71" s="200" t="s">
        <v>92</v>
      </c>
      <c r="C71" s="205" t="s">
        <v>411</v>
      </c>
      <c r="D71" s="666">
        <v>11900</v>
      </c>
      <c r="F71" s="112"/>
    </row>
    <row r="72" spans="1:6" ht="16.5" thickTop="1" thickBot="1">
      <c r="A72" s="200" t="s">
        <v>412</v>
      </c>
      <c r="B72" s="200" t="s">
        <v>92</v>
      </c>
      <c r="C72" s="205" t="s">
        <v>413</v>
      </c>
      <c r="D72" s="666">
        <v>4861.5528234797803</v>
      </c>
    </row>
    <row r="73" spans="1:6" ht="16.5" thickTop="1" thickBot="1">
      <c r="A73" s="200" t="s">
        <v>882</v>
      </c>
      <c r="B73" s="200" t="s">
        <v>377</v>
      </c>
      <c r="C73" s="205" t="s">
        <v>883</v>
      </c>
      <c r="D73" s="666">
        <v>1636</v>
      </c>
    </row>
    <row r="74" spans="1:6" ht="16.5" thickTop="1" thickBot="1">
      <c r="A74" s="200" t="s">
        <v>877</v>
      </c>
      <c r="B74" s="200" t="s">
        <v>377</v>
      </c>
      <c r="C74" s="205" t="s">
        <v>878</v>
      </c>
      <c r="D74" s="666">
        <v>1452</v>
      </c>
    </row>
    <row r="75" spans="1:6" ht="16.5" thickTop="1" thickBot="1">
      <c r="A75" s="200" t="s">
        <v>880</v>
      </c>
      <c r="B75" s="200" t="s">
        <v>377</v>
      </c>
      <c r="C75" s="205" t="s">
        <v>881</v>
      </c>
      <c r="D75" s="666">
        <v>1595</v>
      </c>
    </row>
    <row r="76" spans="1:6" ht="16.5" thickTop="1" thickBot="1">
      <c r="A76" s="200" t="s">
        <v>894</v>
      </c>
      <c r="B76" s="200" t="s">
        <v>377</v>
      </c>
      <c r="C76" s="205" t="s">
        <v>895</v>
      </c>
      <c r="D76" s="666">
        <v>157505.9637196408</v>
      </c>
    </row>
    <row r="77" spans="1:6" ht="16.5" thickTop="1" thickBot="1">
      <c r="A77" s="200" t="s">
        <v>879</v>
      </c>
      <c r="B77" s="200" t="s">
        <v>377</v>
      </c>
      <c r="C77" s="205" t="s">
        <v>2143</v>
      </c>
      <c r="D77" s="666">
        <v>167113.0151268607</v>
      </c>
    </row>
    <row r="78" spans="1:6" ht="16.5" thickTop="1" thickBot="1">
      <c r="A78" s="200" t="s">
        <v>889</v>
      </c>
      <c r="B78" s="200" t="s">
        <v>377</v>
      </c>
      <c r="C78" s="205" t="s">
        <v>890</v>
      </c>
      <c r="D78" s="666">
        <v>2100</v>
      </c>
    </row>
    <row r="79" spans="1:6" ht="16.5" thickTop="1" thickBot="1">
      <c r="A79" s="200" t="s">
        <v>891</v>
      </c>
      <c r="B79" s="200" t="s">
        <v>377</v>
      </c>
      <c r="C79" s="205" t="s">
        <v>2129</v>
      </c>
      <c r="D79" s="666">
        <v>2100</v>
      </c>
    </row>
    <row r="80" spans="1:6" ht="16.5" thickTop="1" thickBot="1">
      <c r="A80" s="200" t="s">
        <v>892</v>
      </c>
      <c r="B80" s="200" t="s">
        <v>377</v>
      </c>
      <c r="C80" s="205" t="s">
        <v>2130</v>
      </c>
      <c r="D80" s="666">
        <v>2100</v>
      </c>
    </row>
    <row r="81" spans="1:4" ht="31.5" thickTop="1" thickBot="1">
      <c r="A81" s="200" t="s">
        <v>884</v>
      </c>
      <c r="B81" s="200" t="s">
        <v>377</v>
      </c>
      <c r="C81" s="205" t="s">
        <v>2038</v>
      </c>
      <c r="D81" s="666">
        <v>2190</v>
      </c>
    </row>
    <row r="82" spans="1:4" ht="31.5" thickTop="1" thickBot="1">
      <c r="A82" s="200" t="s">
        <v>885</v>
      </c>
      <c r="B82" s="200" t="s">
        <v>377</v>
      </c>
      <c r="C82" s="205" t="s">
        <v>2039</v>
      </c>
      <c r="D82" s="666">
        <v>2190</v>
      </c>
    </row>
    <row r="83" spans="1:4" ht="31.5" thickTop="1" thickBot="1">
      <c r="A83" s="200" t="s">
        <v>886</v>
      </c>
      <c r="B83" s="200" t="s">
        <v>377</v>
      </c>
      <c r="C83" s="205" t="s">
        <v>2040</v>
      </c>
      <c r="D83" s="666">
        <v>2213</v>
      </c>
    </row>
    <row r="84" spans="1:4" ht="31.5" thickTop="1" thickBot="1">
      <c r="A84" s="200" t="s">
        <v>887</v>
      </c>
      <c r="B84" s="200" t="s">
        <v>377</v>
      </c>
      <c r="C84" s="205" t="s">
        <v>2041</v>
      </c>
      <c r="D84" s="666">
        <v>296923.75435424573</v>
      </c>
    </row>
    <row r="85" spans="1:4" ht="16.5" thickTop="1" thickBot="1">
      <c r="A85" s="200" t="s">
        <v>893</v>
      </c>
      <c r="B85" s="200" t="s">
        <v>377</v>
      </c>
      <c r="C85" s="205" t="s">
        <v>2043</v>
      </c>
      <c r="D85" s="666">
        <v>2225</v>
      </c>
    </row>
    <row r="86" spans="1:4" ht="31.5" thickTop="1" thickBot="1">
      <c r="A86" s="200" t="s">
        <v>888</v>
      </c>
      <c r="B86" s="200" t="s">
        <v>377</v>
      </c>
      <c r="C86" s="205" t="s">
        <v>2042</v>
      </c>
      <c r="D86" s="666">
        <v>2225</v>
      </c>
    </row>
    <row r="87" spans="1:4" ht="31.5" thickTop="1" thickBot="1">
      <c r="A87" s="200" t="s">
        <v>875</v>
      </c>
      <c r="B87" s="200" t="s">
        <v>377</v>
      </c>
      <c r="C87" s="205" t="s">
        <v>876</v>
      </c>
      <c r="D87" s="666">
        <v>440</v>
      </c>
    </row>
    <row r="88" spans="1:4" ht="16.5" thickTop="1" thickBot="1">
      <c r="A88" s="200" t="s">
        <v>898</v>
      </c>
      <c r="B88" s="200" t="s">
        <v>377</v>
      </c>
      <c r="C88" s="205" t="s">
        <v>2044</v>
      </c>
      <c r="D88" s="666">
        <v>19272.638944133065</v>
      </c>
    </row>
    <row r="89" spans="1:4" ht="16.5" thickTop="1" thickBot="1">
      <c r="A89" s="200" t="s">
        <v>896</v>
      </c>
      <c r="B89" s="200" t="s">
        <v>377</v>
      </c>
      <c r="C89" s="205" t="s">
        <v>897</v>
      </c>
      <c r="D89" s="666">
        <v>19927.734586873979</v>
      </c>
    </row>
    <row r="90" spans="1:4" ht="16.5" thickTop="1" thickBot="1">
      <c r="A90" s="200" t="s">
        <v>997</v>
      </c>
      <c r="B90" s="200" t="s">
        <v>233</v>
      </c>
      <c r="C90" s="205" t="s">
        <v>998</v>
      </c>
      <c r="D90" s="666">
        <v>92780.783583438781</v>
      </c>
    </row>
    <row r="91" spans="1:4" ht="31.5" thickTop="1" thickBot="1">
      <c r="A91" s="200" t="s">
        <v>414</v>
      </c>
      <c r="B91" s="200" t="s">
        <v>377</v>
      </c>
      <c r="C91" s="205" t="s">
        <v>415</v>
      </c>
      <c r="D91" s="666">
        <v>10866.341710359789</v>
      </c>
    </row>
    <row r="92" spans="1:4" ht="16.5" thickTop="1" thickBot="1">
      <c r="A92" s="200" t="s">
        <v>416</v>
      </c>
      <c r="B92" s="200" t="s">
        <v>144</v>
      </c>
      <c r="C92" s="205" t="s">
        <v>417</v>
      </c>
      <c r="D92" s="666">
        <v>33939</v>
      </c>
    </row>
    <row r="93" spans="1:4" ht="16.5" thickTop="1" thickBot="1">
      <c r="A93" s="200" t="s">
        <v>418</v>
      </c>
      <c r="B93" s="200" t="s">
        <v>144</v>
      </c>
      <c r="C93" s="205" t="s">
        <v>419</v>
      </c>
      <c r="D93" s="666">
        <v>916</v>
      </c>
    </row>
    <row r="94" spans="1:4" ht="16.5" thickTop="1" thickBot="1">
      <c r="A94" s="200" t="s">
        <v>420</v>
      </c>
      <c r="B94" s="200" t="s">
        <v>144</v>
      </c>
      <c r="C94" s="205" t="s">
        <v>421</v>
      </c>
      <c r="D94" s="666">
        <v>916</v>
      </c>
    </row>
    <row r="95" spans="1:4" ht="16.5" thickTop="1" thickBot="1">
      <c r="A95" s="200" t="s">
        <v>422</v>
      </c>
      <c r="B95" s="200" t="s">
        <v>377</v>
      </c>
      <c r="C95" s="205" t="s">
        <v>423</v>
      </c>
      <c r="D95" s="666">
        <v>199388.31001024524</v>
      </c>
    </row>
    <row r="96" spans="1:4" ht="16.5" thickTop="1" thickBot="1">
      <c r="A96" s="200" t="s">
        <v>441</v>
      </c>
      <c r="B96" s="200" t="s">
        <v>377</v>
      </c>
      <c r="C96" s="205" t="s">
        <v>442</v>
      </c>
      <c r="D96" s="666">
        <v>164575.092147291</v>
      </c>
    </row>
    <row r="97" spans="1:4" ht="16.5" thickTop="1" thickBot="1">
      <c r="A97" s="200" t="s">
        <v>439</v>
      </c>
      <c r="B97" s="200" t="s">
        <v>377</v>
      </c>
      <c r="C97" s="205" t="s">
        <v>440</v>
      </c>
      <c r="D97" s="666">
        <v>6217.554993069366</v>
      </c>
    </row>
    <row r="98" spans="1:4" ht="16.5" thickTop="1" thickBot="1">
      <c r="A98" s="200" t="s">
        <v>424</v>
      </c>
      <c r="B98" s="200" t="s">
        <v>425</v>
      </c>
      <c r="C98" s="205" t="s">
        <v>426</v>
      </c>
      <c r="D98" s="666">
        <v>13209.313927559811</v>
      </c>
    </row>
    <row r="99" spans="1:4" ht="31.5" thickTop="1" thickBot="1">
      <c r="A99" s="200" t="s">
        <v>907</v>
      </c>
      <c r="B99" s="200" t="s">
        <v>388</v>
      </c>
      <c r="C99" s="205" t="s">
        <v>2045</v>
      </c>
      <c r="D99" s="666">
        <v>425049.16205628874</v>
      </c>
    </row>
    <row r="100" spans="1:4" ht="31.5" thickTop="1" thickBot="1">
      <c r="A100" s="200" t="s">
        <v>908</v>
      </c>
      <c r="B100" s="200" t="s">
        <v>388</v>
      </c>
      <c r="C100" s="205" t="s">
        <v>2046</v>
      </c>
      <c r="D100" s="666">
        <v>387657.80943771463</v>
      </c>
    </row>
    <row r="101" spans="1:4" ht="31.5" thickTop="1" thickBot="1">
      <c r="A101" s="200" t="s">
        <v>909</v>
      </c>
      <c r="B101" s="200" t="s">
        <v>388</v>
      </c>
      <c r="C101" s="205" t="s">
        <v>2047</v>
      </c>
      <c r="D101" s="666">
        <v>419640.42367263295</v>
      </c>
    </row>
    <row r="102" spans="1:4" ht="31.5" thickTop="1" thickBot="1">
      <c r="A102" s="200" t="s">
        <v>910</v>
      </c>
      <c r="B102" s="200" t="s">
        <v>388</v>
      </c>
      <c r="C102" s="205" t="s">
        <v>2048</v>
      </c>
      <c r="D102" s="666">
        <v>633821.06816127268</v>
      </c>
    </row>
    <row r="103" spans="1:4" ht="31.5" thickTop="1" thickBot="1">
      <c r="A103" s="200" t="s">
        <v>911</v>
      </c>
      <c r="B103" s="200" t="s">
        <v>388</v>
      </c>
      <c r="C103" s="205" t="s">
        <v>2049</v>
      </c>
      <c r="D103" s="666">
        <v>576163.48942325066</v>
      </c>
    </row>
    <row r="104" spans="1:4" ht="16.5" thickTop="1" thickBot="1">
      <c r="A104" s="200" t="s">
        <v>905</v>
      </c>
      <c r="B104" s="200" t="s">
        <v>388</v>
      </c>
      <c r="C104" s="205" t="s">
        <v>2112</v>
      </c>
      <c r="D104" s="666">
        <v>337579</v>
      </c>
    </row>
    <row r="105" spans="1:4" ht="16.5" thickTop="1" thickBot="1">
      <c r="A105" s="200" t="s">
        <v>904</v>
      </c>
      <c r="B105" s="200" t="s">
        <v>388</v>
      </c>
      <c r="C105" s="205" t="s">
        <v>2113</v>
      </c>
      <c r="D105" s="666">
        <v>358190</v>
      </c>
    </row>
    <row r="106" spans="1:4" ht="16.5" thickTop="1" thickBot="1">
      <c r="A106" s="200" t="s">
        <v>1745</v>
      </c>
      <c r="B106" s="200" t="s">
        <v>388</v>
      </c>
      <c r="C106" s="205" t="s">
        <v>2111</v>
      </c>
      <c r="D106" s="666">
        <v>376968</v>
      </c>
    </row>
    <row r="107" spans="1:4" ht="16.5" thickTop="1" thickBot="1">
      <c r="A107" s="200" t="s">
        <v>901</v>
      </c>
      <c r="B107" s="200" t="s">
        <v>388</v>
      </c>
      <c r="C107" s="205" t="s">
        <v>2111</v>
      </c>
      <c r="D107" s="666">
        <v>376968</v>
      </c>
    </row>
    <row r="108" spans="1:4" ht="16.5" thickTop="1" thickBot="1">
      <c r="A108" s="200" t="s">
        <v>903</v>
      </c>
      <c r="B108" s="200" t="s">
        <v>388</v>
      </c>
      <c r="C108" s="205" t="s">
        <v>2114</v>
      </c>
      <c r="D108" s="666">
        <v>397674</v>
      </c>
    </row>
    <row r="109" spans="1:4" ht="16.5" thickTop="1" thickBot="1">
      <c r="A109" s="200" t="s">
        <v>902</v>
      </c>
      <c r="B109" s="200" t="s">
        <v>388</v>
      </c>
      <c r="C109" s="205" t="s">
        <v>2115</v>
      </c>
      <c r="D109" s="666">
        <v>422331</v>
      </c>
    </row>
    <row r="110" spans="1:4" ht="16.5" thickTop="1" thickBot="1">
      <c r="A110" s="200" t="s">
        <v>906</v>
      </c>
      <c r="B110" s="200" t="s">
        <v>388</v>
      </c>
      <c r="C110" s="205" t="s">
        <v>2116</v>
      </c>
      <c r="D110" s="666">
        <v>149823.98746459349</v>
      </c>
    </row>
    <row r="111" spans="1:4" ht="16.5" thickTop="1" thickBot="1">
      <c r="A111" s="200" t="s">
        <v>427</v>
      </c>
      <c r="B111" s="200" t="s">
        <v>144</v>
      </c>
      <c r="C111" s="205" t="s">
        <v>428</v>
      </c>
      <c r="D111" s="666">
        <v>993</v>
      </c>
    </row>
    <row r="112" spans="1:4" ht="16.5" thickTop="1" thickBot="1">
      <c r="A112" s="200" t="s">
        <v>429</v>
      </c>
      <c r="B112" s="200" t="s">
        <v>233</v>
      </c>
      <c r="C112" s="205" t="s">
        <v>430</v>
      </c>
      <c r="D112" s="666">
        <v>12933.430603266435</v>
      </c>
    </row>
    <row r="113" spans="1:4" ht="31.5" thickTop="1" thickBot="1">
      <c r="A113" s="200" t="s">
        <v>431</v>
      </c>
      <c r="B113" s="200" t="s">
        <v>92</v>
      </c>
      <c r="C113" s="205" t="s">
        <v>432</v>
      </c>
      <c r="D113" s="666">
        <v>600</v>
      </c>
    </row>
    <row r="114" spans="1:4" ht="31.5" thickTop="1" thickBot="1">
      <c r="A114" s="200" t="s">
        <v>433</v>
      </c>
      <c r="B114" s="200" t="s">
        <v>144</v>
      </c>
      <c r="C114" s="205" t="s">
        <v>434</v>
      </c>
      <c r="D114" s="666">
        <v>121144.33797384438</v>
      </c>
    </row>
    <row r="115" spans="1:4" ht="16.5" thickTop="1" thickBot="1">
      <c r="A115" s="200" t="s">
        <v>435</v>
      </c>
      <c r="B115" s="200" t="s">
        <v>92</v>
      </c>
      <c r="C115" s="655" t="s">
        <v>436</v>
      </c>
      <c r="D115" s="666">
        <v>119632.57879828842</v>
      </c>
    </row>
    <row r="116" spans="1:4" ht="16.5" thickTop="1" thickBot="1">
      <c r="A116" s="200" t="s">
        <v>443</v>
      </c>
      <c r="B116" s="200" t="s">
        <v>92</v>
      </c>
      <c r="C116" s="205" t="s">
        <v>1997</v>
      </c>
      <c r="D116" s="666">
        <v>420700</v>
      </c>
    </row>
    <row r="117" spans="1:4" ht="16.5" thickTop="1" thickBot="1">
      <c r="A117" s="200" t="s">
        <v>446</v>
      </c>
      <c r="B117" s="200" t="s">
        <v>92</v>
      </c>
      <c r="C117" s="205" t="s">
        <v>447</v>
      </c>
      <c r="D117" s="666">
        <v>270515.30669559451</v>
      </c>
    </row>
    <row r="118" spans="1:4" ht="31.5" thickTop="1" thickBot="1">
      <c r="A118" s="200" t="s">
        <v>444</v>
      </c>
      <c r="B118" s="200" t="s">
        <v>92</v>
      </c>
      <c r="C118" s="655" t="s">
        <v>445</v>
      </c>
      <c r="D118" s="666">
        <v>216937</v>
      </c>
    </row>
    <row r="119" spans="1:4" ht="31.5" thickTop="1" thickBot="1">
      <c r="A119" s="200" t="s">
        <v>449</v>
      </c>
      <c r="B119" s="200" t="s">
        <v>388</v>
      </c>
      <c r="C119" s="205" t="s">
        <v>450</v>
      </c>
      <c r="D119" s="666">
        <v>206255.87054782134</v>
      </c>
    </row>
    <row r="120" spans="1:4" ht="31.5" thickTop="1" thickBot="1">
      <c r="A120" s="200" t="s">
        <v>448</v>
      </c>
      <c r="B120" s="200" t="s">
        <v>388</v>
      </c>
      <c r="C120" s="205" t="s">
        <v>1998</v>
      </c>
      <c r="D120" s="666">
        <v>117845.95431808592</v>
      </c>
    </row>
    <row r="121" spans="1:4" ht="31.5" thickTop="1" thickBot="1">
      <c r="A121" s="200" t="s">
        <v>912</v>
      </c>
      <c r="B121" s="200" t="s">
        <v>637</v>
      </c>
      <c r="C121" s="205" t="s">
        <v>913</v>
      </c>
      <c r="D121" s="666">
        <v>16000</v>
      </c>
    </row>
    <row r="122" spans="1:4" ht="16.5" thickTop="1" thickBot="1">
      <c r="A122" s="200" t="s">
        <v>914</v>
      </c>
      <c r="B122" s="200" t="s">
        <v>637</v>
      </c>
      <c r="C122" s="205" t="s">
        <v>2050</v>
      </c>
      <c r="D122" s="666">
        <v>137604.69764358463</v>
      </c>
    </row>
    <row r="123" spans="1:4" ht="16.5" thickTop="1" thickBot="1">
      <c r="A123" s="200" t="s">
        <v>451</v>
      </c>
      <c r="B123" s="200" t="s">
        <v>388</v>
      </c>
      <c r="C123" s="205" t="s">
        <v>1999</v>
      </c>
      <c r="D123" s="666">
        <v>212775.26836617847</v>
      </c>
    </row>
    <row r="124" spans="1:4" ht="16.5" thickTop="1" thickBot="1">
      <c r="A124" s="200" t="s">
        <v>452</v>
      </c>
      <c r="B124" s="200" t="s">
        <v>144</v>
      </c>
      <c r="C124" s="205" t="s">
        <v>453</v>
      </c>
      <c r="D124" s="666">
        <v>199028.94907491107</v>
      </c>
    </row>
    <row r="125" spans="1:4" ht="16.5" thickTop="1" thickBot="1">
      <c r="A125" s="200" t="s">
        <v>939</v>
      </c>
      <c r="B125" s="200" t="s">
        <v>425</v>
      </c>
      <c r="C125" s="205" t="s">
        <v>2052</v>
      </c>
      <c r="D125" s="666">
        <v>1476</v>
      </c>
    </row>
    <row r="126" spans="1:4" ht="16.5" thickTop="1" thickBot="1">
      <c r="A126" s="200" t="s">
        <v>940</v>
      </c>
      <c r="B126" s="200" t="s">
        <v>425</v>
      </c>
      <c r="C126" s="205" t="s">
        <v>2053</v>
      </c>
      <c r="D126" s="666">
        <v>5796.0948592780078</v>
      </c>
    </row>
    <row r="127" spans="1:4" ht="31.5" thickTop="1" thickBot="1">
      <c r="A127" s="200" t="s">
        <v>938</v>
      </c>
      <c r="B127" s="200" t="s">
        <v>425</v>
      </c>
      <c r="C127" s="205" t="s">
        <v>2051</v>
      </c>
      <c r="D127" s="666">
        <v>124810.22672211171</v>
      </c>
    </row>
    <row r="128" spans="1:4" ht="16.5" thickTop="1" thickBot="1">
      <c r="A128" s="200" t="s">
        <v>920</v>
      </c>
      <c r="B128" s="200" t="s">
        <v>425</v>
      </c>
      <c r="C128" s="205" t="s">
        <v>921</v>
      </c>
      <c r="D128" s="666">
        <v>1476</v>
      </c>
    </row>
    <row r="129" spans="1:4" ht="16.5" thickTop="1" thickBot="1">
      <c r="A129" s="200" t="s">
        <v>922</v>
      </c>
      <c r="B129" s="200" t="s">
        <v>425</v>
      </c>
      <c r="C129" s="205" t="s">
        <v>923</v>
      </c>
      <c r="D129" s="666">
        <v>1202</v>
      </c>
    </row>
    <row r="130" spans="1:4" ht="16.5" thickTop="1" thickBot="1">
      <c r="A130" s="200" t="s">
        <v>924</v>
      </c>
      <c r="B130" s="200" t="s">
        <v>425</v>
      </c>
      <c r="C130" s="205" t="s">
        <v>925</v>
      </c>
      <c r="D130" s="666">
        <v>1345</v>
      </c>
    </row>
    <row r="131" spans="1:4" ht="16.5" thickTop="1" thickBot="1">
      <c r="A131" s="200" t="s">
        <v>926</v>
      </c>
      <c r="B131" s="200" t="s">
        <v>425</v>
      </c>
      <c r="C131" s="205" t="s">
        <v>927</v>
      </c>
      <c r="D131" s="666">
        <v>1734</v>
      </c>
    </row>
    <row r="132" spans="1:4" ht="16.5" thickTop="1" thickBot="1">
      <c r="A132" s="200" t="s">
        <v>928</v>
      </c>
      <c r="B132" s="200" t="s">
        <v>425</v>
      </c>
      <c r="C132" s="205" t="s">
        <v>929</v>
      </c>
      <c r="D132" s="666">
        <v>1967</v>
      </c>
    </row>
    <row r="133" spans="1:4" ht="16.5" thickTop="1" thickBot="1">
      <c r="A133" s="200" t="s">
        <v>932</v>
      </c>
      <c r="B133" s="200" t="s">
        <v>425</v>
      </c>
      <c r="C133" s="205" t="s">
        <v>933</v>
      </c>
      <c r="D133" s="666">
        <v>1159</v>
      </c>
    </row>
    <row r="134" spans="1:4" ht="16.5" thickTop="1" thickBot="1">
      <c r="A134" s="200" t="s">
        <v>930</v>
      </c>
      <c r="B134" s="200" t="s">
        <v>425</v>
      </c>
      <c r="C134" s="205" t="s">
        <v>931</v>
      </c>
      <c r="D134" s="666">
        <v>1496</v>
      </c>
    </row>
    <row r="135" spans="1:4" ht="16.5" thickTop="1" thickBot="1">
      <c r="A135" s="200" t="s">
        <v>934</v>
      </c>
      <c r="B135" s="200" t="s">
        <v>425</v>
      </c>
      <c r="C135" s="205" t="s">
        <v>935</v>
      </c>
      <c r="D135" s="666">
        <v>1246</v>
      </c>
    </row>
    <row r="136" spans="1:4" ht="16.5" thickTop="1" thickBot="1">
      <c r="A136" s="200" t="s">
        <v>936</v>
      </c>
      <c r="B136" s="200" t="s">
        <v>425</v>
      </c>
      <c r="C136" s="205" t="s">
        <v>937</v>
      </c>
      <c r="D136" s="666">
        <v>1553</v>
      </c>
    </row>
    <row r="137" spans="1:4" ht="31.5" thickTop="1" thickBot="1">
      <c r="A137" s="200" t="s">
        <v>918</v>
      </c>
      <c r="B137" s="200" t="s">
        <v>377</v>
      </c>
      <c r="C137" s="205" t="s">
        <v>919</v>
      </c>
      <c r="D137" s="666">
        <v>0</v>
      </c>
    </row>
    <row r="138" spans="1:4" ht="31.5" thickTop="1" thickBot="1">
      <c r="A138" s="200" t="s">
        <v>915</v>
      </c>
      <c r="B138" s="200" t="s">
        <v>916</v>
      </c>
      <c r="C138" s="205" t="s">
        <v>917</v>
      </c>
      <c r="D138" s="666">
        <v>1644.1017296450307</v>
      </c>
    </row>
    <row r="139" spans="1:4" ht="16.5" thickTop="1" thickBot="1">
      <c r="A139" s="200" t="s">
        <v>454</v>
      </c>
      <c r="B139" s="200" t="s">
        <v>377</v>
      </c>
      <c r="C139" s="205" t="s">
        <v>455</v>
      </c>
      <c r="D139" s="666">
        <v>5950</v>
      </c>
    </row>
    <row r="140" spans="1:4" ht="31.5" thickTop="1" thickBot="1">
      <c r="A140" s="200" t="s">
        <v>456</v>
      </c>
      <c r="B140" s="200" t="s">
        <v>457</v>
      </c>
      <c r="C140" s="205" t="s">
        <v>458</v>
      </c>
      <c r="D140" s="666">
        <v>83996.801060688231</v>
      </c>
    </row>
    <row r="141" spans="1:4" ht="31.5" thickTop="1" thickBot="1">
      <c r="A141" s="200" t="s">
        <v>459</v>
      </c>
      <c r="B141" s="200" t="s">
        <v>144</v>
      </c>
      <c r="C141" s="205" t="s">
        <v>2000</v>
      </c>
      <c r="D141" s="666">
        <v>1279.6506960766587</v>
      </c>
    </row>
    <row r="142" spans="1:4" ht="31.5" thickTop="1" thickBot="1">
      <c r="A142" s="200" t="s">
        <v>460</v>
      </c>
      <c r="B142" s="200" t="s">
        <v>92</v>
      </c>
      <c r="C142" s="205" t="s">
        <v>461</v>
      </c>
      <c r="D142" s="666">
        <v>2380</v>
      </c>
    </row>
    <row r="143" spans="1:4" ht="16.5" thickTop="1" thickBot="1">
      <c r="A143" s="200" t="s">
        <v>462</v>
      </c>
      <c r="B143" s="200" t="s">
        <v>463</v>
      </c>
      <c r="C143" s="205" t="s">
        <v>464</v>
      </c>
      <c r="D143" s="666">
        <v>14580</v>
      </c>
    </row>
    <row r="144" spans="1:4" ht="16.5" thickTop="1" thickBot="1">
      <c r="A144" s="200" t="s">
        <v>465</v>
      </c>
      <c r="B144" s="200" t="s">
        <v>425</v>
      </c>
      <c r="C144" s="205" t="s">
        <v>466</v>
      </c>
      <c r="D144" s="666">
        <v>286155.14252998249</v>
      </c>
    </row>
    <row r="145" spans="1:4" ht="16.5" thickTop="1" thickBot="1">
      <c r="A145" s="200" t="s">
        <v>951</v>
      </c>
      <c r="B145" s="200" t="s">
        <v>233</v>
      </c>
      <c r="C145" s="205" t="s">
        <v>953</v>
      </c>
      <c r="D145" s="666">
        <v>92351.688302296141</v>
      </c>
    </row>
    <row r="146" spans="1:4" ht="46.5" thickTop="1" thickBot="1">
      <c r="A146" s="200" t="s">
        <v>941</v>
      </c>
      <c r="B146" s="200" t="s">
        <v>233</v>
      </c>
      <c r="C146" s="205" t="s">
        <v>942</v>
      </c>
      <c r="D146" s="666">
        <v>109448.81926113419</v>
      </c>
    </row>
    <row r="147" spans="1:4" ht="31.5" thickTop="1" thickBot="1">
      <c r="A147" s="200" t="s">
        <v>943</v>
      </c>
      <c r="B147" s="200" t="s">
        <v>233</v>
      </c>
      <c r="C147" s="205" t="s">
        <v>944</v>
      </c>
      <c r="D147" s="666">
        <v>15005.609594407279</v>
      </c>
    </row>
    <row r="148" spans="1:4" ht="16.5" thickTop="1" thickBot="1">
      <c r="A148" s="200" t="s">
        <v>1775</v>
      </c>
      <c r="B148" s="200" t="s">
        <v>233</v>
      </c>
      <c r="C148" s="205" t="s">
        <v>2054</v>
      </c>
      <c r="D148" s="666">
        <v>5853.6129693244129</v>
      </c>
    </row>
    <row r="149" spans="1:4" ht="31.5" thickTop="1" thickBot="1">
      <c r="A149" s="200" t="s">
        <v>945</v>
      </c>
      <c r="B149" s="200" t="s">
        <v>144</v>
      </c>
      <c r="C149" s="205" t="s">
        <v>946</v>
      </c>
      <c r="D149" s="666">
        <v>58921.959139396124</v>
      </c>
    </row>
    <row r="150" spans="1:4" ht="16.5" thickTop="1" thickBot="1">
      <c r="A150" s="200" t="s">
        <v>947</v>
      </c>
      <c r="B150" s="200" t="s">
        <v>233</v>
      </c>
      <c r="C150" s="205" t="s">
        <v>948</v>
      </c>
      <c r="D150" s="666">
        <v>154983.31103477368</v>
      </c>
    </row>
    <row r="151" spans="1:4" ht="31.5" thickTop="1" thickBot="1">
      <c r="A151" s="200" t="s">
        <v>949</v>
      </c>
      <c r="B151" s="200" t="s">
        <v>457</v>
      </c>
      <c r="C151" s="205" t="s">
        <v>950</v>
      </c>
      <c r="D151" s="666">
        <v>172146.10426083286</v>
      </c>
    </row>
    <row r="152" spans="1:4" ht="16.5" thickTop="1" thickBot="1">
      <c r="A152" s="200" t="s">
        <v>467</v>
      </c>
      <c r="B152" s="200" t="s">
        <v>92</v>
      </c>
      <c r="C152" s="205" t="s">
        <v>468</v>
      </c>
      <c r="D152" s="666">
        <v>158648.18176339418</v>
      </c>
    </row>
    <row r="153" spans="1:4" ht="16.5" thickTop="1" thickBot="1">
      <c r="A153" s="200" t="s">
        <v>469</v>
      </c>
      <c r="B153" s="200" t="s">
        <v>377</v>
      </c>
      <c r="C153" s="205" t="s">
        <v>470</v>
      </c>
      <c r="D153" s="666">
        <v>58752.967878020841</v>
      </c>
    </row>
    <row r="154" spans="1:4" ht="16.5" thickTop="1" thickBot="1">
      <c r="A154" s="200" t="s">
        <v>471</v>
      </c>
      <c r="B154" s="200" t="s">
        <v>377</v>
      </c>
      <c r="C154" s="205" t="s">
        <v>472</v>
      </c>
      <c r="D154" s="666">
        <v>4428.3854637497734</v>
      </c>
    </row>
    <row r="155" spans="1:4" ht="31.5" thickTop="1" thickBot="1">
      <c r="A155" s="200" t="s">
        <v>987</v>
      </c>
      <c r="B155" s="200" t="s">
        <v>144</v>
      </c>
      <c r="C155" s="205" t="s">
        <v>988</v>
      </c>
      <c r="D155" s="666">
        <v>57211.686132706556</v>
      </c>
    </row>
    <row r="156" spans="1:4" ht="31.5" thickTop="1" thickBot="1">
      <c r="A156" s="200" t="s">
        <v>989</v>
      </c>
      <c r="B156" s="200" t="s">
        <v>144</v>
      </c>
      <c r="C156" s="205" t="s">
        <v>990</v>
      </c>
      <c r="D156" s="666">
        <v>30187</v>
      </c>
    </row>
    <row r="157" spans="1:4" ht="31.5" thickTop="1" thickBot="1">
      <c r="A157" s="200" t="s">
        <v>991</v>
      </c>
      <c r="B157" s="200" t="s">
        <v>144</v>
      </c>
      <c r="C157" s="205" t="s">
        <v>992</v>
      </c>
      <c r="D157" s="666">
        <v>33702.558428252873</v>
      </c>
    </row>
    <row r="158" spans="1:4" ht="31.5" thickTop="1" thickBot="1">
      <c r="A158" s="200" t="s">
        <v>993</v>
      </c>
      <c r="B158" s="200" t="s">
        <v>144</v>
      </c>
      <c r="C158" s="205" t="s">
        <v>994</v>
      </c>
      <c r="D158" s="666">
        <v>65987.015488458972</v>
      </c>
    </row>
    <row r="159" spans="1:4" ht="16.5" thickTop="1" thickBot="1">
      <c r="A159" s="200" t="s">
        <v>475</v>
      </c>
      <c r="B159" s="200" t="s">
        <v>233</v>
      </c>
      <c r="C159" s="205" t="s">
        <v>476</v>
      </c>
      <c r="D159" s="666">
        <v>6288.3073585246784</v>
      </c>
    </row>
    <row r="160" spans="1:4" ht="16.5" thickTop="1" thickBot="1">
      <c r="A160" s="200" t="s">
        <v>980</v>
      </c>
      <c r="B160" s="200" t="s">
        <v>233</v>
      </c>
      <c r="C160" s="205" t="s">
        <v>476</v>
      </c>
      <c r="D160" s="666">
        <v>6288.3073585246784</v>
      </c>
    </row>
    <row r="161" spans="1:4" ht="16.5" thickTop="1" thickBot="1">
      <c r="A161" s="200" t="s">
        <v>477</v>
      </c>
      <c r="B161" s="200" t="s">
        <v>233</v>
      </c>
      <c r="C161" s="205" t="s">
        <v>478</v>
      </c>
      <c r="D161" s="666">
        <v>7866</v>
      </c>
    </row>
    <row r="162" spans="1:4" ht="16.5" thickTop="1" thickBot="1">
      <c r="A162" s="200" t="s">
        <v>981</v>
      </c>
      <c r="B162" s="200" t="s">
        <v>233</v>
      </c>
      <c r="C162" s="205" t="s">
        <v>478</v>
      </c>
      <c r="D162" s="666">
        <v>7866</v>
      </c>
    </row>
    <row r="163" spans="1:4" ht="16.5" thickTop="1" thickBot="1">
      <c r="A163" s="200" t="s">
        <v>972</v>
      </c>
      <c r="B163" s="200" t="s">
        <v>233</v>
      </c>
      <c r="C163" s="205" t="s">
        <v>973</v>
      </c>
      <c r="D163" s="666">
        <v>9187</v>
      </c>
    </row>
    <row r="164" spans="1:4" ht="16.5" thickTop="1" thickBot="1">
      <c r="A164" s="200" t="s">
        <v>978</v>
      </c>
      <c r="B164" s="200" t="s">
        <v>233</v>
      </c>
      <c r="C164" s="205" t="s">
        <v>973</v>
      </c>
      <c r="D164" s="666">
        <v>9187</v>
      </c>
    </row>
    <row r="165" spans="1:4" ht="16.5" thickTop="1" thickBot="1">
      <c r="A165" s="200" t="s">
        <v>985</v>
      </c>
      <c r="B165" s="200" t="s">
        <v>952</v>
      </c>
      <c r="C165" s="205" t="s">
        <v>986</v>
      </c>
      <c r="D165" s="666">
        <v>12326.181883926954</v>
      </c>
    </row>
    <row r="166" spans="1:4" ht="16.5" thickTop="1" thickBot="1">
      <c r="A166" s="200" t="s">
        <v>983</v>
      </c>
      <c r="B166" s="200" t="s">
        <v>233</v>
      </c>
      <c r="C166" s="205" t="s">
        <v>984</v>
      </c>
      <c r="D166" s="666">
        <v>7219.7953353823887</v>
      </c>
    </row>
    <row r="167" spans="1:4" ht="16.5" thickTop="1" thickBot="1">
      <c r="A167" s="200" t="s">
        <v>479</v>
      </c>
      <c r="B167" s="200" t="s">
        <v>233</v>
      </c>
      <c r="C167" s="205" t="s">
        <v>480</v>
      </c>
      <c r="D167" s="666">
        <v>9345.4203579822806</v>
      </c>
    </row>
    <row r="168" spans="1:4" ht="16.5" thickTop="1" thickBot="1">
      <c r="A168" s="200" t="s">
        <v>982</v>
      </c>
      <c r="B168" s="200" t="s">
        <v>233</v>
      </c>
      <c r="C168" s="205" t="s">
        <v>480</v>
      </c>
      <c r="D168" s="666">
        <v>9345.4203579822806</v>
      </c>
    </row>
    <row r="169" spans="1:4" ht="16.5" thickTop="1" thickBot="1">
      <c r="A169" s="200" t="s">
        <v>473</v>
      </c>
      <c r="B169" s="200" t="s">
        <v>233</v>
      </c>
      <c r="C169" s="205" t="s">
        <v>474</v>
      </c>
      <c r="D169" s="666">
        <v>8983.0053637075853</v>
      </c>
    </row>
    <row r="170" spans="1:4" ht="16.5" thickTop="1" thickBot="1">
      <c r="A170" s="200" t="s">
        <v>979</v>
      </c>
      <c r="B170" s="200" t="s">
        <v>233</v>
      </c>
      <c r="C170" s="205" t="s">
        <v>474</v>
      </c>
      <c r="D170" s="666">
        <v>8983.0053637075853</v>
      </c>
    </row>
    <row r="171" spans="1:4" ht="16.5" thickTop="1" thickBot="1">
      <c r="A171" s="200" t="s">
        <v>955</v>
      </c>
      <c r="B171" s="200" t="s">
        <v>233</v>
      </c>
      <c r="C171" s="205" t="s">
        <v>956</v>
      </c>
      <c r="D171" s="666">
        <v>6945</v>
      </c>
    </row>
    <row r="172" spans="1:4" ht="16.5" thickTop="1" thickBot="1">
      <c r="A172" s="200" t="s">
        <v>968</v>
      </c>
      <c r="B172" s="200" t="s">
        <v>952</v>
      </c>
      <c r="C172" s="205" t="s">
        <v>969</v>
      </c>
      <c r="D172" s="666">
        <v>17101.712047248839</v>
      </c>
    </row>
    <row r="173" spans="1:4" ht="16.5" thickTop="1" thickBot="1">
      <c r="A173" s="200" t="s">
        <v>970</v>
      </c>
      <c r="B173" s="200" t="s">
        <v>952</v>
      </c>
      <c r="C173" s="205" t="s">
        <v>971</v>
      </c>
      <c r="D173" s="666">
        <v>5685.6397275959735</v>
      </c>
    </row>
    <row r="174" spans="1:4" ht="16.5" thickTop="1" thickBot="1">
      <c r="A174" s="200" t="s">
        <v>957</v>
      </c>
      <c r="B174" s="200" t="s">
        <v>233</v>
      </c>
      <c r="C174" s="205" t="s">
        <v>958</v>
      </c>
      <c r="D174" s="666">
        <v>3816</v>
      </c>
    </row>
    <row r="175" spans="1:4" ht="16.5" thickTop="1" thickBot="1">
      <c r="A175" s="200" t="s">
        <v>959</v>
      </c>
      <c r="B175" s="200" t="s">
        <v>233</v>
      </c>
      <c r="C175" s="205" t="s">
        <v>960</v>
      </c>
      <c r="D175" s="666">
        <v>4190.1688663894411</v>
      </c>
    </row>
    <row r="176" spans="1:4" ht="31.5" thickTop="1" thickBot="1">
      <c r="A176" s="200" t="s">
        <v>965</v>
      </c>
      <c r="B176" s="200" t="s">
        <v>233</v>
      </c>
      <c r="C176" s="205" t="s">
        <v>2058</v>
      </c>
      <c r="D176" s="666">
        <v>4890</v>
      </c>
    </row>
    <row r="177" spans="1:4" ht="31.5" thickTop="1" thickBot="1">
      <c r="A177" s="200" t="s">
        <v>961</v>
      </c>
      <c r="B177" s="200" t="s">
        <v>233</v>
      </c>
      <c r="C177" s="205" t="s">
        <v>2056</v>
      </c>
      <c r="D177" s="666">
        <v>5963</v>
      </c>
    </row>
    <row r="178" spans="1:4" ht="31.5" thickTop="1" thickBot="1">
      <c r="A178" s="200" t="s">
        <v>962</v>
      </c>
      <c r="B178" s="200" t="s">
        <v>233</v>
      </c>
      <c r="C178" s="205" t="s">
        <v>2057</v>
      </c>
      <c r="D178" s="666">
        <v>7491</v>
      </c>
    </row>
    <row r="179" spans="1:4" ht="31.5" thickTop="1" thickBot="1">
      <c r="A179" s="200" t="s">
        <v>967</v>
      </c>
      <c r="B179" s="200" t="s">
        <v>233</v>
      </c>
      <c r="C179" s="205" t="s">
        <v>2059</v>
      </c>
      <c r="D179" s="666">
        <v>5800</v>
      </c>
    </row>
    <row r="180" spans="1:4" ht="31.5" thickTop="1" thickBot="1">
      <c r="A180" s="200" t="s">
        <v>954</v>
      </c>
      <c r="B180" s="200" t="s">
        <v>233</v>
      </c>
      <c r="C180" s="205" t="s">
        <v>2055</v>
      </c>
      <c r="D180" s="666">
        <v>6545</v>
      </c>
    </row>
    <row r="181" spans="1:4" ht="16.5" thickTop="1" thickBot="1">
      <c r="A181" s="200" t="s">
        <v>963</v>
      </c>
      <c r="B181" s="200" t="s">
        <v>233</v>
      </c>
      <c r="C181" s="205" t="s">
        <v>964</v>
      </c>
      <c r="D181" s="666">
        <v>4878</v>
      </c>
    </row>
    <row r="182" spans="1:4" ht="16.5" thickTop="1" thickBot="1">
      <c r="A182" s="200" t="s">
        <v>966</v>
      </c>
      <c r="B182" s="200" t="s">
        <v>233</v>
      </c>
      <c r="C182" s="205" t="s">
        <v>964</v>
      </c>
      <c r="D182" s="666">
        <v>4878</v>
      </c>
    </row>
    <row r="183" spans="1:4" ht="16.5" thickTop="1" thickBot="1">
      <c r="A183" s="200" t="s">
        <v>481</v>
      </c>
      <c r="B183" s="200" t="s">
        <v>377</v>
      </c>
      <c r="C183" s="205" t="s">
        <v>482</v>
      </c>
      <c r="D183" s="666">
        <v>6500</v>
      </c>
    </row>
    <row r="184" spans="1:4" ht="16.5" thickTop="1" thickBot="1">
      <c r="A184" s="200" t="s">
        <v>485</v>
      </c>
      <c r="B184" s="200" t="s">
        <v>92</v>
      </c>
      <c r="C184" s="205" t="s">
        <v>486</v>
      </c>
      <c r="D184" s="666">
        <v>5175</v>
      </c>
    </row>
    <row r="185" spans="1:4" ht="16.5" thickTop="1" thickBot="1">
      <c r="A185" s="200" t="s">
        <v>483</v>
      </c>
      <c r="B185" s="200" t="s">
        <v>388</v>
      </c>
      <c r="C185" s="205" t="s">
        <v>484</v>
      </c>
      <c r="D185" s="666">
        <v>73780</v>
      </c>
    </row>
    <row r="186" spans="1:4" ht="16.5" thickTop="1" thickBot="1">
      <c r="A186" s="200" t="s">
        <v>487</v>
      </c>
      <c r="B186" s="200" t="s">
        <v>144</v>
      </c>
      <c r="C186" s="205" t="s">
        <v>2001</v>
      </c>
      <c r="D186" s="666">
        <v>2500</v>
      </c>
    </row>
    <row r="187" spans="1:4" ht="16.5" thickTop="1" thickBot="1">
      <c r="A187" s="200" t="s">
        <v>1539</v>
      </c>
      <c r="B187" s="200" t="s">
        <v>377</v>
      </c>
      <c r="C187" s="205" t="s">
        <v>1538</v>
      </c>
      <c r="D187" s="666">
        <v>14482</v>
      </c>
    </row>
    <row r="188" spans="1:4" ht="16.5" thickTop="1" thickBot="1">
      <c r="A188" s="200" t="s">
        <v>1793</v>
      </c>
      <c r="B188" s="200" t="s">
        <v>377</v>
      </c>
      <c r="C188" s="205" t="s">
        <v>1792</v>
      </c>
      <c r="D188" s="666">
        <v>14482</v>
      </c>
    </row>
    <row r="189" spans="1:4" ht="16.5" thickTop="1" thickBot="1">
      <c r="A189" s="200" t="s">
        <v>488</v>
      </c>
      <c r="B189" s="200" t="s">
        <v>377</v>
      </c>
      <c r="C189" s="205" t="s">
        <v>489</v>
      </c>
      <c r="D189" s="666">
        <v>69817</v>
      </c>
    </row>
    <row r="190" spans="1:4" ht="16.5" thickTop="1" thickBot="1">
      <c r="A190" s="200" t="s">
        <v>1750</v>
      </c>
      <c r="B190" s="200" t="s">
        <v>144</v>
      </c>
      <c r="C190" s="205" t="s">
        <v>1749</v>
      </c>
      <c r="D190" s="666">
        <v>910075.96962574567</v>
      </c>
    </row>
    <row r="191" spans="1:4" ht="16.5" thickTop="1" thickBot="1">
      <c r="A191" s="200" t="s">
        <v>498</v>
      </c>
      <c r="B191" s="200" t="s">
        <v>92</v>
      </c>
      <c r="C191" s="205" t="s">
        <v>499</v>
      </c>
      <c r="D191" s="666">
        <v>886604.50864822499</v>
      </c>
    </row>
    <row r="192" spans="1:4" ht="16.5" thickTop="1" thickBot="1">
      <c r="A192" s="200" t="s">
        <v>500</v>
      </c>
      <c r="B192" s="200" t="s">
        <v>92</v>
      </c>
      <c r="C192" s="205" t="s">
        <v>501</v>
      </c>
      <c r="D192" s="666">
        <v>387850.21515096724</v>
      </c>
    </row>
    <row r="193" spans="1:4" ht="16.5" thickTop="1" thickBot="1">
      <c r="A193" s="200" t="s">
        <v>490</v>
      </c>
      <c r="B193" s="200" t="s">
        <v>233</v>
      </c>
      <c r="C193" s="205" t="s">
        <v>491</v>
      </c>
      <c r="D193" s="666">
        <v>2491.0940758151023</v>
      </c>
    </row>
    <row r="194" spans="1:4" ht="16.5" thickTop="1" thickBot="1">
      <c r="A194" s="200" t="s">
        <v>502</v>
      </c>
      <c r="B194" s="200" t="s">
        <v>92</v>
      </c>
      <c r="C194" s="205" t="s">
        <v>503</v>
      </c>
      <c r="D194" s="666">
        <v>1013.9475682516722</v>
      </c>
    </row>
    <row r="195" spans="1:4" ht="31.5" thickTop="1" thickBot="1">
      <c r="A195" s="200" t="s">
        <v>492</v>
      </c>
      <c r="B195" s="200" t="s">
        <v>425</v>
      </c>
      <c r="C195" s="205" t="s">
        <v>493</v>
      </c>
      <c r="D195" s="666">
        <v>1178.8667510395949</v>
      </c>
    </row>
    <row r="196" spans="1:4" ht="16.5" thickTop="1" thickBot="1">
      <c r="A196" s="200" t="s">
        <v>494</v>
      </c>
      <c r="B196" s="200" t="s">
        <v>92</v>
      </c>
      <c r="C196" s="205" t="s">
        <v>495</v>
      </c>
      <c r="D196" s="666">
        <v>23500</v>
      </c>
    </row>
    <row r="197" spans="1:4" ht="16.5" thickTop="1" thickBot="1">
      <c r="A197" s="200" t="s">
        <v>496</v>
      </c>
      <c r="B197" s="200" t="s">
        <v>144</v>
      </c>
      <c r="C197" s="205" t="s">
        <v>497</v>
      </c>
      <c r="D197" s="666">
        <v>1582.0025311878501</v>
      </c>
    </row>
    <row r="198" spans="1:4" ht="16.5" thickTop="1" thickBot="1">
      <c r="A198" s="200" t="s">
        <v>504</v>
      </c>
      <c r="B198" s="200" t="s">
        <v>92</v>
      </c>
      <c r="C198" s="205" t="s">
        <v>505</v>
      </c>
      <c r="D198" s="666">
        <v>22342.477189176156</v>
      </c>
    </row>
    <row r="199" spans="1:4" ht="16.5" thickTop="1" thickBot="1">
      <c r="A199" s="200" t="s">
        <v>1009</v>
      </c>
      <c r="B199" s="200" t="s">
        <v>92</v>
      </c>
      <c r="C199" s="205" t="s">
        <v>1010</v>
      </c>
      <c r="D199" s="666">
        <v>128520</v>
      </c>
    </row>
    <row r="200" spans="1:4" ht="31.5" thickTop="1" thickBot="1">
      <c r="A200" s="200" t="s">
        <v>1013</v>
      </c>
      <c r="B200" s="200" t="s">
        <v>92</v>
      </c>
      <c r="C200" s="205" t="s">
        <v>1014</v>
      </c>
      <c r="D200" s="666">
        <v>198484.30856385219</v>
      </c>
    </row>
    <row r="201" spans="1:4" ht="16.5" thickTop="1" thickBot="1">
      <c r="A201" s="200" t="s">
        <v>1011</v>
      </c>
      <c r="B201" s="200" t="s">
        <v>92</v>
      </c>
      <c r="C201" s="205" t="s">
        <v>1012</v>
      </c>
      <c r="D201" s="666">
        <v>198484.30856385219</v>
      </c>
    </row>
    <row r="202" spans="1:4" ht="16.5" thickTop="1" thickBot="1">
      <c r="A202" s="200" t="s">
        <v>1015</v>
      </c>
      <c r="B202" s="200" t="s">
        <v>233</v>
      </c>
      <c r="C202" s="205" t="s">
        <v>1016</v>
      </c>
      <c r="D202" s="666">
        <v>19101</v>
      </c>
    </row>
    <row r="203" spans="1:4" ht="31.5" thickTop="1" thickBot="1">
      <c r="A203" s="200" t="s">
        <v>1003</v>
      </c>
      <c r="B203" s="200" t="s">
        <v>233</v>
      </c>
      <c r="C203" s="205" t="s">
        <v>1004</v>
      </c>
      <c r="D203" s="666">
        <v>12000</v>
      </c>
    </row>
    <row r="204" spans="1:4" ht="16.5" thickTop="1" thickBot="1">
      <c r="A204" s="200" t="s">
        <v>1007</v>
      </c>
      <c r="B204" s="200" t="s">
        <v>92</v>
      </c>
      <c r="C204" s="205" t="s">
        <v>1008</v>
      </c>
      <c r="D204" s="666">
        <v>69237</v>
      </c>
    </row>
    <row r="205" spans="1:4" ht="16.5" thickTop="1" thickBot="1">
      <c r="A205" s="200" t="s">
        <v>1005</v>
      </c>
      <c r="B205" s="200" t="s">
        <v>92</v>
      </c>
      <c r="C205" s="205" t="s">
        <v>1006</v>
      </c>
      <c r="D205" s="666">
        <v>100000</v>
      </c>
    </row>
    <row r="206" spans="1:4" ht="16.5" thickTop="1" thickBot="1">
      <c r="A206" s="200" t="s">
        <v>506</v>
      </c>
      <c r="B206" s="200" t="s">
        <v>144</v>
      </c>
      <c r="C206" s="205" t="s">
        <v>2002</v>
      </c>
      <c r="D206" s="666">
        <v>3000</v>
      </c>
    </row>
    <row r="207" spans="1:4" ht="16.5" thickTop="1" thickBot="1">
      <c r="A207" s="200" t="s">
        <v>515</v>
      </c>
      <c r="B207" s="200" t="s">
        <v>144</v>
      </c>
      <c r="C207" s="205" t="s">
        <v>516</v>
      </c>
      <c r="D207" s="666">
        <v>3000</v>
      </c>
    </row>
    <row r="208" spans="1:4" ht="16.5" thickTop="1" thickBot="1">
      <c r="A208" s="200" t="s">
        <v>517</v>
      </c>
      <c r="B208" s="200" t="s">
        <v>144</v>
      </c>
      <c r="C208" s="205" t="s">
        <v>518</v>
      </c>
      <c r="D208" s="666">
        <v>5700</v>
      </c>
    </row>
    <row r="209" spans="1:4" ht="16.5" thickTop="1" thickBot="1">
      <c r="A209" s="200" t="s">
        <v>519</v>
      </c>
      <c r="B209" s="200" t="s">
        <v>233</v>
      </c>
      <c r="C209" s="205" t="s">
        <v>520</v>
      </c>
      <c r="D209" s="666">
        <v>13576.310010245283</v>
      </c>
    </row>
    <row r="210" spans="1:4" ht="16.5" thickTop="1" thickBot="1">
      <c r="A210" s="200" t="s">
        <v>522</v>
      </c>
      <c r="B210" s="200" t="s">
        <v>233</v>
      </c>
      <c r="C210" s="205" t="s">
        <v>2004</v>
      </c>
      <c r="D210" s="666">
        <v>11638</v>
      </c>
    </row>
    <row r="211" spans="1:4" ht="16.5" thickTop="1" thickBot="1">
      <c r="A211" s="200" t="s">
        <v>521</v>
      </c>
      <c r="B211" s="200" t="s">
        <v>233</v>
      </c>
      <c r="C211" s="205" t="s">
        <v>2003</v>
      </c>
      <c r="D211" s="666">
        <v>5777.2614958114855</v>
      </c>
    </row>
    <row r="212" spans="1:4" ht="16.5" thickTop="1" thickBot="1">
      <c r="A212" s="200" t="s">
        <v>529</v>
      </c>
      <c r="B212" s="200" t="s">
        <v>388</v>
      </c>
      <c r="C212" s="205" t="s">
        <v>530</v>
      </c>
      <c r="D212" s="666">
        <v>38080</v>
      </c>
    </row>
    <row r="213" spans="1:4" ht="16.5" thickTop="1" thickBot="1">
      <c r="A213" s="200" t="s">
        <v>525</v>
      </c>
      <c r="B213" s="200" t="s">
        <v>388</v>
      </c>
      <c r="C213" s="205" t="s">
        <v>526</v>
      </c>
      <c r="D213" s="666">
        <v>42840</v>
      </c>
    </row>
    <row r="214" spans="1:4" ht="16.5" thickTop="1" thickBot="1">
      <c r="A214" s="200" t="s">
        <v>523</v>
      </c>
      <c r="B214" s="200" t="s">
        <v>388</v>
      </c>
      <c r="C214" s="205" t="s">
        <v>524</v>
      </c>
      <c r="D214" s="666">
        <v>38080</v>
      </c>
    </row>
    <row r="215" spans="1:4" ht="16.5" thickTop="1" thickBot="1">
      <c r="A215" s="200" t="s">
        <v>531</v>
      </c>
      <c r="B215" s="200" t="s">
        <v>388</v>
      </c>
      <c r="C215" s="205" t="s">
        <v>532</v>
      </c>
      <c r="D215" s="666">
        <v>53550</v>
      </c>
    </row>
    <row r="216" spans="1:4" ht="16.5" thickTop="1" thickBot="1">
      <c r="A216" s="200" t="s">
        <v>535</v>
      </c>
      <c r="B216" s="200" t="s">
        <v>388</v>
      </c>
      <c r="C216" s="205" t="s">
        <v>536</v>
      </c>
      <c r="D216" s="666">
        <v>53550</v>
      </c>
    </row>
    <row r="217" spans="1:4" ht="16.5" thickTop="1" thickBot="1">
      <c r="A217" s="200" t="s">
        <v>537</v>
      </c>
      <c r="B217" s="200" t="s">
        <v>388</v>
      </c>
      <c r="C217" s="205" t="s">
        <v>538</v>
      </c>
      <c r="D217" s="666">
        <v>53550</v>
      </c>
    </row>
    <row r="218" spans="1:4" ht="16.5" thickTop="1" thickBot="1">
      <c r="A218" s="200" t="s">
        <v>539</v>
      </c>
      <c r="B218" s="200" t="s">
        <v>388</v>
      </c>
      <c r="C218" s="205" t="s">
        <v>540</v>
      </c>
      <c r="D218" s="666">
        <v>53550</v>
      </c>
    </row>
    <row r="219" spans="1:4" ht="16.5" thickTop="1" thickBot="1">
      <c r="A219" s="200" t="s">
        <v>541</v>
      </c>
      <c r="B219" s="200" t="s">
        <v>388</v>
      </c>
      <c r="C219" s="205" t="s">
        <v>542</v>
      </c>
      <c r="D219" s="666">
        <v>60007.168082926524</v>
      </c>
    </row>
    <row r="220" spans="1:4" ht="16.5" thickTop="1" thickBot="1">
      <c r="A220" s="200" t="s">
        <v>533</v>
      </c>
      <c r="B220" s="200" t="s">
        <v>388</v>
      </c>
      <c r="C220" s="205" t="s">
        <v>534</v>
      </c>
      <c r="D220" s="666">
        <v>9269.0688844693523</v>
      </c>
    </row>
    <row r="221" spans="1:4" ht="16.5" thickTop="1" thickBot="1">
      <c r="A221" s="200" t="s">
        <v>543</v>
      </c>
      <c r="B221" s="200" t="s">
        <v>388</v>
      </c>
      <c r="C221" s="205" t="s">
        <v>544</v>
      </c>
      <c r="D221" s="666">
        <v>23640.452238895916</v>
      </c>
    </row>
    <row r="222" spans="1:4" ht="16.5" thickTop="1" thickBot="1">
      <c r="A222" s="200" t="s">
        <v>554</v>
      </c>
      <c r="B222" s="200" t="s">
        <v>388</v>
      </c>
      <c r="C222" s="205" t="s">
        <v>555</v>
      </c>
      <c r="D222" s="666">
        <v>21420</v>
      </c>
    </row>
    <row r="223" spans="1:4" ht="16.5" thickTop="1" thickBot="1">
      <c r="A223" s="200" t="s">
        <v>566</v>
      </c>
      <c r="B223" s="200" t="s">
        <v>388</v>
      </c>
      <c r="C223" s="205" t="s">
        <v>1940</v>
      </c>
      <c r="D223" s="666">
        <v>3138.5545712047242</v>
      </c>
    </row>
    <row r="224" spans="1:4" ht="31.5" thickTop="1" thickBot="1">
      <c r="A224" s="200" t="s">
        <v>545</v>
      </c>
      <c r="B224" s="200" t="s">
        <v>388</v>
      </c>
      <c r="C224" s="205" t="s">
        <v>546</v>
      </c>
      <c r="D224" s="666">
        <v>42840</v>
      </c>
    </row>
    <row r="225" spans="1:4" ht="31.5" thickTop="1" thickBot="1">
      <c r="A225" s="200" t="s">
        <v>547</v>
      </c>
      <c r="B225" s="200" t="s">
        <v>388</v>
      </c>
      <c r="C225" s="205" t="s">
        <v>548</v>
      </c>
      <c r="D225" s="666">
        <v>42840</v>
      </c>
    </row>
    <row r="226" spans="1:4" ht="16.5" thickTop="1" thickBot="1">
      <c r="A226" s="200" t="s">
        <v>549</v>
      </c>
      <c r="B226" s="200" t="s">
        <v>388</v>
      </c>
      <c r="C226" s="205" t="s">
        <v>2005</v>
      </c>
      <c r="D226" s="666">
        <v>42840</v>
      </c>
    </row>
    <row r="227" spans="1:4" ht="31.5" thickTop="1" thickBot="1">
      <c r="A227" s="200" t="s">
        <v>550</v>
      </c>
      <c r="B227" s="200" t="s">
        <v>388</v>
      </c>
      <c r="C227" s="205" t="s">
        <v>551</v>
      </c>
      <c r="D227" s="666">
        <v>42840</v>
      </c>
    </row>
    <row r="228" spans="1:4" ht="31.5" thickTop="1" thickBot="1">
      <c r="A228" s="200" t="s">
        <v>552</v>
      </c>
      <c r="B228" s="200" t="s">
        <v>388</v>
      </c>
      <c r="C228" s="205" t="s">
        <v>553</v>
      </c>
      <c r="D228" s="666">
        <v>50933.558970650265</v>
      </c>
    </row>
    <row r="229" spans="1:4" ht="16.5" thickTop="1" thickBot="1">
      <c r="A229" s="200" t="s">
        <v>556</v>
      </c>
      <c r="B229" s="200" t="s">
        <v>388</v>
      </c>
      <c r="C229" s="205" t="s">
        <v>557</v>
      </c>
      <c r="D229" s="666">
        <v>69020</v>
      </c>
    </row>
    <row r="230" spans="1:4" ht="16.5" thickTop="1" thickBot="1">
      <c r="A230" s="200" t="s">
        <v>558</v>
      </c>
      <c r="B230" s="200" t="s">
        <v>388</v>
      </c>
      <c r="C230" s="205" t="s">
        <v>559</v>
      </c>
      <c r="D230" s="666">
        <v>65450</v>
      </c>
    </row>
    <row r="231" spans="1:4" ht="16.5" thickTop="1" thickBot="1">
      <c r="A231" s="200" t="s">
        <v>527</v>
      </c>
      <c r="B231" s="200" t="s">
        <v>388</v>
      </c>
      <c r="C231" s="205" t="s">
        <v>528</v>
      </c>
      <c r="D231" s="666">
        <v>51365.199300910012</v>
      </c>
    </row>
    <row r="232" spans="1:4" ht="16.5" thickTop="1" thickBot="1">
      <c r="A232" s="200" t="s">
        <v>560</v>
      </c>
      <c r="B232" s="200" t="s">
        <v>388</v>
      </c>
      <c r="C232" s="205" t="s">
        <v>561</v>
      </c>
      <c r="D232" s="666">
        <v>59500</v>
      </c>
    </row>
    <row r="233" spans="1:4" ht="16.5" thickTop="1" thickBot="1">
      <c r="A233" s="200" t="s">
        <v>562</v>
      </c>
      <c r="B233" s="200" t="s">
        <v>388</v>
      </c>
      <c r="C233" s="205" t="s">
        <v>563</v>
      </c>
      <c r="D233" s="666">
        <v>41650</v>
      </c>
    </row>
    <row r="234" spans="1:4" ht="31.5" thickTop="1" thickBot="1">
      <c r="A234" s="200" t="s">
        <v>564</v>
      </c>
      <c r="B234" s="200" t="s">
        <v>388</v>
      </c>
      <c r="C234" s="205" t="s">
        <v>565</v>
      </c>
      <c r="D234" s="666">
        <v>14280</v>
      </c>
    </row>
    <row r="235" spans="1:4" ht="16.5" thickTop="1" thickBot="1">
      <c r="A235" s="200" t="s">
        <v>567</v>
      </c>
      <c r="B235" s="200" t="s">
        <v>144</v>
      </c>
      <c r="C235" s="205" t="s">
        <v>568</v>
      </c>
      <c r="D235" s="666">
        <v>1065</v>
      </c>
    </row>
    <row r="236" spans="1:4" ht="31.5" thickTop="1" thickBot="1">
      <c r="A236" s="200" t="s">
        <v>571</v>
      </c>
      <c r="B236" s="200" t="s">
        <v>388</v>
      </c>
      <c r="C236" s="205" t="s">
        <v>572</v>
      </c>
      <c r="D236" s="666">
        <v>306069.64286144753</v>
      </c>
    </row>
    <row r="237" spans="1:4" ht="31.5" thickTop="1" thickBot="1">
      <c r="A237" s="200" t="s">
        <v>573</v>
      </c>
      <c r="B237" s="200" t="s">
        <v>388</v>
      </c>
      <c r="C237" s="205" t="s">
        <v>574</v>
      </c>
      <c r="D237" s="666">
        <v>310752.5332369071</v>
      </c>
    </row>
    <row r="238" spans="1:4" ht="31.5" thickTop="1" thickBot="1">
      <c r="A238" s="200" t="s">
        <v>575</v>
      </c>
      <c r="B238" s="200" t="s">
        <v>388</v>
      </c>
      <c r="C238" s="205" t="s">
        <v>576</v>
      </c>
      <c r="D238" s="666">
        <v>318570.92412463081</v>
      </c>
    </row>
    <row r="239" spans="1:4" ht="16.5" thickTop="1" thickBot="1">
      <c r="A239" s="200" t="s">
        <v>588</v>
      </c>
      <c r="B239" s="200" t="s">
        <v>589</v>
      </c>
      <c r="C239" s="205" t="s">
        <v>590</v>
      </c>
      <c r="D239" s="666">
        <v>254383.76737178324</v>
      </c>
    </row>
    <row r="240" spans="1:4" ht="16.5" thickTop="1" thickBot="1">
      <c r="A240" s="200" t="s">
        <v>577</v>
      </c>
      <c r="B240" s="200" t="s">
        <v>388</v>
      </c>
      <c r="C240" s="205" t="s">
        <v>2006</v>
      </c>
      <c r="D240" s="666">
        <v>250114.19297294036</v>
      </c>
    </row>
    <row r="241" spans="1:4" ht="16.5" thickTop="1" thickBot="1">
      <c r="A241" s="200" t="s">
        <v>578</v>
      </c>
      <c r="B241" s="200" t="s">
        <v>388</v>
      </c>
      <c r="C241" s="205" t="s">
        <v>2117</v>
      </c>
      <c r="D241" s="666">
        <v>249218.33568372202</v>
      </c>
    </row>
    <row r="242" spans="1:4" ht="16.5" thickTop="1" thickBot="1">
      <c r="A242" s="209" t="s">
        <v>2119</v>
      </c>
      <c r="B242" s="200" t="s">
        <v>388</v>
      </c>
      <c r="C242" s="205" t="s">
        <v>2118</v>
      </c>
      <c r="D242" s="667">
        <v>360093.90947990108</v>
      </c>
    </row>
    <row r="243" spans="1:4" ht="16.5" thickTop="1" thickBot="1">
      <c r="A243" s="200" t="s">
        <v>579</v>
      </c>
      <c r="B243" s="200" t="s">
        <v>388</v>
      </c>
      <c r="C243" s="205" t="s">
        <v>580</v>
      </c>
      <c r="D243" s="666">
        <v>464100</v>
      </c>
    </row>
    <row r="244" spans="1:4" ht="16.5" thickTop="1" thickBot="1">
      <c r="A244" s="200" t="s">
        <v>581</v>
      </c>
      <c r="B244" s="200" t="s">
        <v>388</v>
      </c>
      <c r="C244" s="205" t="s">
        <v>582</v>
      </c>
      <c r="D244" s="666">
        <v>416500</v>
      </c>
    </row>
    <row r="245" spans="1:4" ht="16.5" thickTop="1" thickBot="1">
      <c r="A245" s="200" t="s">
        <v>583</v>
      </c>
      <c r="B245" s="200" t="s">
        <v>388</v>
      </c>
      <c r="C245" s="205" t="s">
        <v>584</v>
      </c>
      <c r="D245" s="666">
        <v>396747.70686434035</v>
      </c>
    </row>
    <row r="246" spans="1:4" ht="16.5" thickTop="1" thickBot="1">
      <c r="A246" s="200" t="s">
        <v>585</v>
      </c>
      <c r="B246" s="200" t="s">
        <v>388</v>
      </c>
      <c r="C246" s="205" t="s">
        <v>2120</v>
      </c>
      <c r="D246" s="666">
        <v>262601.22196106787</v>
      </c>
    </row>
    <row r="247" spans="1:4" ht="16.5" thickTop="1" thickBot="1">
      <c r="A247" s="200" t="s">
        <v>586</v>
      </c>
      <c r="B247" s="200" t="s">
        <v>388</v>
      </c>
      <c r="C247" s="205" t="s">
        <v>587</v>
      </c>
      <c r="D247" s="666">
        <v>264706.48659073102</v>
      </c>
    </row>
    <row r="248" spans="1:4" ht="16.5" thickTop="1" thickBot="1">
      <c r="A248" s="200" t="s">
        <v>591</v>
      </c>
      <c r="B248" s="200" t="s">
        <v>388</v>
      </c>
      <c r="C248" s="205" t="s">
        <v>592</v>
      </c>
      <c r="D248" s="666">
        <v>260825.79569698061</v>
      </c>
    </row>
    <row r="249" spans="1:4" ht="16.5" thickTop="1" thickBot="1">
      <c r="A249" s="200" t="s">
        <v>593</v>
      </c>
      <c r="B249" s="200" t="s">
        <v>388</v>
      </c>
      <c r="C249" s="205" t="s">
        <v>594</v>
      </c>
      <c r="D249" s="666">
        <v>264710.55866931833</v>
      </c>
    </row>
    <row r="250" spans="1:4" ht="16.5" thickTop="1" thickBot="1">
      <c r="A250" s="200" t="s">
        <v>595</v>
      </c>
      <c r="B250" s="200" t="s">
        <v>388</v>
      </c>
      <c r="C250" s="205" t="s">
        <v>596</v>
      </c>
      <c r="D250" s="666">
        <v>207741.16121255947</v>
      </c>
    </row>
    <row r="251" spans="1:4" ht="16.5" thickTop="1" thickBot="1">
      <c r="A251" s="200" t="s">
        <v>597</v>
      </c>
      <c r="B251" s="200" t="s">
        <v>388</v>
      </c>
      <c r="C251" s="205" t="s">
        <v>598</v>
      </c>
      <c r="D251" s="666">
        <v>216470.67968420414</v>
      </c>
    </row>
    <row r="252" spans="1:4" ht="31.5" thickTop="1" thickBot="1">
      <c r="A252" s="200" t="s">
        <v>599</v>
      </c>
      <c r="B252" s="200" t="s">
        <v>388</v>
      </c>
      <c r="C252" s="205" t="s">
        <v>600</v>
      </c>
      <c r="D252" s="666">
        <v>145690.82769842702</v>
      </c>
    </row>
    <row r="253" spans="1:4" ht="31.5" thickTop="1" thickBot="1">
      <c r="A253" s="200" t="s">
        <v>601</v>
      </c>
      <c r="B253" s="200" t="s">
        <v>388</v>
      </c>
      <c r="C253" s="205" t="s">
        <v>602</v>
      </c>
      <c r="D253" s="666">
        <v>187354.29976496109</v>
      </c>
    </row>
    <row r="254" spans="1:4" ht="16.5" thickTop="1" thickBot="1">
      <c r="A254" s="200" t="s">
        <v>605</v>
      </c>
      <c r="B254" s="200" t="s">
        <v>233</v>
      </c>
      <c r="C254" s="205" t="s">
        <v>2007</v>
      </c>
      <c r="D254" s="666">
        <v>18048.470318809133</v>
      </c>
    </row>
    <row r="255" spans="1:4" ht="31.5" thickTop="1" thickBot="1">
      <c r="A255" s="200" t="s">
        <v>603</v>
      </c>
      <c r="B255" s="200" t="s">
        <v>388</v>
      </c>
      <c r="C255" s="205" t="s">
        <v>604</v>
      </c>
      <c r="D255" s="666">
        <v>280388.0612306394</v>
      </c>
    </row>
    <row r="256" spans="1:4" ht="16.5" thickTop="1" thickBot="1">
      <c r="A256" s="200" t="s">
        <v>569</v>
      </c>
      <c r="B256" s="200" t="s">
        <v>388</v>
      </c>
      <c r="C256" s="205" t="s">
        <v>570</v>
      </c>
      <c r="D256" s="666">
        <v>277806.36340625561</v>
      </c>
    </row>
    <row r="257" spans="1:4" ht="16.5" thickTop="1" thickBot="1">
      <c r="A257" s="200" t="s">
        <v>606</v>
      </c>
      <c r="B257" s="200" t="s">
        <v>388</v>
      </c>
      <c r="C257" s="205" t="s">
        <v>607</v>
      </c>
      <c r="D257" s="666">
        <v>327807.41638040135</v>
      </c>
    </row>
    <row r="258" spans="1:4" ht="16.5" thickTop="1" thickBot="1">
      <c r="A258" s="200" t="s">
        <v>608</v>
      </c>
      <c r="B258" s="200" t="s">
        <v>388</v>
      </c>
      <c r="C258" s="205" t="s">
        <v>609</v>
      </c>
      <c r="D258" s="666">
        <v>327807.41638040135</v>
      </c>
    </row>
    <row r="259" spans="1:4" ht="16.5" thickTop="1" thickBot="1">
      <c r="A259" s="200" t="s">
        <v>507</v>
      </c>
      <c r="B259" s="200" t="s">
        <v>388</v>
      </c>
      <c r="C259" s="205" t="s">
        <v>508</v>
      </c>
      <c r="D259" s="666">
        <v>327807.41638040135</v>
      </c>
    </row>
    <row r="260" spans="1:4" ht="16.5" thickTop="1" thickBot="1">
      <c r="A260" s="200" t="s">
        <v>1753</v>
      </c>
      <c r="B260" s="200" t="s">
        <v>388</v>
      </c>
      <c r="C260" s="205" t="s">
        <v>1754</v>
      </c>
      <c r="D260" s="666">
        <v>430134.67920207308</v>
      </c>
    </row>
    <row r="261" spans="1:4" ht="16.5" thickTop="1" thickBot="1">
      <c r="A261" s="200" t="s">
        <v>509</v>
      </c>
      <c r="B261" s="200" t="s">
        <v>377</v>
      </c>
      <c r="C261" s="205" t="s">
        <v>510</v>
      </c>
      <c r="D261" s="666">
        <v>1688.894594105948</v>
      </c>
    </row>
    <row r="262" spans="1:4" ht="46.5" thickTop="1" thickBot="1">
      <c r="A262" s="200" t="s">
        <v>610</v>
      </c>
      <c r="B262" s="200" t="s">
        <v>377</v>
      </c>
      <c r="C262" s="205" t="s">
        <v>2008</v>
      </c>
      <c r="D262" s="666">
        <v>1726.561321038992</v>
      </c>
    </row>
    <row r="263" spans="1:4" ht="31.5" thickTop="1" thickBot="1">
      <c r="A263" s="200" t="s">
        <v>611</v>
      </c>
      <c r="B263" s="200" t="s">
        <v>233</v>
      </c>
      <c r="C263" s="205" t="s">
        <v>612</v>
      </c>
      <c r="D263" s="666">
        <v>51333.640691858003</v>
      </c>
    </row>
    <row r="264" spans="1:4" ht="31.5" thickTop="1" thickBot="1">
      <c r="A264" s="200" t="s">
        <v>613</v>
      </c>
      <c r="B264" s="200" t="s">
        <v>377</v>
      </c>
      <c r="C264" s="205" t="s">
        <v>614</v>
      </c>
      <c r="D264" s="666">
        <v>14391.743747363344</v>
      </c>
    </row>
    <row r="265" spans="1:4" ht="31.5" thickTop="1" thickBot="1">
      <c r="A265" s="200" t="s">
        <v>615</v>
      </c>
      <c r="B265" s="200" t="s">
        <v>144</v>
      </c>
      <c r="C265" s="205" t="s">
        <v>616</v>
      </c>
      <c r="D265" s="666">
        <v>2667</v>
      </c>
    </row>
    <row r="266" spans="1:4" ht="31.5" thickTop="1" thickBot="1">
      <c r="A266" s="200" t="s">
        <v>617</v>
      </c>
      <c r="B266" s="200" t="s">
        <v>92</v>
      </c>
      <c r="C266" s="205" t="s">
        <v>618</v>
      </c>
      <c r="D266" s="666">
        <v>14000</v>
      </c>
    </row>
    <row r="267" spans="1:4" ht="31.5" thickTop="1" thickBot="1">
      <c r="A267" s="200" t="s">
        <v>619</v>
      </c>
      <c r="B267" s="200" t="s">
        <v>92</v>
      </c>
      <c r="C267" s="205" t="s">
        <v>620</v>
      </c>
      <c r="D267" s="666">
        <v>19000</v>
      </c>
    </row>
    <row r="268" spans="1:4" ht="31.5" thickTop="1" thickBot="1">
      <c r="A268" s="200" t="s">
        <v>621</v>
      </c>
      <c r="B268" s="200" t="s">
        <v>92</v>
      </c>
      <c r="C268" s="205" t="s">
        <v>622</v>
      </c>
      <c r="D268" s="666">
        <v>38532.043632857225</v>
      </c>
    </row>
    <row r="269" spans="1:4" ht="16.5" thickTop="1" thickBot="1">
      <c r="A269" s="200" t="s">
        <v>623</v>
      </c>
      <c r="B269" s="200" t="s">
        <v>377</v>
      </c>
      <c r="C269" s="205" t="s">
        <v>624</v>
      </c>
      <c r="D269" s="666">
        <v>38080</v>
      </c>
    </row>
    <row r="270" spans="1:4" ht="16.5" thickTop="1" thickBot="1">
      <c r="A270" s="200" t="s">
        <v>627</v>
      </c>
      <c r="B270" s="200" t="s">
        <v>144</v>
      </c>
      <c r="C270" s="205" t="s">
        <v>628</v>
      </c>
      <c r="D270" s="666">
        <v>94166.817332610124</v>
      </c>
    </row>
    <row r="271" spans="1:4" ht="16.5" thickTop="1" thickBot="1">
      <c r="A271" s="200" t="s">
        <v>629</v>
      </c>
      <c r="B271" s="200" t="s">
        <v>388</v>
      </c>
      <c r="C271" s="205" t="s">
        <v>2009</v>
      </c>
      <c r="D271" s="666">
        <v>57293</v>
      </c>
    </row>
    <row r="272" spans="1:4" ht="31.5" thickTop="1" thickBot="1">
      <c r="A272" s="200" t="s">
        <v>625</v>
      </c>
      <c r="B272" s="200" t="s">
        <v>388</v>
      </c>
      <c r="C272" s="205" t="s">
        <v>626</v>
      </c>
      <c r="D272" s="666">
        <v>57293</v>
      </c>
    </row>
    <row r="273" spans="1:4" ht="31.5" thickTop="1" thickBot="1">
      <c r="A273" s="200" t="s">
        <v>630</v>
      </c>
      <c r="B273" s="200" t="s">
        <v>388</v>
      </c>
      <c r="C273" s="205" t="s">
        <v>631</v>
      </c>
      <c r="D273" s="666">
        <v>60000</v>
      </c>
    </row>
    <row r="274" spans="1:4" ht="31.5" thickTop="1" thickBot="1">
      <c r="A274" s="200" t="s">
        <v>632</v>
      </c>
      <c r="B274" s="200" t="s">
        <v>144</v>
      </c>
      <c r="C274" s="205" t="s">
        <v>633</v>
      </c>
      <c r="D274" s="666">
        <v>16288.314349424454</v>
      </c>
    </row>
    <row r="275" spans="1:4" ht="31.5" thickTop="1" thickBot="1">
      <c r="A275" s="200" t="s">
        <v>634</v>
      </c>
      <c r="B275" s="200" t="s">
        <v>144</v>
      </c>
      <c r="C275" s="205" t="s">
        <v>635</v>
      </c>
      <c r="D275" s="666">
        <v>32576.628698848908</v>
      </c>
    </row>
    <row r="276" spans="1:4" ht="31.5" thickTop="1" thickBot="1">
      <c r="A276" s="200" t="s">
        <v>636</v>
      </c>
      <c r="B276" s="200" t="s">
        <v>637</v>
      </c>
      <c r="C276" s="205" t="s">
        <v>2010</v>
      </c>
      <c r="D276" s="666">
        <v>75000</v>
      </c>
    </row>
    <row r="277" spans="1:4" ht="16.5" thickTop="1" thickBot="1">
      <c r="A277" s="200" t="s">
        <v>638</v>
      </c>
      <c r="B277" s="200" t="s">
        <v>637</v>
      </c>
      <c r="C277" s="205" t="s">
        <v>2011</v>
      </c>
      <c r="D277" s="666">
        <v>42000</v>
      </c>
    </row>
    <row r="278" spans="1:4" ht="16.5" thickTop="1" thickBot="1">
      <c r="A278" s="200" t="s">
        <v>639</v>
      </c>
      <c r="B278" s="200" t="s">
        <v>637</v>
      </c>
      <c r="C278" s="205" t="s">
        <v>640</v>
      </c>
      <c r="D278" s="666">
        <v>35000</v>
      </c>
    </row>
    <row r="279" spans="1:4" ht="16.5" thickTop="1" thickBot="1">
      <c r="A279" s="200" t="s">
        <v>511</v>
      </c>
      <c r="B279" s="200" t="s">
        <v>141</v>
      </c>
      <c r="C279" s="205" t="s">
        <v>512</v>
      </c>
      <c r="D279" s="666">
        <v>43000</v>
      </c>
    </row>
    <row r="280" spans="1:4" ht="16.5" thickTop="1" thickBot="1">
      <c r="A280" s="200" t="s">
        <v>513</v>
      </c>
      <c r="B280" s="200" t="s">
        <v>141</v>
      </c>
      <c r="C280" s="205" t="s">
        <v>514</v>
      </c>
      <c r="D280" s="666">
        <v>61056.746338817567</v>
      </c>
    </row>
    <row r="281" spans="1:4" ht="31.5" thickTop="1" thickBot="1">
      <c r="A281" s="200" t="s">
        <v>641</v>
      </c>
      <c r="B281" s="200" t="s">
        <v>92</v>
      </c>
      <c r="C281" s="205" t="s">
        <v>642</v>
      </c>
      <c r="D281" s="666">
        <v>62329.270897366347</v>
      </c>
    </row>
    <row r="282" spans="1:4" ht="31.5" thickTop="1" thickBot="1">
      <c r="A282" s="200" t="s">
        <v>643</v>
      </c>
      <c r="B282" s="200" t="s">
        <v>377</v>
      </c>
      <c r="C282" s="205" t="s">
        <v>644</v>
      </c>
      <c r="D282" s="666">
        <v>6231</v>
      </c>
    </row>
    <row r="283" spans="1:4" ht="31.5" thickTop="1" thickBot="1">
      <c r="A283" s="200" t="s">
        <v>645</v>
      </c>
      <c r="B283" s="200" t="s">
        <v>144</v>
      </c>
      <c r="C283" s="205" t="s">
        <v>646</v>
      </c>
      <c r="D283" s="666">
        <v>3500</v>
      </c>
    </row>
    <row r="284" spans="1:4" ht="16.5" thickTop="1" thickBot="1">
      <c r="A284" s="200" t="s">
        <v>647</v>
      </c>
      <c r="B284" s="200" t="s">
        <v>92</v>
      </c>
      <c r="C284" s="205" t="s">
        <v>648</v>
      </c>
      <c r="D284" s="666">
        <v>8000</v>
      </c>
    </row>
    <row r="285" spans="1:4" ht="31.5" thickTop="1" thickBot="1">
      <c r="A285" s="200" t="s">
        <v>649</v>
      </c>
      <c r="B285" s="200" t="s">
        <v>92</v>
      </c>
      <c r="C285" s="205" t="s">
        <v>650</v>
      </c>
      <c r="D285" s="666">
        <v>119000</v>
      </c>
    </row>
    <row r="286" spans="1:4" ht="16.5" thickTop="1" thickBot="1">
      <c r="A286" s="200" t="s">
        <v>651</v>
      </c>
      <c r="B286" s="200" t="s">
        <v>92</v>
      </c>
      <c r="C286" s="205" t="s">
        <v>652</v>
      </c>
      <c r="D286" s="666">
        <v>73165.072018320963</v>
      </c>
    </row>
    <row r="287" spans="1:4" ht="16.5" thickTop="1" thickBot="1">
      <c r="A287" s="200" t="s">
        <v>657</v>
      </c>
      <c r="B287" s="200" t="s">
        <v>92</v>
      </c>
      <c r="C287" s="205" t="s">
        <v>658</v>
      </c>
      <c r="D287" s="666">
        <v>23000</v>
      </c>
    </row>
    <row r="288" spans="1:4" ht="31.5" thickTop="1" thickBot="1">
      <c r="A288" s="200" t="s">
        <v>653</v>
      </c>
      <c r="B288" s="200" t="s">
        <v>92</v>
      </c>
      <c r="C288" s="205" t="s">
        <v>654</v>
      </c>
      <c r="D288" s="666">
        <v>23000</v>
      </c>
    </row>
    <row r="289" spans="1:4" ht="31.5" thickTop="1" thickBot="1">
      <c r="A289" s="200" t="s">
        <v>655</v>
      </c>
      <c r="B289" s="200" t="s">
        <v>92</v>
      </c>
      <c r="C289" s="205" t="s">
        <v>656</v>
      </c>
      <c r="D289" s="666">
        <v>130900</v>
      </c>
    </row>
    <row r="290" spans="1:4" ht="16.5" thickTop="1" thickBot="1">
      <c r="A290" s="200" t="s">
        <v>659</v>
      </c>
      <c r="B290" s="200" t="s">
        <v>463</v>
      </c>
      <c r="C290" s="205" t="s">
        <v>660</v>
      </c>
      <c r="D290" s="666">
        <v>3000</v>
      </c>
    </row>
    <row r="291" spans="1:4" ht="16.5" thickTop="1" thickBot="1">
      <c r="A291" s="200" t="s">
        <v>661</v>
      </c>
      <c r="B291" s="200" t="s">
        <v>425</v>
      </c>
      <c r="C291" s="205" t="s">
        <v>2012</v>
      </c>
      <c r="D291" s="666">
        <v>59620.320617127698</v>
      </c>
    </row>
    <row r="292" spans="1:4" ht="31.5" thickTop="1" thickBot="1">
      <c r="A292" s="200" t="s">
        <v>662</v>
      </c>
      <c r="B292" s="200" t="s">
        <v>377</v>
      </c>
      <c r="C292" s="205" t="s">
        <v>663</v>
      </c>
      <c r="D292" s="666">
        <v>2656.013258603025</v>
      </c>
    </row>
    <row r="293" spans="1:4" ht="16.5" thickTop="1" thickBot="1">
      <c r="A293" s="200" t="s">
        <v>664</v>
      </c>
      <c r="B293" s="200" t="s">
        <v>377</v>
      </c>
      <c r="C293" s="205" t="s">
        <v>2013</v>
      </c>
      <c r="D293" s="666">
        <v>12239.650213945637</v>
      </c>
    </row>
    <row r="294" spans="1:4" ht="16.5" thickTop="1" thickBot="1">
      <c r="A294" s="200" t="s">
        <v>665</v>
      </c>
      <c r="B294" s="200" t="s">
        <v>92</v>
      </c>
      <c r="C294" s="205" t="s">
        <v>666</v>
      </c>
      <c r="D294" s="666">
        <v>1832.4353643102511</v>
      </c>
    </row>
    <row r="295" spans="1:4" ht="16.5" thickTop="1" thickBot="1">
      <c r="A295" s="200" t="s">
        <v>671</v>
      </c>
      <c r="B295" s="200" t="s">
        <v>92</v>
      </c>
      <c r="C295" s="205" t="s">
        <v>2014</v>
      </c>
      <c r="D295" s="666">
        <v>62667.253420116904</v>
      </c>
    </row>
    <row r="296" spans="1:4" ht="16.5" thickTop="1" thickBot="1">
      <c r="A296" s="200" t="s">
        <v>667</v>
      </c>
      <c r="B296" s="200" t="s">
        <v>92</v>
      </c>
      <c r="C296" s="205" t="s">
        <v>668</v>
      </c>
      <c r="D296" s="666">
        <v>67989.460133791348</v>
      </c>
    </row>
    <row r="297" spans="1:4" ht="16.5" thickTop="1" thickBot="1">
      <c r="A297" s="200" t="s">
        <v>669</v>
      </c>
      <c r="B297" s="200" t="s">
        <v>92</v>
      </c>
      <c r="C297" s="205" t="s">
        <v>670</v>
      </c>
      <c r="D297" s="666">
        <v>61588.152594467538</v>
      </c>
    </row>
    <row r="298" spans="1:4" ht="16.5" thickTop="1" thickBot="1">
      <c r="A298" s="200" t="s">
        <v>684</v>
      </c>
      <c r="B298" s="200" t="s">
        <v>144</v>
      </c>
      <c r="C298" s="205" t="s">
        <v>685</v>
      </c>
      <c r="D298" s="666">
        <v>5900.4418730790085</v>
      </c>
    </row>
    <row r="299" spans="1:4" ht="16.5" thickTop="1" thickBot="1">
      <c r="A299" s="200" t="s">
        <v>672</v>
      </c>
      <c r="B299" s="200" t="s">
        <v>377</v>
      </c>
      <c r="C299" s="205" t="s">
        <v>673</v>
      </c>
      <c r="D299" s="666">
        <v>34963.884770686425</v>
      </c>
    </row>
    <row r="300" spans="1:4" ht="16.5" thickTop="1" thickBot="1">
      <c r="A300" s="200" t="s">
        <v>688</v>
      </c>
      <c r="B300" s="200" t="s">
        <v>377</v>
      </c>
      <c r="C300" s="205" t="s">
        <v>689</v>
      </c>
      <c r="D300" s="666">
        <v>34963.884770686425</v>
      </c>
    </row>
    <row r="301" spans="1:4" ht="46.5" thickTop="1" thickBot="1">
      <c r="A301" s="200" t="s">
        <v>690</v>
      </c>
      <c r="B301" s="200" t="s">
        <v>92</v>
      </c>
      <c r="C301" s="205" t="s">
        <v>691</v>
      </c>
      <c r="D301" s="666">
        <v>380800</v>
      </c>
    </row>
    <row r="302" spans="1:4" ht="46.5" thickTop="1" thickBot="1">
      <c r="A302" s="200" t="s">
        <v>692</v>
      </c>
      <c r="B302" s="200" t="s">
        <v>92</v>
      </c>
      <c r="C302" s="205" t="s">
        <v>693</v>
      </c>
      <c r="D302" s="666">
        <v>261800</v>
      </c>
    </row>
    <row r="303" spans="1:4" ht="46.5" thickTop="1" thickBot="1">
      <c r="A303" s="200" t="s">
        <v>694</v>
      </c>
      <c r="B303" s="200" t="s">
        <v>92</v>
      </c>
      <c r="C303" s="205" t="s">
        <v>695</v>
      </c>
      <c r="D303" s="666">
        <v>249900</v>
      </c>
    </row>
    <row r="304" spans="1:4" ht="46.5" thickTop="1" thickBot="1">
      <c r="A304" s="200" t="s">
        <v>696</v>
      </c>
      <c r="B304" s="200" t="s">
        <v>92</v>
      </c>
      <c r="C304" s="205" t="s">
        <v>697</v>
      </c>
      <c r="D304" s="666">
        <v>595000</v>
      </c>
    </row>
    <row r="305" spans="1:4" ht="46.5" thickTop="1" thickBot="1">
      <c r="A305" s="200" t="s">
        <v>698</v>
      </c>
      <c r="B305" s="200" t="s">
        <v>92</v>
      </c>
      <c r="C305" s="205" t="s">
        <v>699</v>
      </c>
      <c r="D305" s="666">
        <v>214200</v>
      </c>
    </row>
    <row r="306" spans="1:4" ht="46.5" thickTop="1" thickBot="1">
      <c r="A306" s="200" t="s">
        <v>700</v>
      </c>
      <c r="B306" s="200" t="s">
        <v>233</v>
      </c>
      <c r="C306" s="205" t="s">
        <v>701</v>
      </c>
      <c r="D306" s="666">
        <v>380800</v>
      </c>
    </row>
    <row r="307" spans="1:4" ht="16.5" thickTop="1" thickBot="1">
      <c r="A307" s="200" t="s">
        <v>702</v>
      </c>
      <c r="B307" s="200" t="s">
        <v>92</v>
      </c>
      <c r="C307" s="205" t="s">
        <v>703</v>
      </c>
      <c r="D307" s="666">
        <v>178500</v>
      </c>
    </row>
    <row r="308" spans="1:4" ht="16.5" thickTop="1" thickBot="1">
      <c r="A308" s="200" t="s">
        <v>674</v>
      </c>
      <c r="B308" s="200" t="s">
        <v>377</v>
      </c>
      <c r="C308" s="205" t="s">
        <v>675</v>
      </c>
      <c r="D308" s="666">
        <v>21303</v>
      </c>
    </row>
    <row r="309" spans="1:4" ht="16.5" thickTop="1" thickBot="1">
      <c r="A309" s="200" t="s">
        <v>680</v>
      </c>
      <c r="B309" s="200" t="s">
        <v>377</v>
      </c>
      <c r="C309" s="205" t="s">
        <v>681</v>
      </c>
      <c r="D309" s="666">
        <v>6654</v>
      </c>
    </row>
    <row r="310" spans="1:4" ht="16.5" thickTop="1" thickBot="1">
      <c r="A310" s="200" t="s">
        <v>678</v>
      </c>
      <c r="B310" s="200" t="s">
        <v>377</v>
      </c>
      <c r="C310" s="205" t="s">
        <v>679</v>
      </c>
      <c r="D310" s="666">
        <v>17112</v>
      </c>
    </row>
    <row r="311" spans="1:4" ht="16.5" thickTop="1" thickBot="1">
      <c r="A311" s="200" t="s">
        <v>676</v>
      </c>
      <c r="B311" s="200" t="s">
        <v>377</v>
      </c>
      <c r="C311" s="205" t="s">
        <v>677</v>
      </c>
      <c r="D311" s="666">
        <v>91535</v>
      </c>
    </row>
    <row r="312" spans="1:4" ht="16.5" thickTop="1" thickBot="1">
      <c r="A312" s="200" t="s">
        <v>682</v>
      </c>
      <c r="B312" s="200" t="s">
        <v>377</v>
      </c>
      <c r="C312" s="205" t="s">
        <v>683</v>
      </c>
      <c r="D312" s="666">
        <v>12138</v>
      </c>
    </row>
    <row r="313" spans="1:4" ht="16.5" thickTop="1" thickBot="1">
      <c r="A313" s="200" t="s">
        <v>704</v>
      </c>
      <c r="B313" s="200" t="s">
        <v>377</v>
      </c>
      <c r="C313" s="205" t="s">
        <v>705</v>
      </c>
      <c r="D313" s="666">
        <v>12216.23576206834</v>
      </c>
    </row>
    <row r="314" spans="1:4" ht="16.5" thickTop="1" thickBot="1">
      <c r="A314" s="200" t="s">
        <v>706</v>
      </c>
      <c r="B314" s="200" t="s">
        <v>377</v>
      </c>
      <c r="C314" s="205" t="s">
        <v>707</v>
      </c>
      <c r="D314" s="666">
        <v>11629.85644548906</v>
      </c>
    </row>
    <row r="315" spans="1:4" ht="46.5" thickTop="1" thickBot="1">
      <c r="A315" s="200" t="s">
        <v>712</v>
      </c>
      <c r="B315" s="200" t="s">
        <v>377</v>
      </c>
      <c r="C315" s="205" t="s">
        <v>713</v>
      </c>
      <c r="D315" s="666">
        <v>12035.028264930994</v>
      </c>
    </row>
    <row r="316" spans="1:4" ht="31.5" thickTop="1" thickBot="1">
      <c r="A316" s="200" t="s">
        <v>708</v>
      </c>
      <c r="B316" s="200" t="s">
        <v>92</v>
      </c>
      <c r="C316" s="205" t="s">
        <v>709</v>
      </c>
      <c r="D316" s="666">
        <v>20000</v>
      </c>
    </row>
    <row r="317" spans="1:4" ht="16.5" thickTop="1" thickBot="1">
      <c r="A317" s="200" t="s">
        <v>710</v>
      </c>
      <c r="B317" s="200" t="s">
        <v>377</v>
      </c>
      <c r="C317" s="205" t="s">
        <v>711</v>
      </c>
      <c r="D317" s="666">
        <v>20910.123546073643</v>
      </c>
    </row>
    <row r="318" spans="1:4" ht="31.5" thickTop="1" thickBot="1">
      <c r="A318" s="200" t="s">
        <v>714</v>
      </c>
      <c r="B318" s="200" t="s">
        <v>637</v>
      </c>
      <c r="C318" s="205" t="s">
        <v>715</v>
      </c>
      <c r="D318" s="666">
        <v>10120</v>
      </c>
    </row>
    <row r="319" spans="1:4" ht="31.5" thickTop="1" thickBot="1">
      <c r="A319" s="200" t="s">
        <v>716</v>
      </c>
      <c r="B319" s="200" t="s">
        <v>92</v>
      </c>
      <c r="C319" s="205" t="s">
        <v>717</v>
      </c>
      <c r="D319" s="666">
        <v>18000</v>
      </c>
    </row>
    <row r="320" spans="1:4" ht="46.5" thickTop="1" thickBot="1">
      <c r="A320" s="200" t="s">
        <v>724</v>
      </c>
      <c r="B320" s="200" t="s">
        <v>92</v>
      </c>
      <c r="C320" s="205" t="s">
        <v>725</v>
      </c>
      <c r="D320" s="666">
        <v>142800</v>
      </c>
    </row>
    <row r="321" spans="1:4" ht="46.5" thickTop="1" thickBot="1">
      <c r="A321" s="200" t="s">
        <v>726</v>
      </c>
      <c r="B321" s="200" t="s">
        <v>92</v>
      </c>
      <c r="C321" s="205" t="s">
        <v>727</v>
      </c>
      <c r="D321" s="666">
        <v>190400</v>
      </c>
    </row>
    <row r="322" spans="1:4" ht="46.5" thickTop="1" thickBot="1">
      <c r="A322" s="200" t="s">
        <v>722</v>
      </c>
      <c r="B322" s="200" t="s">
        <v>92</v>
      </c>
      <c r="C322" s="205" t="s">
        <v>723</v>
      </c>
      <c r="D322" s="666">
        <v>130900</v>
      </c>
    </row>
    <row r="323" spans="1:4" ht="61.5" thickTop="1" thickBot="1">
      <c r="A323" s="200" t="s">
        <v>720</v>
      </c>
      <c r="B323" s="200" t="s">
        <v>92</v>
      </c>
      <c r="C323" s="205" t="s">
        <v>721</v>
      </c>
      <c r="D323" s="666">
        <v>273700</v>
      </c>
    </row>
    <row r="324" spans="1:4" ht="16.5" thickTop="1" thickBot="1">
      <c r="A324" s="200" t="s">
        <v>728</v>
      </c>
      <c r="B324" s="200" t="s">
        <v>92</v>
      </c>
      <c r="C324" s="205" t="s">
        <v>729</v>
      </c>
      <c r="D324" s="666">
        <v>261800</v>
      </c>
    </row>
    <row r="325" spans="1:4" ht="16.5" thickTop="1" thickBot="1">
      <c r="A325" s="200" t="s">
        <v>732</v>
      </c>
      <c r="B325" s="200" t="s">
        <v>92</v>
      </c>
      <c r="C325" s="205" t="s">
        <v>733</v>
      </c>
      <c r="D325" s="666">
        <v>16288.314349424454</v>
      </c>
    </row>
    <row r="326" spans="1:4" ht="31.5" thickTop="1" thickBot="1">
      <c r="A326" s="200" t="s">
        <v>718</v>
      </c>
      <c r="B326" s="200" t="s">
        <v>92</v>
      </c>
      <c r="C326" s="205" t="s">
        <v>719</v>
      </c>
      <c r="D326" s="666">
        <v>21378.412583619596</v>
      </c>
    </row>
    <row r="327" spans="1:4" ht="31.5" thickTop="1" thickBot="1">
      <c r="A327" s="200" t="s">
        <v>730</v>
      </c>
      <c r="B327" s="200" t="s">
        <v>92</v>
      </c>
      <c r="C327" s="205" t="s">
        <v>731</v>
      </c>
      <c r="D327" s="666">
        <v>15270.294702585425</v>
      </c>
    </row>
    <row r="328" spans="1:4" ht="31.5" thickTop="1" thickBot="1">
      <c r="A328" s="200" t="s">
        <v>734</v>
      </c>
      <c r="B328" s="200" t="s">
        <v>92</v>
      </c>
      <c r="C328" s="205" t="s">
        <v>735</v>
      </c>
      <c r="D328" s="666">
        <v>90552.847586331569</v>
      </c>
    </row>
    <row r="329" spans="1:4" ht="16.5" thickTop="1" thickBot="1">
      <c r="A329" s="200" t="s">
        <v>736</v>
      </c>
      <c r="B329" s="200" t="s">
        <v>92</v>
      </c>
      <c r="C329" s="205" t="s">
        <v>737</v>
      </c>
      <c r="D329" s="666">
        <v>5355</v>
      </c>
    </row>
    <row r="330" spans="1:4" ht="31.5" thickTop="1" thickBot="1">
      <c r="A330" s="200" t="s">
        <v>738</v>
      </c>
      <c r="B330" s="200" t="s">
        <v>92</v>
      </c>
      <c r="C330" s="205" t="s">
        <v>739</v>
      </c>
      <c r="D330" s="666">
        <v>35700</v>
      </c>
    </row>
    <row r="331" spans="1:4" ht="31.5" thickTop="1" thickBot="1">
      <c r="A331" s="200" t="s">
        <v>740</v>
      </c>
      <c r="B331" s="200" t="s">
        <v>92</v>
      </c>
      <c r="C331" s="205" t="s">
        <v>741</v>
      </c>
      <c r="D331" s="666">
        <v>1500</v>
      </c>
    </row>
    <row r="332" spans="1:4" ht="16.5" thickTop="1" thickBot="1">
      <c r="A332" s="200" t="s">
        <v>743</v>
      </c>
      <c r="B332" s="200" t="s">
        <v>388</v>
      </c>
      <c r="C332" s="205" t="s">
        <v>744</v>
      </c>
      <c r="D332" s="666">
        <v>70000</v>
      </c>
    </row>
    <row r="333" spans="1:4" ht="31.5" thickTop="1" thickBot="1">
      <c r="A333" s="200" t="s">
        <v>742</v>
      </c>
      <c r="B333" s="200" t="s">
        <v>388</v>
      </c>
      <c r="C333" s="205" t="s">
        <v>2017</v>
      </c>
      <c r="D333" s="666">
        <v>41650</v>
      </c>
    </row>
    <row r="334" spans="1:4" ht="16.5" thickTop="1" thickBot="1">
      <c r="A334" s="200" t="s">
        <v>747</v>
      </c>
      <c r="B334" s="200" t="s">
        <v>92</v>
      </c>
      <c r="C334" s="205" t="s">
        <v>2018</v>
      </c>
      <c r="D334" s="666">
        <v>1022.0917254263844</v>
      </c>
    </row>
    <row r="335" spans="1:4" ht="16.5" thickTop="1" thickBot="1">
      <c r="A335" s="200" t="s">
        <v>745</v>
      </c>
      <c r="B335" s="200" t="s">
        <v>92</v>
      </c>
      <c r="C335" s="205" t="s">
        <v>746</v>
      </c>
      <c r="D335" s="666">
        <v>2945.1308383053092</v>
      </c>
    </row>
    <row r="336" spans="1:4" ht="16.5" thickTop="1" thickBot="1">
      <c r="A336" s="200" t="s">
        <v>748</v>
      </c>
      <c r="B336" s="200" t="s">
        <v>377</v>
      </c>
      <c r="C336" s="205" t="s">
        <v>749</v>
      </c>
      <c r="D336" s="666">
        <v>6082.6673898631943</v>
      </c>
    </row>
    <row r="337" spans="1:4" ht="16.5" thickTop="1" thickBot="1">
      <c r="A337" s="200" t="s">
        <v>753</v>
      </c>
      <c r="B337" s="200" t="s">
        <v>92</v>
      </c>
      <c r="C337" s="205" t="s">
        <v>754</v>
      </c>
      <c r="D337" s="666">
        <v>322010.81251129991</v>
      </c>
    </row>
    <row r="338" spans="1:4" ht="16.5" thickTop="1" thickBot="1">
      <c r="A338" s="200" t="s">
        <v>751</v>
      </c>
      <c r="B338" s="200" t="s">
        <v>92</v>
      </c>
      <c r="C338" s="205" t="s">
        <v>752</v>
      </c>
      <c r="D338" s="666">
        <v>71400</v>
      </c>
    </row>
    <row r="339" spans="1:4" ht="31.5" thickTop="1" thickBot="1">
      <c r="A339" s="200" t="s">
        <v>750</v>
      </c>
      <c r="B339" s="200" t="s">
        <v>144</v>
      </c>
      <c r="C339" s="205" t="s">
        <v>2019</v>
      </c>
      <c r="D339" s="666">
        <v>121219</v>
      </c>
    </row>
    <row r="340" spans="1:4" ht="31.5" thickTop="1" thickBot="1">
      <c r="A340" s="200" t="s">
        <v>686</v>
      </c>
      <c r="B340" s="200" t="s">
        <v>92</v>
      </c>
      <c r="C340" s="205" t="s">
        <v>2015</v>
      </c>
      <c r="D340" s="666">
        <v>1687214.8616886637</v>
      </c>
    </row>
    <row r="341" spans="1:4" ht="31.5" thickTop="1" thickBot="1">
      <c r="A341" s="200" t="s">
        <v>755</v>
      </c>
      <c r="B341" s="200" t="s">
        <v>92</v>
      </c>
      <c r="C341" s="205" t="s">
        <v>756</v>
      </c>
      <c r="D341" s="666">
        <v>1687214.8616886637</v>
      </c>
    </row>
    <row r="342" spans="1:4" ht="31.5" thickTop="1" thickBot="1">
      <c r="A342" s="200" t="s">
        <v>687</v>
      </c>
      <c r="B342" s="200" t="s">
        <v>92</v>
      </c>
      <c r="C342" s="205" t="s">
        <v>2016</v>
      </c>
      <c r="D342" s="666">
        <v>1386695.4619417824</v>
      </c>
    </row>
    <row r="343" spans="1:4" ht="31.5" thickTop="1" thickBot="1">
      <c r="A343" s="200" t="s">
        <v>757</v>
      </c>
      <c r="B343" s="200" t="s">
        <v>92</v>
      </c>
      <c r="C343" s="205" t="s">
        <v>758</v>
      </c>
      <c r="D343" s="666">
        <v>1386695.4619417824</v>
      </c>
    </row>
    <row r="344" spans="1:4" ht="31.5" thickTop="1" thickBot="1">
      <c r="A344" s="200" t="s">
        <v>802</v>
      </c>
      <c r="B344" s="200" t="s">
        <v>388</v>
      </c>
      <c r="C344" s="205" t="s">
        <v>803</v>
      </c>
      <c r="D344" s="666">
        <v>73780</v>
      </c>
    </row>
    <row r="345" spans="1:4" ht="31.5" thickTop="1" thickBot="1">
      <c r="A345" s="200" t="s">
        <v>759</v>
      </c>
      <c r="B345" s="200" t="s">
        <v>377</v>
      </c>
      <c r="C345" s="205" t="s">
        <v>760</v>
      </c>
      <c r="D345" s="666">
        <v>76882.879768577099</v>
      </c>
    </row>
    <row r="346" spans="1:4" ht="31.5" thickTop="1" thickBot="1">
      <c r="A346" s="200" t="s">
        <v>761</v>
      </c>
      <c r="B346" s="200" t="s">
        <v>144</v>
      </c>
      <c r="C346" s="205" t="s">
        <v>762</v>
      </c>
      <c r="D346" s="666">
        <v>27399.998794672447</v>
      </c>
    </row>
    <row r="347" spans="1:4" ht="31.5" thickTop="1" thickBot="1">
      <c r="A347" s="200" t="s">
        <v>768</v>
      </c>
      <c r="B347" s="200" t="s">
        <v>92</v>
      </c>
      <c r="C347" s="205" t="s">
        <v>2023</v>
      </c>
      <c r="D347" s="666">
        <v>70039.751702525144</v>
      </c>
    </row>
    <row r="348" spans="1:4" ht="16.5" thickTop="1" thickBot="1">
      <c r="A348" s="200" t="s">
        <v>773</v>
      </c>
      <c r="B348" s="200" t="s">
        <v>144</v>
      </c>
      <c r="C348" s="205" t="s">
        <v>2024</v>
      </c>
      <c r="D348" s="666">
        <v>9019.6540709937908</v>
      </c>
    </row>
    <row r="349" spans="1:4" ht="31.5" thickTop="1" thickBot="1">
      <c r="A349" s="200" t="s">
        <v>763</v>
      </c>
      <c r="B349" s="200" t="s">
        <v>144</v>
      </c>
      <c r="C349" s="205" t="s">
        <v>764</v>
      </c>
      <c r="D349" s="666">
        <v>40347.172663171208</v>
      </c>
    </row>
    <row r="350" spans="1:4" ht="31.5" thickTop="1" thickBot="1">
      <c r="A350" s="200" t="s">
        <v>765</v>
      </c>
      <c r="B350" s="200" t="s">
        <v>144</v>
      </c>
      <c r="C350" s="205" t="s">
        <v>2020</v>
      </c>
      <c r="D350" s="666">
        <v>18295.849092991019</v>
      </c>
    </row>
    <row r="351" spans="1:4" ht="16.5" thickTop="1" thickBot="1">
      <c r="A351" s="200" t="s">
        <v>801</v>
      </c>
      <c r="B351" s="200" t="s">
        <v>144</v>
      </c>
      <c r="C351" s="205" t="s">
        <v>2026</v>
      </c>
      <c r="D351" s="666">
        <v>130671.98384861083</v>
      </c>
    </row>
    <row r="352" spans="1:4" ht="16.5" thickTop="1" thickBot="1">
      <c r="A352" s="200" t="s">
        <v>769</v>
      </c>
      <c r="B352" s="200" t="s">
        <v>144</v>
      </c>
      <c r="C352" s="205" t="s">
        <v>770</v>
      </c>
      <c r="D352" s="666">
        <v>293050</v>
      </c>
    </row>
    <row r="353" spans="1:4" ht="16.5" thickTop="1" thickBot="1">
      <c r="A353" s="200" t="s">
        <v>771</v>
      </c>
      <c r="B353" s="200" t="s">
        <v>144</v>
      </c>
      <c r="C353" s="205" t="s">
        <v>772</v>
      </c>
      <c r="D353" s="666">
        <v>812761</v>
      </c>
    </row>
    <row r="354" spans="1:4" ht="31.5" thickTop="1" thickBot="1">
      <c r="A354" s="200" t="s">
        <v>767</v>
      </c>
      <c r="B354" s="200" t="s">
        <v>144</v>
      </c>
      <c r="C354" s="205" t="s">
        <v>2022</v>
      </c>
      <c r="D354" s="666">
        <v>3733.0780449587169</v>
      </c>
    </row>
    <row r="355" spans="1:4" ht="16.5" thickTop="1" thickBot="1">
      <c r="A355" s="200" t="s">
        <v>766</v>
      </c>
      <c r="B355" s="200" t="s">
        <v>144</v>
      </c>
      <c r="C355" s="205" t="s">
        <v>2021</v>
      </c>
      <c r="D355" s="666">
        <v>3500</v>
      </c>
    </row>
    <row r="356" spans="1:4" ht="16.5" thickTop="1" thickBot="1">
      <c r="A356" s="200" t="s">
        <v>778</v>
      </c>
      <c r="B356" s="200" t="s">
        <v>144</v>
      </c>
      <c r="C356" s="205" t="s">
        <v>779</v>
      </c>
      <c r="D356" s="666">
        <v>35232.641957451931</v>
      </c>
    </row>
    <row r="357" spans="1:4" ht="31.5" thickTop="1" thickBot="1">
      <c r="A357" s="200" t="s">
        <v>774</v>
      </c>
      <c r="B357" s="200" t="s">
        <v>144</v>
      </c>
      <c r="C357" s="205" t="s">
        <v>775</v>
      </c>
      <c r="D357" s="666">
        <v>273700</v>
      </c>
    </row>
    <row r="358" spans="1:4" ht="31.5" thickTop="1" thickBot="1">
      <c r="A358" s="200" t="s">
        <v>776</v>
      </c>
      <c r="B358" s="200" t="s">
        <v>144</v>
      </c>
      <c r="C358" s="205" t="s">
        <v>777</v>
      </c>
      <c r="D358" s="666">
        <v>260460.32664376541</v>
      </c>
    </row>
    <row r="359" spans="1:4" ht="16.5" thickTop="1" thickBot="1">
      <c r="A359" s="200" t="s">
        <v>780</v>
      </c>
      <c r="B359" s="200" t="s">
        <v>144</v>
      </c>
      <c r="C359" s="205" t="s">
        <v>781</v>
      </c>
      <c r="D359" s="666">
        <v>48864.943048273359</v>
      </c>
    </row>
    <row r="360" spans="1:4" ht="16.5" thickTop="1" thickBot="1">
      <c r="A360" s="200" t="s">
        <v>782</v>
      </c>
      <c r="B360" s="200" t="s">
        <v>144</v>
      </c>
      <c r="C360" s="205" t="s">
        <v>783</v>
      </c>
      <c r="D360" s="666">
        <v>125654.16500934128</v>
      </c>
    </row>
    <row r="361" spans="1:4" ht="16.5" thickTop="1" thickBot="1">
      <c r="A361" s="200" t="s">
        <v>784</v>
      </c>
      <c r="B361" s="200" t="s">
        <v>144</v>
      </c>
      <c r="C361" s="205" t="s">
        <v>785</v>
      </c>
      <c r="D361" s="666">
        <v>119000</v>
      </c>
    </row>
    <row r="362" spans="1:4" ht="16.5" thickTop="1" thickBot="1">
      <c r="A362" s="200" t="s">
        <v>786</v>
      </c>
      <c r="B362" s="200" t="s">
        <v>144</v>
      </c>
      <c r="C362" s="205" t="s">
        <v>787</v>
      </c>
      <c r="D362" s="666">
        <v>176921.63442415473</v>
      </c>
    </row>
    <row r="363" spans="1:4" ht="31.5" thickTop="1" thickBot="1">
      <c r="A363" s="200" t="s">
        <v>788</v>
      </c>
      <c r="B363" s="200" t="s">
        <v>144</v>
      </c>
      <c r="C363" s="205" t="s">
        <v>789</v>
      </c>
      <c r="D363" s="666">
        <v>149408</v>
      </c>
    </row>
    <row r="364" spans="1:4" ht="31.5" thickTop="1" thickBot="1">
      <c r="A364" s="200" t="s">
        <v>804</v>
      </c>
      <c r="B364" s="200" t="s">
        <v>144</v>
      </c>
      <c r="C364" s="205" t="s">
        <v>805</v>
      </c>
      <c r="D364" s="666">
        <v>192268.28060025309</v>
      </c>
    </row>
    <row r="365" spans="1:4" ht="16.5" thickTop="1" thickBot="1">
      <c r="A365" s="200" t="s">
        <v>790</v>
      </c>
      <c r="B365" s="200" t="s">
        <v>144</v>
      </c>
      <c r="C365" s="205" t="s">
        <v>791</v>
      </c>
      <c r="D365" s="666">
        <v>84236.035677695399</v>
      </c>
    </row>
    <row r="366" spans="1:4" ht="16.5" thickTop="1" thickBot="1">
      <c r="A366" s="200" t="s">
        <v>792</v>
      </c>
      <c r="B366" s="200" t="s">
        <v>144</v>
      </c>
      <c r="C366" s="205" t="s">
        <v>2025</v>
      </c>
      <c r="D366" s="666">
        <v>84238.071716989085</v>
      </c>
    </row>
    <row r="367" spans="1:4" ht="31.5" thickTop="1" thickBot="1">
      <c r="A367" s="200" t="s">
        <v>793</v>
      </c>
      <c r="B367" s="200" t="s">
        <v>92</v>
      </c>
      <c r="C367" s="205" t="s">
        <v>794</v>
      </c>
      <c r="D367" s="666">
        <v>65000</v>
      </c>
    </row>
    <row r="368" spans="1:4" ht="16.5" thickTop="1" thickBot="1">
      <c r="A368" s="200" t="s">
        <v>797</v>
      </c>
      <c r="B368" s="200" t="s">
        <v>92</v>
      </c>
      <c r="C368" s="205" t="s">
        <v>798</v>
      </c>
      <c r="D368" s="666">
        <v>2500</v>
      </c>
    </row>
    <row r="369" spans="1:4" ht="31.5" thickTop="1" thickBot="1">
      <c r="A369" s="200" t="s">
        <v>795</v>
      </c>
      <c r="B369" s="200" t="s">
        <v>92</v>
      </c>
      <c r="C369" s="205" t="s">
        <v>796</v>
      </c>
      <c r="D369" s="666">
        <v>800</v>
      </c>
    </row>
    <row r="370" spans="1:4" ht="16.5" thickTop="1" thickBot="1">
      <c r="A370" s="200" t="s">
        <v>799</v>
      </c>
      <c r="B370" s="200" t="s">
        <v>92</v>
      </c>
      <c r="C370" s="205" t="s">
        <v>800</v>
      </c>
      <c r="D370" s="666">
        <v>37484.50141625986</v>
      </c>
    </row>
    <row r="371" spans="1:4" ht="16.5" thickTop="1" thickBot="1">
      <c r="A371" s="200" t="s">
        <v>808</v>
      </c>
      <c r="B371" s="200" t="s">
        <v>92</v>
      </c>
      <c r="C371" s="205" t="s">
        <v>2027</v>
      </c>
      <c r="D371" s="666">
        <v>36944.951003435177</v>
      </c>
    </row>
    <row r="372" spans="1:4" ht="16.5" thickTop="1" thickBot="1">
      <c r="A372" s="200" t="s">
        <v>806</v>
      </c>
      <c r="B372" s="200" t="s">
        <v>377</v>
      </c>
      <c r="C372" s="205" t="s">
        <v>807</v>
      </c>
      <c r="D372" s="666">
        <v>3000</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5" activePane="bottomRight" state="frozen"/>
      <selection activeCell="C72" sqref="C72"/>
      <selection pane="topRight" activeCell="C72" sqref="C72"/>
      <selection pane="bottomLeft" activeCell="C72" sqref="C72"/>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91" t="s">
        <v>1934</v>
      </c>
      <c r="B1" s="692"/>
      <c r="C1" s="692"/>
      <c r="D1" s="693"/>
    </row>
    <row r="2" spans="1:5" ht="16.5" thickTop="1" thickBot="1">
      <c r="A2" s="690" t="s">
        <v>1493</v>
      </c>
      <c r="B2" s="690"/>
      <c r="C2" s="690"/>
      <c r="D2" s="690"/>
    </row>
    <row r="3" spans="1:5" ht="16.5" thickTop="1" thickBot="1">
      <c r="A3" s="694"/>
      <c r="B3" s="694"/>
      <c r="C3" s="694"/>
      <c r="D3" s="694"/>
    </row>
    <row r="4" spans="1:5" ht="16.5" thickTop="1" thickBot="1">
      <c r="A4" s="695"/>
      <c r="B4" s="695"/>
      <c r="C4" s="695"/>
      <c r="D4" s="695"/>
    </row>
    <row r="5" spans="1:5" ht="30" customHeight="1" thickTop="1" thickBot="1">
      <c r="A5" s="207"/>
      <c r="B5" s="106"/>
      <c r="C5" s="107"/>
      <c r="D5" s="195"/>
    </row>
    <row r="6" spans="1:5" ht="30" customHeight="1" thickTop="1" thickBot="1">
      <c r="A6" s="208" t="s">
        <v>1350</v>
      </c>
      <c r="B6" s="106" t="s">
        <v>339</v>
      </c>
      <c r="C6" s="108" t="s">
        <v>2132</v>
      </c>
      <c r="D6" s="669">
        <v>1250</v>
      </c>
    </row>
    <row r="7" spans="1:5" ht="30" customHeight="1" thickTop="1" thickBot="1">
      <c r="A7" s="208" t="s">
        <v>1436</v>
      </c>
      <c r="B7" s="106" t="s">
        <v>339</v>
      </c>
      <c r="C7" s="108" t="s">
        <v>2131</v>
      </c>
      <c r="D7" s="669">
        <v>1200</v>
      </c>
      <c r="E7" s="109"/>
    </row>
    <row r="8" spans="1:5" ht="30" customHeight="1" thickTop="1" thickBot="1">
      <c r="A8" s="208" t="s">
        <v>1448</v>
      </c>
      <c r="B8" s="106" t="s">
        <v>339</v>
      </c>
      <c r="C8" s="108" t="s">
        <v>2133</v>
      </c>
      <c r="D8" s="669">
        <v>1200</v>
      </c>
    </row>
    <row r="9" spans="1:5" ht="30" customHeight="1" thickTop="1" thickBot="1">
      <c r="A9" s="208" t="s">
        <v>1309</v>
      </c>
      <c r="B9" s="106" t="s">
        <v>1307</v>
      </c>
      <c r="C9" s="108" t="s">
        <v>1310</v>
      </c>
      <c r="D9" s="669">
        <v>1300</v>
      </c>
    </row>
    <row r="10" spans="1:5" ht="30" customHeight="1" thickTop="1" thickBot="1">
      <c r="A10" s="208" t="s">
        <v>1472</v>
      </c>
      <c r="B10" s="106" t="s">
        <v>339</v>
      </c>
      <c r="C10" s="108" t="s">
        <v>1473</v>
      </c>
      <c r="D10" s="669">
        <v>1300</v>
      </c>
    </row>
    <row r="11" spans="1:5" ht="30" customHeight="1" thickTop="1" thickBot="1">
      <c r="A11" s="208" t="s">
        <v>1413</v>
      </c>
      <c r="B11" s="106" t="s">
        <v>339</v>
      </c>
      <c r="C11" s="108" t="s">
        <v>1414</v>
      </c>
      <c r="D11" s="669">
        <v>1241.6139985107966</v>
      </c>
    </row>
    <row r="12" spans="1:5" ht="30" customHeight="1" thickTop="1" thickBot="1">
      <c r="A12" s="208" t="s">
        <v>1415</v>
      </c>
      <c r="B12" s="106" t="s">
        <v>339</v>
      </c>
      <c r="C12" s="108" t="s">
        <v>1416</v>
      </c>
      <c r="D12" s="669">
        <v>1241.6139985107966</v>
      </c>
    </row>
    <row r="13" spans="1:5" ht="30" customHeight="1" thickTop="1" thickBot="1">
      <c r="A13" s="208" t="s">
        <v>1417</v>
      </c>
      <c r="B13" s="106" t="s">
        <v>339</v>
      </c>
      <c r="C13" s="108" t="s">
        <v>1418</v>
      </c>
      <c r="D13" s="669">
        <v>1241.6139985107966</v>
      </c>
    </row>
    <row r="14" spans="1:5" ht="30" customHeight="1" thickTop="1" thickBot="1">
      <c r="A14" s="208" t="s">
        <v>1419</v>
      </c>
      <c r="B14" s="106" t="s">
        <v>339</v>
      </c>
      <c r="C14" s="108" t="s">
        <v>1420</v>
      </c>
      <c r="D14" s="669">
        <v>1241.6139985107966</v>
      </c>
    </row>
    <row r="15" spans="1:5" ht="30" customHeight="1" thickTop="1" thickBot="1">
      <c r="A15" s="208" t="s">
        <v>1401</v>
      </c>
      <c r="B15" s="106" t="s">
        <v>339</v>
      </c>
      <c r="C15" s="108" t="s">
        <v>1944</v>
      </c>
      <c r="D15" s="669">
        <v>1300</v>
      </c>
    </row>
    <row r="16" spans="1:5" ht="30" customHeight="1" thickTop="1" thickBot="1">
      <c r="A16" s="208" t="s">
        <v>1311</v>
      </c>
      <c r="B16" s="106" t="s">
        <v>339</v>
      </c>
      <c r="C16" s="108" t="s">
        <v>1312</v>
      </c>
      <c r="D16" s="669">
        <v>1300</v>
      </c>
    </row>
    <row r="17" spans="1:4" ht="30" customHeight="1" thickTop="1" thickBot="1">
      <c r="A17" s="208" t="s">
        <v>1313</v>
      </c>
      <c r="B17" s="106" t="s">
        <v>339</v>
      </c>
      <c r="C17" s="108" t="s">
        <v>1314</v>
      </c>
      <c r="D17" s="669">
        <v>1300</v>
      </c>
    </row>
    <row r="18" spans="1:4" ht="30" customHeight="1" thickTop="1" thickBot="1">
      <c r="A18" s="208" t="s">
        <v>1315</v>
      </c>
      <c r="B18" s="106" t="s">
        <v>339</v>
      </c>
      <c r="C18" s="108" t="s">
        <v>1316</v>
      </c>
      <c r="D18" s="669">
        <v>1300</v>
      </c>
    </row>
    <row r="19" spans="1:4" ht="30" customHeight="1" thickTop="1" thickBot="1">
      <c r="A19" s="208" t="s">
        <v>1319</v>
      </c>
      <c r="B19" s="106" t="s">
        <v>339</v>
      </c>
      <c r="C19" s="108" t="s">
        <v>1320</v>
      </c>
      <c r="D19" s="669">
        <v>1300</v>
      </c>
    </row>
    <row r="20" spans="1:4" ht="30" customHeight="1" thickTop="1" thickBot="1">
      <c r="A20" s="208" t="s">
        <v>1491</v>
      </c>
      <c r="B20" s="106" t="s">
        <v>339</v>
      </c>
      <c r="C20" s="108" t="s">
        <v>1953</v>
      </c>
      <c r="D20" s="669">
        <v>1241.6139985107966</v>
      </c>
    </row>
    <row r="21" spans="1:4" ht="30" customHeight="1" thickTop="1" thickBot="1">
      <c r="A21" s="208" t="s">
        <v>1323</v>
      </c>
      <c r="B21" s="106" t="s">
        <v>339</v>
      </c>
      <c r="C21" s="108" t="s">
        <v>1324</v>
      </c>
      <c r="D21" s="669">
        <v>1350</v>
      </c>
    </row>
    <row r="22" spans="1:4" ht="30" customHeight="1" thickTop="1" thickBot="1">
      <c r="A22" s="208" t="s">
        <v>1474</v>
      </c>
      <c r="B22" s="106" t="s">
        <v>339</v>
      </c>
      <c r="C22" s="108" t="s">
        <v>1475</v>
      </c>
      <c r="D22" s="669">
        <v>1241.6139985107966</v>
      </c>
    </row>
    <row r="23" spans="1:4" ht="30" customHeight="1" thickTop="1" thickBot="1">
      <c r="A23" s="208" t="s">
        <v>1331</v>
      </c>
      <c r="B23" s="106" t="s">
        <v>339</v>
      </c>
      <c r="C23" s="108" t="s">
        <v>1332</v>
      </c>
      <c r="D23" s="669">
        <v>1250</v>
      </c>
    </row>
    <row r="24" spans="1:4" ht="30" customHeight="1" thickTop="1" thickBot="1">
      <c r="A24" s="208" t="s">
        <v>1353</v>
      </c>
      <c r="B24" s="106" t="s">
        <v>339</v>
      </c>
      <c r="C24" s="108" t="s">
        <v>1354</v>
      </c>
      <c r="D24" s="669">
        <v>1250</v>
      </c>
    </row>
    <row r="25" spans="1:4" ht="30" customHeight="1" thickTop="1" thickBot="1">
      <c r="A25" s="208" t="s">
        <v>1325</v>
      </c>
      <c r="B25" s="106" t="s">
        <v>339</v>
      </c>
      <c r="C25" s="108" t="s">
        <v>1326</v>
      </c>
      <c r="D25" s="669">
        <v>1250</v>
      </c>
    </row>
    <row r="26" spans="1:4" ht="30" customHeight="1" thickTop="1" thickBot="1">
      <c r="A26" s="208" t="s">
        <v>1330</v>
      </c>
      <c r="B26" s="106" t="s">
        <v>339</v>
      </c>
      <c r="C26" s="108" t="s">
        <v>1326</v>
      </c>
      <c r="D26" s="669">
        <v>1250</v>
      </c>
    </row>
    <row r="27" spans="1:4" ht="30" customHeight="1" thickTop="1" thickBot="1">
      <c r="A27" s="208" t="s">
        <v>1387</v>
      </c>
      <c r="B27" s="106" t="s">
        <v>339</v>
      </c>
      <c r="C27" s="108" t="s">
        <v>1388</v>
      </c>
      <c r="D27" s="669">
        <v>1250</v>
      </c>
    </row>
    <row r="28" spans="1:4" ht="30" customHeight="1" thickTop="1" thickBot="1">
      <c r="A28" s="208" t="s">
        <v>1333</v>
      </c>
      <c r="B28" s="106" t="s">
        <v>339</v>
      </c>
      <c r="C28" s="108" t="s">
        <v>1334</v>
      </c>
      <c r="D28" s="669">
        <v>1300</v>
      </c>
    </row>
    <row r="29" spans="1:4" ht="30" customHeight="1" thickTop="1" thickBot="1">
      <c r="A29" s="208" t="s">
        <v>1338</v>
      </c>
      <c r="B29" s="106" t="s">
        <v>339</v>
      </c>
      <c r="C29" s="108" t="s">
        <v>1339</v>
      </c>
      <c r="D29" s="669">
        <v>1300</v>
      </c>
    </row>
    <row r="30" spans="1:4" ht="30" customHeight="1" thickTop="1" thickBot="1">
      <c r="A30" s="208" t="s">
        <v>1336</v>
      </c>
      <c r="B30" s="106" t="s">
        <v>339</v>
      </c>
      <c r="C30" s="108" t="s">
        <v>1337</v>
      </c>
      <c r="D30" s="669">
        <v>1300</v>
      </c>
    </row>
    <row r="31" spans="1:4" ht="30" customHeight="1" thickTop="1" thickBot="1">
      <c r="A31" s="208" t="s">
        <v>1351</v>
      </c>
      <c r="B31" s="106" t="s">
        <v>339</v>
      </c>
      <c r="C31" s="108" t="s">
        <v>1352</v>
      </c>
      <c r="D31" s="669">
        <v>1300</v>
      </c>
    </row>
    <row r="32" spans="1:4" ht="30" customHeight="1" thickTop="1" thickBot="1">
      <c r="A32" s="208" t="s">
        <v>1340</v>
      </c>
      <c r="B32" s="106" t="s">
        <v>339</v>
      </c>
      <c r="C32" s="108" t="s">
        <v>1341</v>
      </c>
      <c r="D32" s="669">
        <v>1300</v>
      </c>
    </row>
    <row r="33" spans="1:4" ht="30" customHeight="1" thickTop="1" thickBot="1">
      <c r="A33" s="208" t="s">
        <v>1356</v>
      </c>
      <c r="B33" s="106" t="s">
        <v>339</v>
      </c>
      <c r="C33" s="108" t="s">
        <v>1341</v>
      </c>
      <c r="D33" s="669">
        <v>1300</v>
      </c>
    </row>
    <row r="34" spans="1:4" ht="30" customHeight="1" thickTop="1" thickBot="1">
      <c r="A34" s="208" t="s">
        <v>1357</v>
      </c>
      <c r="B34" s="106" t="s">
        <v>339</v>
      </c>
      <c r="C34" s="108" t="s">
        <v>1358</v>
      </c>
      <c r="D34" s="669">
        <v>1300</v>
      </c>
    </row>
    <row r="35" spans="1:4" ht="30" customHeight="1" thickTop="1" thickBot="1">
      <c r="A35" s="208" t="s">
        <v>1407</v>
      </c>
      <c r="B35" s="106" t="s">
        <v>339</v>
      </c>
      <c r="C35" s="108" t="s">
        <v>1948</v>
      </c>
      <c r="D35" s="669">
        <v>1241.6139985107966</v>
      </c>
    </row>
    <row r="36" spans="1:4" ht="30" customHeight="1" thickTop="1" thickBot="1">
      <c r="A36" s="208" t="s">
        <v>1488</v>
      </c>
      <c r="B36" s="106" t="s">
        <v>339</v>
      </c>
      <c r="C36" s="108" t="s">
        <v>1489</v>
      </c>
      <c r="D36" s="669">
        <v>1241.6139985107966</v>
      </c>
    </row>
    <row r="37" spans="1:4" ht="30" customHeight="1" thickTop="1" thickBot="1">
      <c r="A37" s="208" t="s">
        <v>1469</v>
      </c>
      <c r="B37" s="106" t="s">
        <v>339</v>
      </c>
      <c r="C37" s="108" t="s">
        <v>1470</v>
      </c>
      <c r="D37" s="669">
        <v>1300</v>
      </c>
    </row>
    <row r="38" spans="1:4" ht="30" customHeight="1" thickTop="1" thickBot="1">
      <c r="A38" s="208" t="s">
        <v>1348</v>
      </c>
      <c r="B38" s="106" t="s">
        <v>339</v>
      </c>
      <c r="C38" s="108" t="s">
        <v>1349</v>
      </c>
      <c r="D38" s="669">
        <v>1300</v>
      </c>
    </row>
    <row r="39" spans="1:4" ht="30" customHeight="1" thickTop="1" thickBot="1">
      <c r="A39" s="208" t="s">
        <v>1305</v>
      </c>
      <c r="B39" s="106" t="s">
        <v>1307</v>
      </c>
      <c r="C39" s="108" t="s">
        <v>1364</v>
      </c>
      <c r="D39" s="669">
        <v>1300</v>
      </c>
    </row>
    <row r="40" spans="1:4" ht="30" customHeight="1" thickTop="1" thickBot="1">
      <c r="A40" s="208" t="s">
        <v>1345</v>
      </c>
      <c r="B40" s="106" t="s">
        <v>339</v>
      </c>
      <c r="C40" s="108" t="s">
        <v>1346</v>
      </c>
      <c r="D40" s="669">
        <v>1300</v>
      </c>
    </row>
    <row r="41" spans="1:4" ht="30" customHeight="1" thickTop="1" thickBot="1">
      <c r="A41" s="208" t="s">
        <v>1343</v>
      </c>
      <c r="B41" s="106" t="s">
        <v>339</v>
      </c>
      <c r="C41" s="108" t="s">
        <v>1344</v>
      </c>
      <c r="D41" s="669">
        <v>1300</v>
      </c>
    </row>
    <row r="42" spans="1:4" ht="30" customHeight="1" thickTop="1" thickBot="1">
      <c r="A42" s="208" t="s">
        <v>1476</v>
      </c>
      <c r="B42" s="106" t="s">
        <v>339</v>
      </c>
      <c r="C42" s="108" t="s">
        <v>1344</v>
      </c>
      <c r="D42" s="669">
        <v>1300</v>
      </c>
    </row>
    <row r="43" spans="1:4" ht="30" customHeight="1" thickTop="1" thickBot="1">
      <c r="A43" s="208" t="s">
        <v>1317</v>
      </c>
      <c r="B43" s="106" t="s">
        <v>339</v>
      </c>
      <c r="C43" s="108" t="s">
        <v>1318</v>
      </c>
      <c r="D43" s="669">
        <v>1300</v>
      </c>
    </row>
    <row r="44" spans="1:4" ht="30" customHeight="1" thickTop="1" thickBot="1">
      <c r="A44" s="208" t="s">
        <v>1471</v>
      </c>
      <c r="B44" s="106" t="s">
        <v>339</v>
      </c>
      <c r="C44" s="108" t="s">
        <v>1318</v>
      </c>
      <c r="D44" s="669">
        <v>1300</v>
      </c>
    </row>
    <row r="45" spans="1:4" ht="30" customHeight="1" thickTop="1" thickBot="1">
      <c r="A45" s="208" t="s">
        <v>1362</v>
      </c>
      <c r="B45" s="106" t="s">
        <v>339</v>
      </c>
      <c r="C45" s="108" t="s">
        <v>1363</v>
      </c>
      <c r="D45" s="669">
        <v>1300</v>
      </c>
    </row>
    <row r="46" spans="1:4" ht="30" customHeight="1" thickTop="1" thickBot="1">
      <c r="A46" s="208" t="s">
        <v>1371</v>
      </c>
      <c r="B46" s="106" t="s">
        <v>339</v>
      </c>
      <c r="C46" s="108" t="s">
        <v>1372</v>
      </c>
      <c r="D46" s="669">
        <v>1300</v>
      </c>
    </row>
    <row r="47" spans="1:4" ht="30" customHeight="1" thickTop="1" thickBot="1">
      <c r="A47" s="208" t="s">
        <v>1375</v>
      </c>
      <c r="B47" s="106" t="s">
        <v>339</v>
      </c>
      <c r="C47" s="108" t="s">
        <v>1376</v>
      </c>
      <c r="D47" s="669">
        <v>1300</v>
      </c>
    </row>
    <row r="48" spans="1:4" ht="30" customHeight="1" thickTop="1" thickBot="1">
      <c r="A48" s="208" t="s">
        <v>1367</v>
      </c>
      <c r="B48" s="106" t="s">
        <v>1307</v>
      </c>
      <c r="C48" s="108" t="s">
        <v>1368</v>
      </c>
      <c r="D48" s="669">
        <v>1214.4913626209975</v>
      </c>
    </row>
    <row r="49" spans="1:4" ht="30" customHeight="1" thickTop="1" thickBot="1">
      <c r="A49" s="208" t="s">
        <v>1365</v>
      </c>
      <c r="B49" s="106" t="s">
        <v>339</v>
      </c>
      <c r="C49" s="108" t="s">
        <v>1366</v>
      </c>
      <c r="D49" s="669">
        <v>1300</v>
      </c>
    </row>
    <row r="50" spans="1:4" ht="30" customHeight="1" thickTop="1" thickBot="1">
      <c r="A50" s="208" t="s">
        <v>1369</v>
      </c>
      <c r="B50" s="106" t="s">
        <v>339</v>
      </c>
      <c r="C50" s="108" t="s">
        <v>1370</v>
      </c>
      <c r="D50" s="669">
        <v>1300</v>
      </c>
    </row>
    <row r="51" spans="1:4" ht="30" customHeight="1" thickTop="1" thickBot="1">
      <c r="A51" s="208" t="s">
        <v>1398</v>
      </c>
      <c r="B51" s="106" t="s">
        <v>1390</v>
      </c>
      <c r="C51" s="108" t="s">
        <v>1399</v>
      </c>
      <c r="D51" s="669">
        <v>1300</v>
      </c>
    </row>
    <row r="52" spans="1:4" ht="30" customHeight="1" thickTop="1" thickBot="1">
      <c r="A52" s="208" t="s">
        <v>1400</v>
      </c>
      <c r="B52" s="106" t="s">
        <v>1390</v>
      </c>
      <c r="C52" s="108" t="s">
        <v>1399</v>
      </c>
      <c r="D52" s="669">
        <v>1300</v>
      </c>
    </row>
    <row r="53" spans="1:4" ht="30" customHeight="1" thickTop="1" thickBot="1">
      <c r="A53" s="208" t="s">
        <v>1373</v>
      </c>
      <c r="B53" s="106" t="s">
        <v>339</v>
      </c>
      <c r="C53" s="108" t="s">
        <v>1374</v>
      </c>
      <c r="D53" s="669">
        <v>1177.323306031273</v>
      </c>
    </row>
    <row r="54" spans="1:4" ht="30" customHeight="1" thickTop="1" thickBot="1">
      <c r="A54" s="208" t="s">
        <v>1377</v>
      </c>
      <c r="B54" s="106" t="s">
        <v>339</v>
      </c>
      <c r="C54" s="108" t="s">
        <v>1378</v>
      </c>
      <c r="D54" s="669">
        <v>1500</v>
      </c>
    </row>
    <row r="55" spans="1:4" ht="30" customHeight="1" thickTop="1" thickBot="1">
      <c r="A55" s="208" t="s">
        <v>1462</v>
      </c>
      <c r="B55" s="106" t="s">
        <v>339</v>
      </c>
      <c r="C55" s="108" t="s">
        <v>2135</v>
      </c>
      <c r="D55" s="669">
        <v>1308.9183172002977</v>
      </c>
    </row>
    <row r="56" spans="1:4" ht="30" customHeight="1" thickTop="1" thickBot="1">
      <c r="A56" s="208" t="s">
        <v>1463</v>
      </c>
      <c r="B56" s="106" t="s">
        <v>339</v>
      </c>
      <c r="C56" s="108" t="s">
        <v>2136</v>
      </c>
      <c r="D56" s="669">
        <v>1308.9183172002977</v>
      </c>
    </row>
    <row r="57" spans="1:4" ht="30" customHeight="1" thickTop="1" thickBot="1">
      <c r="A57" s="208" t="s">
        <v>1464</v>
      </c>
      <c r="B57" s="106" t="s">
        <v>339</v>
      </c>
      <c r="C57" s="108" t="s">
        <v>2137</v>
      </c>
      <c r="D57" s="669">
        <v>1308.9183172002977</v>
      </c>
    </row>
    <row r="58" spans="1:4" ht="30" customHeight="1" thickTop="1" thickBot="1">
      <c r="A58" s="208" t="s">
        <v>1441</v>
      </c>
      <c r="B58" s="106" t="s">
        <v>339</v>
      </c>
      <c r="C58" s="108" t="s">
        <v>1951</v>
      </c>
      <c r="D58" s="669">
        <v>1308.9183172002977</v>
      </c>
    </row>
    <row r="59" spans="1:4" ht="30" customHeight="1" thickTop="1" thickBot="1">
      <c r="A59" s="208" t="s">
        <v>1379</v>
      </c>
      <c r="B59" s="106" t="s">
        <v>339</v>
      </c>
      <c r="C59" s="108" t="s">
        <v>1380</v>
      </c>
      <c r="D59" s="669">
        <v>1600</v>
      </c>
    </row>
    <row r="60" spans="1:4" ht="30" customHeight="1" thickTop="1" thickBot="1">
      <c r="A60" s="208" t="s">
        <v>1460</v>
      </c>
      <c r="B60" s="106" t="s">
        <v>339</v>
      </c>
      <c r="C60" s="108" t="s">
        <v>1461</v>
      </c>
      <c r="D60" s="669">
        <v>1308.9183172002977</v>
      </c>
    </row>
    <row r="61" spans="1:4" ht="30" customHeight="1" thickTop="1" thickBot="1">
      <c r="A61" s="208" t="s">
        <v>1446</v>
      </c>
      <c r="B61" s="106" t="s">
        <v>339</v>
      </c>
      <c r="C61" s="108" t="s">
        <v>1447</v>
      </c>
      <c r="D61" s="669">
        <v>1500</v>
      </c>
    </row>
    <row r="62" spans="1:4" ht="30" customHeight="1" thickTop="1" thickBot="1">
      <c r="A62" s="208" t="s">
        <v>1453</v>
      </c>
      <c r="B62" s="106" t="s">
        <v>339</v>
      </c>
      <c r="C62" s="108" t="s">
        <v>1454</v>
      </c>
      <c r="D62" s="669">
        <v>1500</v>
      </c>
    </row>
    <row r="63" spans="1:4" ht="30" customHeight="1" thickTop="1" thickBot="1">
      <c r="A63" s="208" t="s">
        <v>1457</v>
      </c>
      <c r="B63" s="106" t="s">
        <v>339</v>
      </c>
      <c r="C63" s="108" t="s">
        <v>1458</v>
      </c>
      <c r="D63" s="669">
        <v>1500</v>
      </c>
    </row>
    <row r="64" spans="1:4" ht="30" customHeight="1" thickTop="1" thickBot="1">
      <c r="A64" s="208" t="s">
        <v>1444</v>
      </c>
      <c r="B64" s="106" t="s">
        <v>339</v>
      </c>
      <c r="C64" s="108" t="s">
        <v>1445</v>
      </c>
      <c r="D64" s="669">
        <v>1500</v>
      </c>
    </row>
    <row r="65" spans="1:4" ht="30" customHeight="1" thickTop="1" thickBot="1">
      <c r="A65" s="208" t="s">
        <v>1381</v>
      </c>
      <c r="B65" s="106" t="s">
        <v>339</v>
      </c>
      <c r="C65" s="108" t="s">
        <v>1382</v>
      </c>
      <c r="D65" s="669">
        <v>1500</v>
      </c>
    </row>
    <row r="66" spans="1:4" ht="30" customHeight="1" thickTop="1" thickBot="1">
      <c r="A66" s="208" t="s">
        <v>1451</v>
      </c>
      <c r="B66" s="106" t="s">
        <v>339</v>
      </c>
      <c r="C66" s="108" t="s">
        <v>1452</v>
      </c>
      <c r="D66" s="669">
        <v>1500</v>
      </c>
    </row>
    <row r="67" spans="1:4" ht="30" customHeight="1" thickTop="1" thickBot="1">
      <c r="A67" s="208" t="s">
        <v>1455</v>
      </c>
      <c r="B67" s="106" t="s">
        <v>339</v>
      </c>
      <c r="C67" s="108" t="s">
        <v>1456</v>
      </c>
      <c r="D67" s="669">
        <v>1500</v>
      </c>
    </row>
    <row r="68" spans="1:4" ht="30" customHeight="1" thickTop="1" thickBot="1">
      <c r="A68" s="208" t="s">
        <v>1427</v>
      </c>
      <c r="B68" s="106" t="s">
        <v>339</v>
      </c>
      <c r="C68" s="108" t="s">
        <v>1428</v>
      </c>
      <c r="D68" s="669">
        <v>1800</v>
      </c>
    </row>
    <row r="69" spans="1:4" ht="30" customHeight="1" thickTop="1" thickBot="1">
      <c r="A69" s="208" t="s">
        <v>1467</v>
      </c>
      <c r="B69" s="106" t="s">
        <v>339</v>
      </c>
      <c r="C69" s="108" t="s">
        <v>2139</v>
      </c>
      <c r="D69" s="669">
        <v>1289.3297468354428</v>
      </c>
    </row>
    <row r="70" spans="1:4" ht="30" customHeight="1" thickTop="1" thickBot="1">
      <c r="A70" s="208" t="s">
        <v>1468</v>
      </c>
      <c r="B70" s="106" t="s">
        <v>339</v>
      </c>
      <c r="C70" s="108" t="s">
        <v>2140</v>
      </c>
      <c r="D70" s="669">
        <v>1289.3297468354428</v>
      </c>
    </row>
    <row r="71" spans="1:4" ht="30" customHeight="1" thickTop="1" thickBot="1">
      <c r="A71" s="208" t="s">
        <v>1465</v>
      </c>
      <c r="B71" s="106" t="s">
        <v>339</v>
      </c>
      <c r="C71" s="108" t="s">
        <v>2141</v>
      </c>
      <c r="D71" s="669">
        <v>1289.3297468354428</v>
      </c>
    </row>
    <row r="72" spans="1:4" ht="30" customHeight="1" thickTop="1" thickBot="1">
      <c r="A72" s="208" t="s">
        <v>1466</v>
      </c>
      <c r="B72" s="106" t="s">
        <v>339</v>
      </c>
      <c r="C72" s="108" t="s">
        <v>2142</v>
      </c>
      <c r="D72" s="669">
        <v>1289.3297468354428</v>
      </c>
    </row>
    <row r="73" spans="1:4" ht="30" customHeight="1" thickTop="1" thickBot="1">
      <c r="A73" s="208" t="s">
        <v>1434</v>
      </c>
      <c r="B73" s="106" t="s">
        <v>339</v>
      </c>
      <c r="C73" s="108" t="s">
        <v>1435</v>
      </c>
      <c r="D73" s="669">
        <v>1289.3297468354428</v>
      </c>
    </row>
    <row r="74" spans="1:4" ht="30" customHeight="1" thickTop="1" thickBot="1">
      <c r="A74" s="208" t="s">
        <v>1433</v>
      </c>
      <c r="B74" s="106" t="s">
        <v>339</v>
      </c>
      <c r="C74" s="108" t="s">
        <v>1950</v>
      </c>
      <c r="D74" s="669">
        <v>1289.3297468354428</v>
      </c>
    </row>
    <row r="75" spans="1:4" ht="30" customHeight="1" thickTop="1" thickBot="1">
      <c r="A75" s="208" t="s">
        <v>1431</v>
      </c>
      <c r="B75" s="106" t="s">
        <v>339</v>
      </c>
      <c r="C75" s="108" t="s">
        <v>1432</v>
      </c>
      <c r="D75" s="669">
        <v>1289.3297468354428</v>
      </c>
    </row>
    <row r="76" spans="1:4" ht="30" customHeight="1" thickTop="1" thickBot="1">
      <c r="A76" s="208" t="s">
        <v>1459</v>
      </c>
      <c r="B76" s="106" t="s">
        <v>339</v>
      </c>
      <c r="C76" s="108" t="s">
        <v>2134</v>
      </c>
      <c r="D76" s="669">
        <v>1289.3297468354428</v>
      </c>
    </row>
    <row r="77" spans="1:4" ht="30" customHeight="1" thickTop="1" thickBot="1">
      <c r="A77" s="208" t="s">
        <v>1437</v>
      </c>
      <c r="B77" s="106" t="s">
        <v>339</v>
      </c>
      <c r="C77" s="108" t="s">
        <v>1438</v>
      </c>
      <c r="D77" s="669">
        <v>1289.3297468354428</v>
      </c>
    </row>
    <row r="78" spans="1:4" ht="30" customHeight="1" thickTop="1" thickBot="1">
      <c r="A78" s="208" t="s">
        <v>1439</v>
      </c>
      <c r="B78" s="106" t="s">
        <v>339</v>
      </c>
      <c r="C78" s="108" t="s">
        <v>1440</v>
      </c>
      <c r="D78" s="669">
        <v>1289.3297468354428</v>
      </c>
    </row>
    <row r="79" spans="1:4" ht="30" customHeight="1" thickTop="1" thickBot="1">
      <c r="A79" s="208" t="s">
        <v>1442</v>
      </c>
      <c r="B79" s="106" t="s">
        <v>339</v>
      </c>
      <c r="C79" s="108" t="s">
        <v>1443</v>
      </c>
      <c r="D79" s="669">
        <v>1289.3297468354428</v>
      </c>
    </row>
    <row r="80" spans="1:4" ht="30" customHeight="1" thickTop="1" thickBot="1">
      <c r="A80" s="208" t="s">
        <v>1421</v>
      </c>
      <c r="B80" s="106" t="s">
        <v>339</v>
      </c>
      <c r="C80" s="108" t="s">
        <v>1422</v>
      </c>
      <c r="D80" s="669">
        <v>1289.3297468354428</v>
      </c>
    </row>
    <row r="81" spans="1:4" ht="30" customHeight="1" thickTop="1" thickBot="1">
      <c r="A81" s="208" t="s">
        <v>1425</v>
      </c>
      <c r="B81" s="106" t="s">
        <v>339</v>
      </c>
      <c r="C81" s="108" t="s">
        <v>1426</v>
      </c>
      <c r="D81" s="669">
        <v>1289.3297468354428</v>
      </c>
    </row>
    <row r="82" spans="1:4" ht="30" customHeight="1" thickTop="1" thickBot="1">
      <c r="A82" s="208" t="s">
        <v>1429</v>
      </c>
      <c r="B82" s="106" t="s">
        <v>339</v>
      </c>
      <c r="C82" s="108" t="s">
        <v>1430</v>
      </c>
      <c r="D82" s="669">
        <v>1289.3297468354428</v>
      </c>
    </row>
    <row r="83" spans="1:4" ht="30" customHeight="1" thickTop="1" thickBot="1">
      <c r="A83" s="208" t="s">
        <v>1423</v>
      </c>
      <c r="B83" s="106" t="s">
        <v>339</v>
      </c>
      <c r="C83" s="108" t="s">
        <v>1424</v>
      </c>
      <c r="D83" s="669">
        <v>1500</v>
      </c>
    </row>
    <row r="84" spans="1:4" ht="30" customHeight="1" thickTop="1" thickBot="1">
      <c r="A84" s="208" t="s">
        <v>1389</v>
      </c>
      <c r="B84" s="106" t="s">
        <v>339</v>
      </c>
      <c r="C84" s="108" t="s">
        <v>1391</v>
      </c>
      <c r="D84" s="669">
        <v>1300</v>
      </c>
    </row>
    <row r="85" spans="1:4" ht="30" customHeight="1" thickTop="1" thickBot="1">
      <c r="A85" s="208" t="s">
        <v>1392</v>
      </c>
      <c r="B85" s="106" t="s">
        <v>339</v>
      </c>
      <c r="C85" s="108" t="s">
        <v>1943</v>
      </c>
      <c r="D85" s="669">
        <v>1300</v>
      </c>
    </row>
    <row r="86" spans="1:4" ht="30" customHeight="1" thickTop="1" thickBot="1">
      <c r="A86" s="208" t="s">
        <v>1393</v>
      </c>
      <c r="B86" s="106" t="s">
        <v>1390</v>
      </c>
      <c r="C86" s="108" t="s">
        <v>1394</v>
      </c>
      <c r="D86" s="669">
        <v>1300</v>
      </c>
    </row>
    <row r="87" spans="1:4" ht="30" customHeight="1" thickTop="1" thickBot="1">
      <c r="A87" s="208" t="s">
        <v>1395</v>
      </c>
      <c r="B87" s="106" t="s">
        <v>339</v>
      </c>
      <c r="C87" s="108" t="s">
        <v>1396</v>
      </c>
      <c r="D87" s="669">
        <v>1300</v>
      </c>
    </row>
    <row r="88" spans="1:4" ht="30" customHeight="1" thickTop="1" thickBot="1">
      <c r="A88" s="208" t="s">
        <v>1397</v>
      </c>
      <c r="B88" s="106" t="s">
        <v>339</v>
      </c>
      <c r="C88" s="108" t="s">
        <v>1396</v>
      </c>
      <c r="D88" s="669">
        <v>1300</v>
      </c>
    </row>
    <row r="89" spans="1:4" ht="30" customHeight="1" thickTop="1" thickBot="1">
      <c r="A89" s="208" t="s">
        <v>1327</v>
      </c>
      <c r="B89" s="106" t="s">
        <v>339</v>
      </c>
      <c r="C89" s="108" t="s">
        <v>1936</v>
      </c>
      <c r="D89" s="669">
        <v>1300</v>
      </c>
    </row>
    <row r="90" spans="1:4" ht="30" customHeight="1" thickTop="1" thickBot="1">
      <c r="A90" s="208" t="s">
        <v>1449</v>
      </c>
      <c r="B90" s="106" t="s">
        <v>339</v>
      </c>
      <c r="C90" s="108" t="s">
        <v>1450</v>
      </c>
      <c r="D90" s="669">
        <v>1300</v>
      </c>
    </row>
    <row r="91" spans="1:4" ht="30" customHeight="1" thickTop="1" thickBot="1">
      <c r="A91" s="208" t="s">
        <v>1328</v>
      </c>
      <c r="B91" s="106" t="s">
        <v>339</v>
      </c>
      <c r="C91" s="108" t="s">
        <v>1329</v>
      </c>
      <c r="D91" s="669">
        <v>1200</v>
      </c>
    </row>
    <row r="92" spans="1:4" ht="30" customHeight="1" thickTop="1" thickBot="1">
      <c r="A92" s="208" t="s">
        <v>1361</v>
      </c>
      <c r="B92" s="106" t="s">
        <v>339</v>
      </c>
      <c r="C92" s="108" t="s">
        <v>1942</v>
      </c>
      <c r="D92" s="669">
        <v>1177.323306031273</v>
      </c>
    </row>
    <row r="93" spans="1:4" ht="30" customHeight="1" thickTop="1" thickBot="1">
      <c r="A93" s="208" t="s">
        <v>1492</v>
      </c>
      <c r="B93" s="106" t="s">
        <v>1490</v>
      </c>
      <c r="C93" s="108" t="s">
        <v>1954</v>
      </c>
      <c r="D93" s="669">
        <v>88.399702159344741</v>
      </c>
    </row>
    <row r="94" spans="1:4" ht="30" customHeight="1" thickTop="1" thickBot="1">
      <c r="A94" s="208" t="s">
        <v>1483</v>
      </c>
      <c r="B94" s="106" t="s">
        <v>92</v>
      </c>
      <c r="C94" s="108" t="s">
        <v>1952</v>
      </c>
      <c r="D94" s="669">
        <v>361856.14445271774</v>
      </c>
    </row>
    <row r="95" spans="1:4" ht="30" customHeight="1" thickTop="1" thickBot="1">
      <c r="A95" s="208" t="s">
        <v>1306</v>
      </c>
      <c r="B95" s="106" t="s">
        <v>1307</v>
      </c>
      <c r="C95" s="108" t="s">
        <v>1308</v>
      </c>
      <c r="D95" s="669">
        <v>6.0272524199553228</v>
      </c>
    </row>
    <row r="96" spans="1:4" ht="30" customHeight="1" thickTop="1" thickBot="1">
      <c r="A96" s="208" t="s">
        <v>1715</v>
      </c>
      <c r="B96" s="106" t="s">
        <v>339</v>
      </c>
      <c r="C96" s="108" t="s">
        <v>1935</v>
      </c>
      <c r="D96" s="669">
        <v>1256.6821295606849</v>
      </c>
    </row>
    <row r="97" spans="1:4" ht="30" customHeight="1" thickTop="1" thickBot="1">
      <c r="A97" s="208" t="s">
        <v>1496</v>
      </c>
      <c r="B97" s="106" t="s">
        <v>339</v>
      </c>
      <c r="C97" s="108" t="s">
        <v>1495</v>
      </c>
      <c r="D97" s="669">
        <v>1256.6821295606849</v>
      </c>
    </row>
    <row r="98" spans="1:4" ht="30" customHeight="1" thickTop="1" thickBot="1">
      <c r="A98" s="208" t="s">
        <v>1321</v>
      </c>
      <c r="B98" s="106" t="s">
        <v>92</v>
      </c>
      <c r="C98" s="108" t="s">
        <v>1322</v>
      </c>
      <c r="D98" s="669">
        <v>24496.260647803421</v>
      </c>
    </row>
    <row r="99" spans="1:4" ht="30" customHeight="1" thickTop="1" thickBot="1">
      <c r="A99" s="208" t="s">
        <v>1335</v>
      </c>
      <c r="B99" s="106" t="s">
        <v>339</v>
      </c>
      <c r="C99" s="108" t="s">
        <v>1937</v>
      </c>
      <c r="D99" s="669">
        <v>1653.9785182427399</v>
      </c>
    </row>
    <row r="100" spans="1:4" ht="30" customHeight="1" thickTop="1" thickBot="1">
      <c r="A100" s="208" t="s">
        <v>1404</v>
      </c>
      <c r="B100" s="106" t="s">
        <v>1390</v>
      </c>
      <c r="C100" s="108" t="s">
        <v>1947</v>
      </c>
      <c r="D100" s="669">
        <v>1310.9274013402828</v>
      </c>
    </row>
    <row r="101" spans="1:4" ht="30" customHeight="1" thickTop="1" thickBot="1">
      <c r="A101" s="208" t="s">
        <v>1477</v>
      </c>
      <c r="B101" s="106" t="s">
        <v>339</v>
      </c>
      <c r="C101" s="108" t="s">
        <v>1478</v>
      </c>
      <c r="D101" s="669">
        <v>5613.3810871183905</v>
      </c>
    </row>
    <row r="102" spans="1:4" ht="30" customHeight="1" thickTop="1" thickBot="1">
      <c r="A102" s="208" t="s">
        <v>1479</v>
      </c>
      <c r="B102" s="106" t="s">
        <v>141</v>
      </c>
      <c r="C102" s="108" t="s">
        <v>1480</v>
      </c>
      <c r="D102" s="669">
        <v>140193.38901712582</v>
      </c>
    </row>
    <row r="103" spans="1:4" ht="30" customHeight="1" thickTop="1" thickBot="1">
      <c r="A103" s="208" t="s">
        <v>1411</v>
      </c>
      <c r="B103" s="106" t="s">
        <v>344</v>
      </c>
      <c r="C103" s="108" t="s">
        <v>1412</v>
      </c>
      <c r="D103" s="669">
        <v>1.0045420699925538</v>
      </c>
    </row>
    <row r="104" spans="1:4" ht="30" customHeight="1" thickTop="1" thickBot="1">
      <c r="A104" s="208" t="s">
        <v>1409</v>
      </c>
      <c r="B104" s="106" t="s">
        <v>344</v>
      </c>
      <c r="C104" s="108" t="s">
        <v>1410</v>
      </c>
      <c r="D104" s="669">
        <v>1.0045420699925538</v>
      </c>
    </row>
    <row r="105" spans="1:4" ht="30" customHeight="1" thickTop="1" thickBot="1">
      <c r="A105" s="208" t="s">
        <v>1359</v>
      </c>
      <c r="B105" s="106" t="s">
        <v>339</v>
      </c>
      <c r="C105" s="108" t="s">
        <v>1360</v>
      </c>
      <c r="D105" s="669">
        <v>2644.4569992553979</v>
      </c>
    </row>
    <row r="106" spans="1:4" ht="30" customHeight="1" thickTop="1" thickBot="1">
      <c r="A106" s="208" t="s">
        <v>1486</v>
      </c>
      <c r="B106" s="106" t="s">
        <v>92</v>
      </c>
      <c r="C106" s="108" t="s">
        <v>1487</v>
      </c>
      <c r="D106" s="669">
        <v>136330.92475800443</v>
      </c>
    </row>
    <row r="107" spans="1:4" ht="30" customHeight="1" thickTop="1" thickBot="1">
      <c r="A107" s="208" t="s">
        <v>1385</v>
      </c>
      <c r="B107" s="106" t="s">
        <v>339</v>
      </c>
      <c r="C107" s="108" t="s">
        <v>1386</v>
      </c>
      <c r="D107" s="669">
        <v>1256.6821295606849</v>
      </c>
    </row>
    <row r="108" spans="1:4" ht="30" customHeight="1" thickTop="1" thickBot="1">
      <c r="A108" s="208" t="s">
        <v>1347</v>
      </c>
      <c r="B108" s="106" t="s">
        <v>339</v>
      </c>
      <c r="C108" s="108" t="s">
        <v>1939</v>
      </c>
      <c r="D108" s="669">
        <v>1256.6821295606849</v>
      </c>
    </row>
    <row r="109" spans="1:4" ht="30" customHeight="1" thickTop="1" thickBot="1">
      <c r="A109" s="208" t="s">
        <v>1342</v>
      </c>
      <c r="B109" s="106" t="s">
        <v>339</v>
      </c>
      <c r="C109" s="108" t="s">
        <v>1938</v>
      </c>
      <c r="D109" s="669">
        <v>924.17870439314947</v>
      </c>
    </row>
    <row r="110" spans="1:4" ht="30" customHeight="1" thickTop="1" thickBot="1">
      <c r="A110" s="208" t="s">
        <v>1481</v>
      </c>
      <c r="B110" s="106" t="s">
        <v>339</v>
      </c>
      <c r="C110" s="108" t="s">
        <v>1482</v>
      </c>
      <c r="D110" s="669">
        <v>924.17870439314947</v>
      </c>
    </row>
    <row r="111" spans="1:4" ht="30" customHeight="1" thickTop="1" thickBot="1">
      <c r="A111" s="208" t="s">
        <v>1402</v>
      </c>
      <c r="B111" s="106" t="s">
        <v>1390</v>
      </c>
      <c r="C111" s="108" t="s">
        <v>1945</v>
      </c>
      <c r="D111" s="669">
        <v>921.66734921816806</v>
      </c>
    </row>
    <row r="112" spans="1:4" ht="30" customHeight="1" thickTop="1" thickBot="1">
      <c r="A112" s="208" t="s">
        <v>1403</v>
      </c>
      <c r="B112" s="106" t="s">
        <v>344</v>
      </c>
      <c r="C112" s="108" t="s">
        <v>1946</v>
      </c>
      <c r="D112" s="669">
        <v>4.0181682799702152</v>
      </c>
    </row>
    <row r="113" spans="1:4" ht="30" customHeight="1" thickTop="1" thickBot="1">
      <c r="A113" s="208" t="s">
        <v>1408</v>
      </c>
      <c r="B113" s="106" t="s">
        <v>1390</v>
      </c>
      <c r="C113" s="108" t="s">
        <v>1949</v>
      </c>
      <c r="D113" s="669">
        <v>725.78164556962008</v>
      </c>
    </row>
    <row r="114" spans="1:4" ht="30" customHeight="1" thickTop="1" thickBot="1">
      <c r="A114" s="208" t="s">
        <v>1484</v>
      </c>
      <c r="B114" s="106" t="s">
        <v>92</v>
      </c>
      <c r="C114" s="108" t="s">
        <v>1485</v>
      </c>
      <c r="D114" s="669">
        <v>1164950.8636262098</v>
      </c>
    </row>
    <row r="115" spans="1:4" ht="30" customHeight="1" thickTop="1" thickBot="1">
      <c r="A115" s="208" t="s">
        <v>1405</v>
      </c>
      <c r="B115" s="106" t="s">
        <v>92</v>
      </c>
      <c r="C115" s="108" t="s">
        <v>1406</v>
      </c>
      <c r="D115" s="669">
        <v>987.46485480268041</v>
      </c>
    </row>
    <row r="116" spans="1:4" ht="30" customHeight="1" thickTop="1" thickBot="1">
      <c r="A116" s="208" t="s">
        <v>1355</v>
      </c>
      <c r="B116" s="106" t="s">
        <v>339</v>
      </c>
      <c r="C116" s="108" t="s">
        <v>1941</v>
      </c>
      <c r="D116" s="669">
        <v>15.068131049888308</v>
      </c>
    </row>
    <row r="117" spans="1:4" ht="30" customHeight="1" thickTop="1" thickBot="1">
      <c r="A117" s="208" t="s">
        <v>1383</v>
      </c>
      <c r="B117" s="106" t="s">
        <v>92</v>
      </c>
      <c r="C117" s="108" t="s">
        <v>1384</v>
      </c>
      <c r="D117" s="669">
        <v>543114.20874906913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topLeftCell="A43" zoomScale="70" zoomScaleNormal="75" zoomScaleSheetLayoutView="70" workbookViewId="0">
      <selection activeCell="C72" sqref="C72"/>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93"/>
      <c r="B1" s="796"/>
      <c r="C1" s="797"/>
      <c r="D1" s="797"/>
      <c r="E1" s="797"/>
      <c r="F1" s="797"/>
      <c r="G1" s="797"/>
      <c r="H1" s="797"/>
      <c r="I1" s="798"/>
      <c r="J1" s="759" t="s">
        <v>1017</v>
      </c>
      <c r="K1" s="766" t="s">
        <v>2304</v>
      </c>
      <c r="L1" s="767"/>
      <c r="M1" s="768"/>
    </row>
    <row r="2" spans="1:13" s="498" customFormat="1">
      <c r="A2" s="794"/>
      <c r="B2" s="772" t="s">
        <v>1018</v>
      </c>
      <c r="C2" s="773"/>
      <c r="D2" s="773"/>
      <c r="E2" s="773"/>
      <c r="F2" s="773"/>
      <c r="G2" s="773"/>
      <c r="H2" s="773"/>
      <c r="I2" s="774"/>
      <c r="J2" s="760"/>
      <c r="K2" s="769"/>
      <c r="L2" s="770"/>
      <c r="M2" s="771"/>
    </row>
    <row r="3" spans="1:13" s="498" customFormat="1">
      <c r="A3" s="794"/>
      <c r="B3" s="775" t="s">
        <v>2305</v>
      </c>
      <c r="C3" s="776"/>
      <c r="D3" s="776"/>
      <c r="E3" s="776"/>
      <c r="F3" s="776"/>
      <c r="G3" s="776"/>
      <c r="H3" s="776"/>
      <c r="I3" s="777"/>
      <c r="J3" s="764" t="s">
        <v>1019</v>
      </c>
      <c r="K3" s="779">
        <v>1</v>
      </c>
      <c r="L3" s="780"/>
      <c r="M3" s="781"/>
    </row>
    <row r="4" spans="1:13" s="498" customFormat="1">
      <c r="A4" s="794"/>
      <c r="B4" s="775" t="s">
        <v>2306</v>
      </c>
      <c r="C4" s="776"/>
      <c r="D4" s="776"/>
      <c r="E4" s="776"/>
      <c r="F4" s="776"/>
      <c r="G4" s="776"/>
      <c r="H4" s="776"/>
      <c r="I4" s="777"/>
      <c r="J4" s="778"/>
      <c r="K4" s="782"/>
      <c r="L4" s="783"/>
      <c r="M4" s="784"/>
    </row>
    <row r="5" spans="1:13" s="498" customFormat="1">
      <c r="A5" s="794"/>
      <c r="B5" s="761" t="s">
        <v>2307</v>
      </c>
      <c r="C5" s="762"/>
      <c r="D5" s="762"/>
      <c r="E5" s="762"/>
      <c r="F5" s="762"/>
      <c r="G5" s="762"/>
      <c r="H5" s="762"/>
      <c r="I5" s="763"/>
      <c r="J5" s="764" t="s">
        <v>1020</v>
      </c>
      <c r="K5" s="785"/>
      <c r="L5" s="785" t="s">
        <v>1021</v>
      </c>
      <c r="M5" s="787"/>
    </row>
    <row r="6" spans="1:13" s="498" customFormat="1" ht="13.5" customHeight="1" thickBot="1">
      <c r="A6" s="795"/>
      <c r="B6" s="799"/>
      <c r="C6" s="800"/>
      <c r="D6" s="800"/>
      <c r="E6" s="800"/>
      <c r="F6" s="800"/>
      <c r="G6" s="800"/>
      <c r="H6" s="800"/>
      <c r="I6" s="801"/>
      <c r="J6" s="765"/>
      <c r="K6" s="786"/>
      <c r="L6" s="786"/>
      <c r="M6" s="788"/>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90" t="s">
        <v>2311</v>
      </c>
      <c r="B10" s="791"/>
      <c r="C10" s="791"/>
      <c r="D10" s="791"/>
      <c r="E10" s="517" t="s">
        <v>2312</v>
      </c>
      <c r="F10" s="518"/>
      <c r="H10" s="792" t="s">
        <v>2313</v>
      </c>
      <c r="I10" s="792"/>
      <c r="J10" s="519" t="s">
        <v>2312</v>
      </c>
      <c r="K10" s="520"/>
      <c r="L10" s="520"/>
      <c r="M10" s="521"/>
    </row>
    <row r="11" spans="1:13" s="498" customFormat="1" ht="24" customHeight="1">
      <c r="A11" s="522" t="s">
        <v>1023</v>
      </c>
      <c r="B11" s="523"/>
      <c r="C11" s="789"/>
      <c r="D11" s="789"/>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48"/>
      <c r="L12" s="748"/>
      <c r="M12" s="749"/>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50" t="s">
        <v>2308</v>
      </c>
      <c r="F25" s="750"/>
      <c r="G25" s="750"/>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51" t="s">
        <v>1026</v>
      </c>
      <c r="B27" s="752"/>
      <c r="C27" s="752"/>
      <c r="D27" s="752"/>
      <c r="E27" s="752"/>
      <c r="F27" s="752"/>
      <c r="G27" s="752"/>
      <c r="H27" s="752"/>
      <c r="I27" s="752"/>
      <c r="J27" s="752"/>
      <c r="K27" s="752"/>
      <c r="L27" s="752"/>
      <c r="M27" s="753"/>
    </row>
    <row r="28" spans="1:13" ht="13.5" thickBot="1">
      <c r="A28" s="564"/>
      <c r="B28" s="565"/>
      <c r="C28" s="565"/>
      <c r="D28" s="565"/>
      <c r="E28" s="565"/>
      <c r="F28" s="565"/>
      <c r="G28" s="565"/>
      <c r="H28" s="565"/>
      <c r="I28" s="565"/>
      <c r="J28" s="565"/>
      <c r="K28" s="565"/>
      <c r="L28" s="565"/>
      <c r="M28" s="566"/>
    </row>
    <row r="29" spans="1:13" ht="25.5">
      <c r="A29" s="567" t="s">
        <v>1027</v>
      </c>
      <c r="B29" s="754" t="s">
        <v>1028</v>
      </c>
      <c r="C29" s="755"/>
      <c r="D29" s="755"/>
      <c r="E29" s="755"/>
      <c r="F29" s="755"/>
      <c r="G29" s="755"/>
      <c r="H29" s="755"/>
      <c r="I29" s="756"/>
      <c r="J29" s="568" t="s">
        <v>2321</v>
      </c>
      <c r="K29" s="757" t="s">
        <v>1029</v>
      </c>
      <c r="L29" s="758"/>
      <c r="M29" s="567" t="s">
        <v>1030</v>
      </c>
    </row>
    <row r="30" spans="1:13" ht="13.5" thickBot="1">
      <c r="A30" s="569"/>
      <c r="B30" s="570"/>
      <c r="C30" s="571"/>
      <c r="D30" s="571"/>
      <c r="E30" s="571"/>
      <c r="F30" s="571"/>
      <c r="G30" s="571"/>
      <c r="H30" s="571"/>
      <c r="I30" s="571"/>
      <c r="J30" s="572"/>
      <c r="K30" s="741"/>
      <c r="L30" s="742"/>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19" t="s">
        <v>1028</v>
      </c>
      <c r="B34" s="720"/>
      <c r="C34" s="720"/>
      <c r="D34" s="720"/>
      <c r="E34" s="720"/>
      <c r="F34" s="720"/>
      <c r="G34" s="739"/>
      <c r="H34" s="743" t="s">
        <v>1032</v>
      </c>
      <c r="I34" s="744"/>
      <c r="J34" s="580" t="s">
        <v>1033</v>
      </c>
      <c r="K34" s="740" t="s">
        <v>1034</v>
      </c>
      <c r="L34" s="739"/>
      <c r="M34" s="581" t="s">
        <v>1035</v>
      </c>
    </row>
    <row r="35" spans="1:13" s="582" customFormat="1" ht="12">
      <c r="A35" s="745"/>
      <c r="B35" s="746"/>
      <c r="C35" s="746"/>
      <c r="D35" s="746"/>
      <c r="E35" s="746"/>
      <c r="F35" s="746"/>
      <c r="G35" s="724"/>
      <c r="H35" s="747"/>
      <c r="I35" s="725"/>
      <c r="J35" s="583"/>
      <c r="K35" s="723"/>
      <c r="L35" s="724"/>
      <c r="M35" s="584"/>
    </row>
    <row r="36" spans="1:13" s="582" customFormat="1" thickBot="1">
      <c r="A36" s="736"/>
      <c r="B36" s="737"/>
      <c r="C36" s="737"/>
      <c r="D36" s="737"/>
      <c r="E36" s="737"/>
      <c r="F36" s="737"/>
      <c r="G36" s="718"/>
      <c r="H36" s="738"/>
      <c r="I36" s="726"/>
      <c r="J36" s="585"/>
      <c r="K36" s="717"/>
      <c r="L36" s="718"/>
      <c r="M36" s="586"/>
    </row>
    <row r="37" spans="1:13" s="582" customFormat="1" thickBot="1">
      <c r="A37" s="712" t="s">
        <v>1037</v>
      </c>
      <c r="B37" s="713"/>
      <c r="C37" s="713"/>
      <c r="D37" s="713"/>
      <c r="E37" s="713"/>
      <c r="F37" s="713"/>
      <c r="G37" s="713"/>
      <c r="H37" s="713"/>
      <c r="I37" s="713"/>
      <c r="J37" s="713"/>
      <c r="K37" s="713"/>
      <c r="L37" s="714"/>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19" t="s">
        <v>1028</v>
      </c>
      <c r="B41" s="720"/>
      <c r="C41" s="720"/>
      <c r="D41" s="720"/>
      <c r="E41" s="720"/>
      <c r="F41" s="720"/>
      <c r="G41" s="720"/>
      <c r="H41" s="739"/>
      <c r="I41" s="596" t="s">
        <v>1029</v>
      </c>
      <c r="J41" s="580" t="s">
        <v>1030</v>
      </c>
      <c r="K41" s="740" t="s">
        <v>1039</v>
      </c>
      <c r="L41" s="739"/>
      <c r="M41" s="581" t="s">
        <v>1035</v>
      </c>
    </row>
    <row r="42" spans="1:13" s="582" customFormat="1" ht="12">
      <c r="A42" s="706"/>
      <c r="B42" s="707"/>
      <c r="C42" s="707"/>
      <c r="D42" s="707"/>
      <c r="E42" s="707"/>
      <c r="F42" s="707"/>
      <c r="G42" s="707"/>
      <c r="H42" s="725"/>
      <c r="I42" s="597"/>
      <c r="J42" s="583"/>
      <c r="K42" s="723"/>
      <c r="L42" s="724"/>
      <c r="M42" s="584"/>
    </row>
    <row r="43" spans="1:13" s="582" customFormat="1" thickBot="1">
      <c r="A43" s="715"/>
      <c r="B43" s="716"/>
      <c r="C43" s="716"/>
      <c r="D43" s="716"/>
      <c r="E43" s="716"/>
      <c r="F43" s="716"/>
      <c r="G43" s="716"/>
      <c r="H43" s="726"/>
      <c r="I43" s="598"/>
      <c r="J43" s="599"/>
      <c r="K43" s="717"/>
      <c r="L43" s="718"/>
      <c r="M43" s="600"/>
    </row>
    <row r="44" spans="1:13" s="582" customFormat="1" thickBot="1">
      <c r="A44" s="712" t="s">
        <v>1037</v>
      </c>
      <c r="B44" s="713"/>
      <c r="C44" s="713"/>
      <c r="D44" s="713"/>
      <c r="E44" s="713"/>
      <c r="F44" s="713"/>
      <c r="G44" s="713"/>
      <c r="H44" s="713"/>
      <c r="I44" s="713"/>
      <c r="J44" s="713"/>
      <c r="K44" s="713"/>
      <c r="L44" s="714"/>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27" t="s">
        <v>1041</v>
      </c>
      <c r="B48" s="728"/>
      <c r="C48" s="728"/>
      <c r="D48" s="728"/>
      <c r="E48" s="729"/>
      <c r="F48" s="603"/>
      <c r="G48" s="604" t="s">
        <v>1029</v>
      </c>
      <c r="H48" s="605" t="s">
        <v>1042</v>
      </c>
      <c r="I48" s="606" t="s">
        <v>2339</v>
      </c>
      <c r="J48" s="605" t="s">
        <v>2340</v>
      </c>
      <c r="K48" s="730" t="s">
        <v>1045</v>
      </c>
      <c r="L48" s="729"/>
      <c r="M48" s="607" t="s">
        <v>1035</v>
      </c>
    </row>
    <row r="49" spans="1:13" s="582" customFormat="1" ht="12">
      <c r="A49" s="608"/>
      <c r="B49" s="609"/>
      <c r="C49" s="609"/>
      <c r="D49" s="609"/>
      <c r="E49" s="609"/>
      <c r="F49" s="609"/>
      <c r="G49" s="610"/>
      <c r="H49" s="583"/>
      <c r="I49" s="597"/>
      <c r="J49" s="583"/>
      <c r="K49" s="723"/>
      <c r="L49" s="724"/>
      <c r="M49" s="584"/>
    </row>
    <row r="50" spans="1:13" s="582" customFormat="1" thickBot="1">
      <c r="A50" s="611"/>
      <c r="B50" s="612"/>
      <c r="C50" s="612"/>
      <c r="D50" s="612"/>
      <c r="E50" s="612"/>
      <c r="F50" s="612"/>
      <c r="G50" s="613"/>
      <c r="H50" s="585"/>
      <c r="I50" s="595"/>
      <c r="J50" s="585"/>
      <c r="K50" s="717"/>
      <c r="L50" s="718"/>
      <c r="M50" s="586"/>
    </row>
    <row r="51" spans="1:13" s="582" customFormat="1" thickBot="1">
      <c r="A51" s="731" t="s">
        <v>1037</v>
      </c>
      <c r="B51" s="732"/>
      <c r="C51" s="732"/>
      <c r="D51" s="732"/>
      <c r="E51" s="732"/>
      <c r="F51" s="732"/>
      <c r="G51" s="732"/>
      <c r="H51" s="732"/>
      <c r="I51" s="732"/>
      <c r="J51" s="732"/>
      <c r="K51" s="732"/>
      <c r="L51" s="733"/>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27" t="s">
        <v>1028</v>
      </c>
      <c r="B55" s="728"/>
      <c r="C55" s="728"/>
      <c r="D55" s="728"/>
      <c r="E55" s="728"/>
      <c r="F55" s="728"/>
      <c r="G55" s="729"/>
      <c r="H55" s="604" t="s">
        <v>1048</v>
      </c>
      <c r="I55" s="606" t="s">
        <v>1049</v>
      </c>
      <c r="J55" s="605" t="s">
        <v>1050</v>
      </c>
      <c r="K55" s="734" t="s">
        <v>1034</v>
      </c>
      <c r="L55" s="735"/>
      <c r="M55" s="615" t="s">
        <v>1035</v>
      </c>
    </row>
    <row r="56" spans="1:13" s="582" customFormat="1" ht="12">
      <c r="A56" s="706"/>
      <c r="B56" s="707"/>
      <c r="C56" s="707"/>
      <c r="D56" s="707"/>
      <c r="E56" s="707"/>
      <c r="F56" s="707"/>
      <c r="G56" s="707"/>
      <c r="H56" s="583"/>
      <c r="I56" s="597"/>
      <c r="J56" s="583"/>
      <c r="K56" s="723"/>
      <c r="L56" s="724"/>
      <c r="M56" s="584"/>
    </row>
    <row r="57" spans="1:13" s="582" customFormat="1" thickBot="1">
      <c r="A57" s="715"/>
      <c r="B57" s="716"/>
      <c r="C57" s="716"/>
      <c r="D57" s="716"/>
      <c r="E57" s="716"/>
      <c r="F57" s="716"/>
      <c r="G57" s="716"/>
      <c r="H57" s="585"/>
      <c r="I57" s="595"/>
      <c r="J57" s="585"/>
      <c r="K57" s="717"/>
      <c r="L57" s="718"/>
      <c r="M57" s="586"/>
    </row>
    <row r="58" spans="1:13" s="582" customFormat="1" thickBot="1">
      <c r="A58" s="712" t="s">
        <v>1037</v>
      </c>
      <c r="B58" s="713"/>
      <c r="C58" s="713"/>
      <c r="D58" s="713"/>
      <c r="E58" s="713"/>
      <c r="F58" s="713"/>
      <c r="G58" s="713"/>
      <c r="H58" s="713"/>
      <c r="I58" s="713"/>
      <c r="J58" s="713"/>
      <c r="K58" s="713"/>
      <c r="L58" s="714"/>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12" t="s">
        <v>1051</v>
      </c>
      <c r="B60" s="713"/>
      <c r="C60" s="713"/>
      <c r="D60" s="713"/>
      <c r="E60" s="713"/>
      <c r="F60" s="713"/>
      <c r="G60" s="713"/>
      <c r="H60" s="713"/>
      <c r="I60" s="713"/>
      <c r="J60" s="713"/>
      <c r="K60" s="713"/>
      <c r="L60" s="714"/>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19" t="s">
        <v>1028</v>
      </c>
      <c r="B64" s="720"/>
      <c r="C64" s="720"/>
      <c r="D64" s="720"/>
      <c r="E64" s="720"/>
      <c r="F64" s="720"/>
      <c r="G64" s="720"/>
      <c r="H64" s="616"/>
      <c r="I64" s="617"/>
      <c r="J64" s="618" t="s">
        <v>1054</v>
      </c>
      <c r="K64" s="721" t="s">
        <v>1055</v>
      </c>
      <c r="L64" s="722"/>
      <c r="M64" s="619"/>
    </row>
    <row r="65" spans="1:13" s="582" customFormat="1" ht="12">
      <c r="A65" s="706" t="s">
        <v>2341</v>
      </c>
      <c r="B65" s="707"/>
      <c r="C65" s="707"/>
      <c r="D65" s="707"/>
      <c r="E65" s="707"/>
      <c r="F65" s="707"/>
      <c r="G65" s="707"/>
      <c r="H65" s="620"/>
      <c r="I65" s="621"/>
      <c r="J65" s="622"/>
      <c r="K65" s="708"/>
      <c r="L65" s="709"/>
      <c r="M65" s="623"/>
    </row>
    <row r="66" spans="1:13" s="582" customFormat="1" ht="12">
      <c r="A66" s="624" t="s">
        <v>1057</v>
      </c>
      <c r="B66" s="625"/>
      <c r="C66" s="625"/>
      <c r="D66" s="625"/>
      <c r="E66" s="625"/>
      <c r="F66" s="625"/>
      <c r="G66" s="625"/>
      <c r="H66" s="620"/>
      <c r="I66" s="621"/>
      <c r="J66" s="622"/>
      <c r="K66" s="708"/>
      <c r="L66" s="709"/>
      <c r="M66" s="623"/>
    </row>
    <row r="67" spans="1:13" s="582" customFormat="1" thickBot="1">
      <c r="A67" s="611" t="s">
        <v>1058</v>
      </c>
      <c r="B67" s="612"/>
      <c r="C67" s="612"/>
      <c r="D67" s="612"/>
      <c r="E67" s="612"/>
      <c r="F67" s="612"/>
      <c r="G67" s="612"/>
      <c r="H67" s="626"/>
      <c r="I67" s="627"/>
      <c r="J67" s="622"/>
      <c r="K67" s="710"/>
      <c r="L67" s="711"/>
      <c r="M67" s="623"/>
    </row>
    <row r="68" spans="1:13" s="582" customFormat="1" thickBot="1">
      <c r="A68" s="712" t="s">
        <v>1037</v>
      </c>
      <c r="B68" s="713"/>
      <c r="C68" s="713"/>
      <c r="D68" s="713"/>
      <c r="E68" s="713"/>
      <c r="F68" s="713"/>
      <c r="G68" s="713"/>
      <c r="H68" s="713"/>
      <c r="I68" s="713"/>
      <c r="J68" s="713"/>
      <c r="K68" s="713"/>
      <c r="L68" s="714"/>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12" t="s">
        <v>2342</v>
      </c>
      <c r="B70" s="713"/>
      <c r="C70" s="713"/>
      <c r="D70" s="713"/>
      <c r="E70" s="713"/>
      <c r="F70" s="713"/>
      <c r="G70" s="713"/>
      <c r="H70" s="713"/>
      <c r="I70" s="713"/>
      <c r="J70" s="713"/>
      <c r="K70" s="713"/>
      <c r="L70" s="714"/>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96" t="s">
        <v>2324</v>
      </c>
      <c r="B87" s="697"/>
      <c r="C87" s="697"/>
      <c r="D87" s="697"/>
      <c r="E87" s="697"/>
      <c r="F87" s="697"/>
      <c r="G87" s="697"/>
      <c r="H87" s="697"/>
      <c r="I87" s="697"/>
      <c r="J87" s="697"/>
      <c r="K87" s="697"/>
      <c r="L87" s="697"/>
      <c r="M87" s="698"/>
    </row>
    <row r="88" spans="1:13" ht="17.25" customHeight="1">
      <c r="A88" s="696"/>
      <c r="B88" s="697"/>
      <c r="C88" s="697"/>
      <c r="D88" s="697"/>
      <c r="E88" s="697"/>
      <c r="F88" s="697"/>
      <c r="G88" s="697"/>
      <c r="H88" s="697"/>
      <c r="I88" s="697"/>
      <c r="J88" s="697"/>
      <c r="K88" s="697"/>
      <c r="L88" s="697"/>
      <c r="M88" s="698"/>
    </row>
    <row r="89" spans="1:13" ht="18.75" customHeight="1">
      <c r="A89" s="699" t="s">
        <v>2325</v>
      </c>
      <c r="B89" s="700"/>
      <c r="C89" s="700"/>
      <c r="D89" s="700"/>
      <c r="E89" s="700"/>
      <c r="F89" s="700"/>
      <c r="G89" s="700"/>
      <c r="H89" s="700"/>
      <c r="I89" s="700"/>
      <c r="J89" s="700"/>
      <c r="K89" s="700"/>
      <c r="L89" s="700"/>
      <c r="M89" s="701"/>
    </row>
    <row r="90" spans="1:13" ht="21.75" customHeight="1">
      <c r="A90" s="699"/>
      <c r="B90" s="700"/>
      <c r="C90" s="700"/>
      <c r="D90" s="700"/>
      <c r="E90" s="700"/>
      <c r="F90" s="700"/>
      <c r="G90" s="700"/>
      <c r="H90" s="700"/>
      <c r="I90" s="700"/>
      <c r="J90" s="700"/>
      <c r="K90" s="700"/>
      <c r="L90" s="700"/>
      <c r="M90" s="701"/>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02"/>
      <c r="J100" s="702"/>
      <c r="K100" s="702"/>
      <c r="L100" s="702"/>
      <c r="M100" s="703"/>
    </row>
    <row r="101" spans="1:13" ht="13.5" thickBot="1">
      <c r="A101" s="652" t="s">
        <v>2327</v>
      </c>
      <c r="B101" s="653"/>
      <c r="C101" s="653"/>
      <c r="D101" s="654"/>
      <c r="E101" s="654"/>
      <c r="F101" s="654"/>
      <c r="G101" s="654"/>
      <c r="H101" s="654"/>
      <c r="I101" s="704"/>
      <c r="J101" s="704"/>
      <c r="K101" s="704"/>
      <c r="L101" s="704"/>
      <c r="M101" s="705"/>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5"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40"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1017</v>
      </c>
      <c r="L1" s="892" t="s">
        <v>2304</v>
      </c>
      <c r="M1" s="893"/>
      <c r="N1" s="894"/>
    </row>
    <row r="2" spans="2:14">
      <c r="B2" s="873"/>
      <c r="C2" s="884" t="s">
        <v>1018</v>
      </c>
      <c r="D2" s="885"/>
      <c r="E2" s="885"/>
      <c r="F2" s="885"/>
      <c r="G2" s="885"/>
      <c r="H2" s="885"/>
      <c r="I2" s="885"/>
      <c r="J2" s="886"/>
      <c r="K2" s="891"/>
      <c r="L2" s="895"/>
      <c r="M2" s="896"/>
      <c r="N2" s="897"/>
    </row>
    <row r="3" spans="2:14">
      <c r="B3" s="873"/>
      <c r="C3" s="884" t="s">
        <v>2305</v>
      </c>
      <c r="D3" s="885"/>
      <c r="E3" s="885"/>
      <c r="F3" s="885"/>
      <c r="G3" s="885"/>
      <c r="H3" s="885"/>
      <c r="I3" s="885"/>
      <c r="J3" s="886"/>
      <c r="K3" s="875" t="s">
        <v>1019</v>
      </c>
      <c r="L3" s="900">
        <v>1</v>
      </c>
      <c r="M3" s="901"/>
      <c r="N3" s="902"/>
    </row>
    <row r="4" spans="2:14">
      <c r="B4" s="873"/>
      <c r="C4" s="884" t="s">
        <v>2306</v>
      </c>
      <c r="D4" s="885"/>
      <c r="E4" s="885"/>
      <c r="F4" s="885"/>
      <c r="G4" s="885"/>
      <c r="H4" s="885"/>
      <c r="I4" s="885"/>
      <c r="J4" s="886"/>
      <c r="K4" s="898"/>
      <c r="L4" s="903"/>
      <c r="M4" s="904"/>
      <c r="N4" s="905"/>
    </row>
    <row r="5" spans="2:14">
      <c r="B5" s="873"/>
      <c r="C5" s="884" t="s">
        <v>2307</v>
      </c>
      <c r="D5" s="885"/>
      <c r="E5" s="885"/>
      <c r="F5" s="885"/>
      <c r="G5" s="885"/>
      <c r="H5" s="885"/>
      <c r="I5" s="885"/>
      <c r="J5" s="886"/>
      <c r="K5" s="875" t="s">
        <v>1020</v>
      </c>
      <c r="L5" s="877"/>
      <c r="M5" s="877" t="s">
        <v>1021</v>
      </c>
      <c r="N5" s="879"/>
    </row>
    <row r="6" spans="2:14" ht="15.75" thickBot="1">
      <c r="B6" s="874"/>
      <c r="C6" s="881"/>
      <c r="D6" s="882"/>
      <c r="E6" s="882"/>
      <c r="F6" s="882"/>
      <c r="G6" s="882"/>
      <c r="H6" s="882"/>
      <c r="I6" s="882"/>
      <c r="J6" s="883"/>
      <c r="K6" s="876"/>
      <c r="L6" s="878"/>
      <c r="M6" s="878"/>
      <c r="N6" s="880"/>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906" t="s">
        <v>2311</v>
      </c>
      <c r="C10" s="907"/>
      <c r="D10" s="907"/>
      <c r="E10" s="907"/>
      <c r="F10" s="367" t="s">
        <v>2312</v>
      </c>
      <c r="G10" s="85"/>
      <c r="H10" s="368"/>
      <c r="I10" s="908" t="s">
        <v>2313</v>
      </c>
      <c r="J10" s="908"/>
      <c r="K10" s="369" t="s">
        <v>2312</v>
      </c>
      <c r="L10" s="365"/>
      <c r="M10" s="365"/>
      <c r="N10" s="366"/>
    </row>
    <row r="11" spans="2:14">
      <c r="B11" s="370" t="s">
        <v>1023</v>
      </c>
      <c r="C11" s="371"/>
      <c r="D11" s="899"/>
      <c r="E11" s="899"/>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09" t="s">
        <v>2328</v>
      </c>
      <c r="G25" s="910"/>
      <c r="H25" s="910"/>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129</v>
      </c>
      <c r="B36" s="841" t="str">
        <f>VLOOKUP(A36,EQUIPOS!A6:D154,3,FALSE)</f>
        <v xml:space="preserve">Buldozer, Potencia al volante de 140 HP, motor de 2200 RPM, longitud de hoja 4,80m. </v>
      </c>
      <c r="C36" s="842"/>
      <c r="D36" s="842"/>
      <c r="E36" s="842"/>
      <c r="F36" s="842"/>
      <c r="G36" s="842"/>
      <c r="H36" s="843"/>
      <c r="I36" s="276"/>
      <c r="J36" s="277"/>
      <c r="K36" s="278">
        <f>VLOOKUP(A36,EQUIPOS!A6:D161,4,FALSE)</f>
        <v>225000</v>
      </c>
      <c r="L36" s="279"/>
      <c r="M36" s="280">
        <v>0.15</v>
      </c>
      <c r="N36" s="281">
        <f>K36/M36</f>
        <v>1500000</v>
      </c>
    </row>
    <row r="37" spans="1:14">
      <c r="A37" t="s">
        <v>150</v>
      </c>
      <c r="B37" s="841" t="str">
        <f>VLOOKUP(A37,EQUIPOS!A7:D154,3,FALSE)</f>
        <v>Cargador : Potencia en el volante 125 hp, Clasificación de RPM del motor 2300.</v>
      </c>
      <c r="C37" s="842"/>
      <c r="D37" s="842"/>
      <c r="E37" s="842"/>
      <c r="F37" s="842"/>
      <c r="G37" s="842"/>
      <c r="H37" s="843"/>
      <c r="I37" s="276"/>
      <c r="J37" s="277"/>
      <c r="K37" s="278">
        <f>VLOOKUP(A37,EQUIPOS!A7:D162,4,FALSE)</f>
        <v>210000</v>
      </c>
      <c r="L37" s="279"/>
      <c r="M37" s="280">
        <v>0.15</v>
      </c>
      <c r="N37" s="281">
        <f>K37/M37</f>
        <v>1400000</v>
      </c>
    </row>
    <row r="38" spans="1:14">
      <c r="A38" t="s">
        <v>273</v>
      </c>
      <c r="B38" s="841" t="str">
        <f>VLOOKUP(A38,EQUIPOS!A8:D154,3,FALSE)</f>
        <v>Motosierra, 93.6 cm3 - 7.1 HP, 45-90 cm - 7.9 kg</v>
      </c>
      <c r="C38" s="842"/>
      <c r="D38" s="842"/>
      <c r="E38" s="842"/>
      <c r="F38" s="842"/>
      <c r="G38" s="842"/>
      <c r="H38" s="843"/>
      <c r="I38" s="276"/>
      <c r="J38" s="277"/>
      <c r="K38" s="278">
        <f>VLOOKUP(A38,EQUIPOS!A8:D163,4,FALSE)</f>
        <v>6155.6007875691794</v>
      </c>
      <c r="L38" s="279"/>
      <c r="M38" s="280">
        <v>0.15</v>
      </c>
      <c r="N38" s="282">
        <f>K38/M38</f>
        <v>41037.338583794532</v>
      </c>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8511.2008676833339</v>
      </c>
    </row>
    <row r="43" spans="1:14" ht="15.75" thickBot="1">
      <c r="B43" s="828" t="s">
        <v>1037</v>
      </c>
      <c r="C43" s="829"/>
      <c r="D43" s="829"/>
      <c r="E43" s="829"/>
      <c r="F43" s="829"/>
      <c r="G43" s="829"/>
      <c r="H43" s="829"/>
      <c r="I43" s="829"/>
      <c r="J43" s="829"/>
      <c r="K43" s="829"/>
      <c r="L43" s="829"/>
      <c r="M43" s="830"/>
      <c r="N43" s="105">
        <f>SUM(N36:N42)</f>
        <v>2949548.5394514776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02" t="s">
        <v>1041</v>
      </c>
      <c r="C58" s="803"/>
      <c r="D58" s="803"/>
      <c r="E58" s="803"/>
      <c r="F58" s="803"/>
      <c r="G58" s="804"/>
      <c r="H58" s="79" t="s">
        <v>1029</v>
      </c>
      <c r="I58" s="80" t="s">
        <v>1042</v>
      </c>
      <c r="J58" s="81" t="s">
        <v>1043</v>
      </c>
      <c r="K58" s="79" t="s">
        <v>1044</v>
      </c>
      <c r="L58" s="831" t="s">
        <v>1045</v>
      </c>
      <c r="M58" s="804"/>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32">
        <v>983.54</v>
      </c>
      <c r="M59" s="833"/>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17"/>
      <c r="M64" s="818"/>
      <c r="N64" s="305"/>
    </row>
    <row r="65" spans="1:15" ht="15.75" thickBot="1">
      <c r="B65" s="834" t="s">
        <v>1037</v>
      </c>
      <c r="C65" s="835"/>
      <c r="D65" s="835"/>
      <c r="E65" s="835"/>
      <c r="F65" s="835"/>
      <c r="G65" s="835"/>
      <c r="H65" s="835"/>
      <c r="I65" s="835"/>
      <c r="J65" s="835"/>
      <c r="K65" s="835"/>
      <c r="L65" s="835"/>
      <c r="M65" s="836"/>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54"/>
      <c r="J75" s="54"/>
      <c r="K75" s="54"/>
      <c r="L75" s="817"/>
      <c r="M75" s="818"/>
      <c r="N75" s="305"/>
    </row>
    <row r="76" spans="1:15" ht="15.75" thickBot="1">
      <c r="B76" s="828" t="s">
        <v>1037</v>
      </c>
      <c r="C76" s="829"/>
      <c r="D76" s="829"/>
      <c r="E76" s="829"/>
      <c r="F76" s="829"/>
      <c r="G76" s="829"/>
      <c r="H76" s="829"/>
      <c r="I76" s="835"/>
      <c r="J76" s="835"/>
      <c r="K76" s="835"/>
      <c r="L76" s="835"/>
      <c r="M76" s="836"/>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3154196.456805144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630839.29136102879</v>
      </c>
      <c r="M83" s="863"/>
      <c r="N83" s="57"/>
    </row>
    <row r="84" spans="1:14">
      <c r="B84" s="95" t="s">
        <v>1057</v>
      </c>
      <c r="C84" s="96"/>
      <c r="D84" s="96"/>
      <c r="E84" s="96"/>
      <c r="F84" s="96"/>
      <c r="G84" s="96"/>
      <c r="H84" s="96"/>
      <c r="I84" s="93"/>
      <c r="J84" s="94"/>
      <c r="K84" s="313">
        <v>0.05</v>
      </c>
      <c r="L84" s="862">
        <f>N78*K84</f>
        <v>157709.8228402572</v>
      </c>
      <c r="M84" s="863"/>
      <c r="N84" s="57"/>
    </row>
    <row r="85" spans="1:14" ht="15.75" thickBot="1">
      <c r="B85" s="97" t="s">
        <v>1058</v>
      </c>
      <c r="C85" s="98"/>
      <c r="D85" s="98"/>
      <c r="E85" s="98"/>
      <c r="F85" s="98"/>
      <c r="G85" s="98"/>
      <c r="H85" s="98"/>
      <c r="I85" s="99"/>
      <c r="J85" s="100"/>
      <c r="K85" s="314">
        <v>0.05</v>
      </c>
      <c r="L85" s="864">
        <f>N78*K85</f>
        <v>157709.8228402572</v>
      </c>
      <c r="M85" s="865"/>
      <c r="N85" s="57"/>
    </row>
    <row r="86" spans="1:14" ht="15.75" thickBot="1">
      <c r="B86" s="828" t="s">
        <v>1037</v>
      </c>
      <c r="C86" s="829"/>
      <c r="D86" s="829"/>
      <c r="E86" s="829"/>
      <c r="F86" s="829"/>
      <c r="G86" s="829"/>
      <c r="H86" s="829"/>
      <c r="I86" s="829"/>
      <c r="J86" s="829"/>
      <c r="K86" s="829"/>
      <c r="L86" s="829"/>
      <c r="M86" s="830"/>
      <c r="N86" s="58">
        <f>L83+L84+L85</f>
        <v>946258.93704154319</v>
      </c>
    </row>
    <row r="87" spans="1:14" ht="15.75" thickBot="1">
      <c r="B87" s="39"/>
      <c r="C87" s="40"/>
      <c r="D87" s="40"/>
      <c r="E87" s="40"/>
      <c r="F87" s="40"/>
      <c r="G87" s="40"/>
      <c r="H87" s="40"/>
      <c r="I87" s="40"/>
      <c r="J87" s="40"/>
      <c r="K87" s="40"/>
      <c r="L87" s="40"/>
      <c r="M87" s="40"/>
      <c r="N87" s="41"/>
    </row>
    <row r="88" spans="1:14" ht="15.75" thickBot="1">
      <c r="A88" t="s">
        <v>2121</v>
      </c>
      <c r="B88" s="828" t="s">
        <v>1059</v>
      </c>
      <c r="C88" s="829"/>
      <c r="D88" s="829"/>
      <c r="E88" s="829"/>
      <c r="F88" s="829"/>
      <c r="G88" s="829"/>
      <c r="H88" s="829"/>
      <c r="I88" s="829"/>
      <c r="J88" s="829"/>
      <c r="K88" s="829"/>
      <c r="L88" s="829"/>
      <c r="M88" s="830"/>
      <c r="N88" s="196">
        <f>N78+N86</f>
        <v>4100455.3938466869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4"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1017</v>
      </c>
      <c r="L1" s="892" t="s">
        <v>2304</v>
      </c>
      <c r="M1" s="893"/>
      <c r="N1" s="894"/>
    </row>
    <row r="2" spans="2:14">
      <c r="B2" s="873"/>
      <c r="C2" s="884" t="s">
        <v>1018</v>
      </c>
      <c r="D2" s="885"/>
      <c r="E2" s="885"/>
      <c r="F2" s="885"/>
      <c r="G2" s="885"/>
      <c r="H2" s="885"/>
      <c r="I2" s="885"/>
      <c r="J2" s="886"/>
      <c r="K2" s="891"/>
      <c r="L2" s="895"/>
      <c r="M2" s="896"/>
      <c r="N2" s="897"/>
    </row>
    <row r="3" spans="2:14">
      <c r="B3" s="873"/>
      <c r="C3" s="884" t="s">
        <v>2305</v>
      </c>
      <c r="D3" s="885"/>
      <c r="E3" s="885"/>
      <c r="F3" s="885"/>
      <c r="G3" s="885"/>
      <c r="H3" s="885"/>
      <c r="I3" s="885"/>
      <c r="J3" s="886"/>
      <c r="K3" s="875" t="s">
        <v>1019</v>
      </c>
      <c r="L3" s="900">
        <v>1</v>
      </c>
      <c r="M3" s="901"/>
      <c r="N3" s="902"/>
    </row>
    <row r="4" spans="2:14">
      <c r="B4" s="873"/>
      <c r="C4" s="884" t="s">
        <v>2306</v>
      </c>
      <c r="D4" s="885"/>
      <c r="E4" s="885"/>
      <c r="F4" s="885"/>
      <c r="G4" s="885"/>
      <c r="H4" s="885"/>
      <c r="I4" s="885"/>
      <c r="J4" s="886"/>
      <c r="K4" s="898"/>
      <c r="L4" s="903"/>
      <c r="M4" s="904"/>
      <c r="N4" s="905"/>
    </row>
    <row r="5" spans="2:14">
      <c r="B5" s="873"/>
      <c r="C5" s="884" t="s">
        <v>2307</v>
      </c>
      <c r="D5" s="885"/>
      <c r="E5" s="885"/>
      <c r="F5" s="885"/>
      <c r="G5" s="885"/>
      <c r="H5" s="885"/>
      <c r="I5" s="885"/>
      <c r="J5" s="886"/>
      <c r="K5" s="875" t="s">
        <v>1020</v>
      </c>
      <c r="L5" s="877"/>
      <c r="M5" s="877" t="s">
        <v>1021</v>
      </c>
      <c r="N5" s="879"/>
    </row>
    <row r="6" spans="2:14" ht="15.75" thickBot="1">
      <c r="B6" s="874"/>
      <c r="C6" s="881"/>
      <c r="D6" s="882"/>
      <c r="E6" s="882"/>
      <c r="F6" s="882"/>
      <c r="G6" s="882"/>
      <c r="H6" s="882"/>
      <c r="I6" s="882"/>
      <c r="J6" s="883"/>
      <c r="K6" s="876"/>
      <c r="L6" s="878"/>
      <c r="M6" s="878"/>
      <c r="N6" s="880"/>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906" t="s">
        <v>2311</v>
      </c>
      <c r="C10" s="907"/>
      <c r="D10" s="907"/>
      <c r="E10" s="907"/>
      <c r="F10" s="400" t="s">
        <v>2312</v>
      </c>
      <c r="G10" s="85"/>
      <c r="H10" s="368"/>
      <c r="I10" s="908" t="s">
        <v>2313</v>
      </c>
      <c r="J10" s="908"/>
      <c r="K10" s="401" t="s">
        <v>2312</v>
      </c>
      <c r="L10" s="365"/>
      <c r="M10" s="365"/>
      <c r="N10" s="36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249</v>
      </c>
      <c r="B36" s="841" t="str">
        <f>VLOOKUP(A36,EQUIPOS!A6:D154,3,FALSE)</f>
        <v>Guadañadora, Cilindraje 41.5 cm3, Longitud del mango 1450 mm, Peso 7.4 kg</v>
      </c>
      <c r="C36" s="842"/>
      <c r="D36" s="842"/>
      <c r="E36" s="842"/>
      <c r="F36" s="842"/>
      <c r="G36" s="842"/>
      <c r="H36" s="843"/>
      <c r="I36" s="276"/>
      <c r="J36" s="277"/>
      <c r="K36" s="278">
        <f>VLOOKUP(A36,EQUIPOS!A6:D161,4,FALSE)</f>
        <v>4600.9525329927637</v>
      </c>
      <c r="L36" s="279"/>
      <c r="M36" s="280">
        <v>0.36</v>
      </c>
      <c r="N36" s="281">
        <f>K36/M36</f>
        <v>12780.423702757678</v>
      </c>
    </row>
    <row r="37" spans="1:14">
      <c r="A37" t="s">
        <v>273</v>
      </c>
      <c r="B37" s="841" t="str">
        <f>VLOOKUP(A37,EQUIPOS!A7:D154,3,FALSE)</f>
        <v>Motosierra, 93.6 cm3 - 7.1 HP, 45-90 cm - 7.9 kg</v>
      </c>
      <c r="C37" s="842"/>
      <c r="D37" s="842"/>
      <c r="E37" s="842"/>
      <c r="F37" s="842"/>
      <c r="G37" s="842"/>
      <c r="H37" s="843"/>
      <c r="I37" s="276"/>
      <c r="J37" s="277"/>
      <c r="K37" s="278">
        <f>VLOOKUP(A37,EQUIPOS!A7:D162,4,FALSE)</f>
        <v>6155.6007875691794</v>
      </c>
      <c r="L37" s="279"/>
      <c r="M37" s="280">
        <v>0.10299999999999999</v>
      </c>
      <c r="N37" s="281">
        <f>K37/M37</f>
        <v>59763.114442419217</v>
      </c>
    </row>
    <row r="38" spans="1:14">
      <c r="B38" s="841"/>
      <c r="C38" s="842"/>
      <c r="D38" s="842"/>
      <c r="E38" s="842"/>
      <c r="F38" s="842"/>
      <c r="G38" s="842"/>
      <c r="H38" s="843"/>
      <c r="I38" s="276"/>
      <c r="J38" s="277"/>
      <c r="K38" s="278"/>
      <c r="L38" s="279"/>
      <c r="M38" s="280"/>
      <c r="N38" s="282"/>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1773.1668474340277</v>
      </c>
    </row>
    <row r="43" spans="1:14" ht="15.75" thickBot="1">
      <c r="B43" s="828" t="s">
        <v>1037</v>
      </c>
      <c r="C43" s="829"/>
      <c r="D43" s="829"/>
      <c r="E43" s="829"/>
      <c r="F43" s="829"/>
      <c r="G43" s="829"/>
      <c r="H43" s="829"/>
      <c r="I43" s="829"/>
      <c r="J43" s="829"/>
      <c r="K43" s="829"/>
      <c r="L43" s="829"/>
      <c r="M43" s="830"/>
      <c r="N43" s="105">
        <f>SUM(N36:N42)</f>
        <v>74316.704992610918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ht="15.75">
      <c r="A59" t="s">
        <v>1305</v>
      </c>
      <c r="B59" s="52" t="str">
        <f>VLOOKUP(A59,TRANSPORTE!A5:D94,3,FALSE)</f>
        <v>Transporte de material desmontado</v>
      </c>
      <c r="C59" s="326"/>
      <c r="D59" s="326"/>
      <c r="E59" s="326"/>
      <c r="F59" s="326"/>
      <c r="G59" s="326"/>
      <c r="H59" s="656" t="str">
        <f>VLOOKUP(A59,TRANSPORTE!A6:D120,2,FALSE)</f>
        <v>tkm</v>
      </c>
      <c r="I59" s="288">
        <v>50</v>
      </c>
      <c r="J59" s="295">
        <v>1</v>
      </c>
      <c r="K59" s="288">
        <f>I59*J59</f>
        <v>50</v>
      </c>
      <c r="L59" s="917">
        <f>'900.2'!N78</f>
        <v>984.84848484848487</v>
      </c>
      <c r="M59" s="918"/>
      <c r="N59" s="296">
        <f>K59*L59</f>
        <v>49242.42424242424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49242.42424242424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159022.4661837157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31804.493236743143</v>
      </c>
      <c r="M83" s="863"/>
      <c r="N83" s="57"/>
    </row>
    <row r="84" spans="1:14">
      <c r="B84" s="95" t="s">
        <v>1057</v>
      </c>
      <c r="C84" s="96"/>
      <c r="D84" s="96"/>
      <c r="E84" s="96"/>
      <c r="F84" s="96"/>
      <c r="G84" s="96"/>
      <c r="H84" s="96"/>
      <c r="I84" s="93"/>
      <c r="J84" s="94"/>
      <c r="K84" s="313">
        <v>0.05</v>
      </c>
      <c r="L84" s="862">
        <f>N78*K84</f>
        <v>7951.1233091857857</v>
      </c>
      <c r="M84" s="863"/>
      <c r="N84" s="57"/>
    </row>
    <row r="85" spans="1:14" ht="15.75" thickBot="1">
      <c r="B85" s="97" t="s">
        <v>1058</v>
      </c>
      <c r="C85" s="98"/>
      <c r="D85" s="98"/>
      <c r="E85" s="98"/>
      <c r="F85" s="98"/>
      <c r="G85" s="98"/>
      <c r="H85" s="98"/>
      <c r="I85" s="99"/>
      <c r="J85" s="100"/>
      <c r="K85" s="314">
        <v>0.05</v>
      </c>
      <c r="L85" s="864">
        <f>N78*K85</f>
        <v>7951.1233091857857</v>
      </c>
      <c r="M85" s="865"/>
      <c r="N85" s="57"/>
    </row>
    <row r="86" spans="1:14" ht="15.75" thickBot="1">
      <c r="B86" s="828" t="s">
        <v>1037</v>
      </c>
      <c r="C86" s="829"/>
      <c r="D86" s="829"/>
      <c r="E86" s="829"/>
      <c r="F86" s="829"/>
      <c r="G86" s="829"/>
      <c r="H86" s="829"/>
      <c r="I86" s="829"/>
      <c r="J86" s="829"/>
      <c r="K86" s="829"/>
      <c r="L86" s="829"/>
      <c r="M86" s="830"/>
      <c r="N86" s="58">
        <f>L83+L84+L85</f>
        <v>47706.739855114713</v>
      </c>
    </row>
    <row r="87" spans="1:14" ht="15.75" thickBot="1">
      <c r="B87" s="39"/>
      <c r="C87" s="40"/>
      <c r="D87" s="40"/>
      <c r="E87" s="40"/>
      <c r="F87" s="40"/>
      <c r="G87" s="40"/>
      <c r="H87" s="40"/>
      <c r="I87" s="40"/>
      <c r="J87" s="40"/>
      <c r="K87" s="40"/>
      <c r="L87" s="40"/>
      <c r="M87" s="40"/>
      <c r="N87" s="41"/>
    </row>
    <row r="88" spans="1:14" ht="15.75" thickBot="1">
      <c r="A88" t="s">
        <v>2121</v>
      </c>
      <c r="B88" s="828" t="s">
        <v>1059</v>
      </c>
      <c r="C88" s="829"/>
      <c r="D88" s="829"/>
      <c r="E88" s="829"/>
      <c r="F88" s="829"/>
      <c r="G88" s="829"/>
      <c r="H88" s="829"/>
      <c r="I88" s="829"/>
      <c r="J88" s="829"/>
      <c r="K88" s="829"/>
      <c r="L88" s="829"/>
      <c r="M88" s="830"/>
      <c r="N88" s="196">
        <f>N78+N86</f>
        <v>206729.20603883042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8.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150</v>
      </c>
      <c r="B36" s="841" t="str">
        <f>VLOOKUP(A36,EQUIPOS!A6:D154,3,FALSE)</f>
        <v>Cargador : Potencia en el volante 125 hp, Clasificación de RPM del motor 2300.</v>
      </c>
      <c r="C36" s="842"/>
      <c r="D36" s="842"/>
      <c r="E36" s="842"/>
      <c r="F36" s="842"/>
      <c r="G36" s="842"/>
      <c r="H36" s="843"/>
      <c r="I36" s="276"/>
      <c r="J36" s="277"/>
      <c r="K36" s="278">
        <f>VLOOKUP(A36,EQUIPOS!A6:D161,4,FALSE)</f>
        <v>210000</v>
      </c>
      <c r="L36" s="279"/>
      <c r="M36" s="280">
        <v>2.375</v>
      </c>
      <c r="N36" s="281">
        <f>K36/M36</f>
        <v>88421.052631578947</v>
      </c>
    </row>
    <row r="37" spans="1:14">
      <c r="A37" t="s">
        <v>180</v>
      </c>
      <c r="B37" s="841" t="str">
        <f>VLOOKUP(A37,EQUIPOS!A7:D154,3,FALSE)</f>
        <v>Compresor 120 HP, con martillo.</v>
      </c>
      <c r="C37" s="842"/>
      <c r="D37" s="842"/>
      <c r="E37" s="842"/>
      <c r="F37" s="842"/>
      <c r="G37" s="842"/>
      <c r="H37" s="843"/>
      <c r="I37" s="276"/>
      <c r="J37" s="277"/>
      <c r="K37" s="278">
        <f>VLOOKUP(A37,EQUIPOS!A7:D162,4,FALSE)</f>
        <v>125000</v>
      </c>
      <c r="L37" s="279"/>
      <c r="M37" s="280">
        <v>2.375</v>
      </c>
      <c r="N37" s="281">
        <f>K37/M37</f>
        <v>52631.57894736842</v>
      </c>
    </row>
    <row r="38" spans="1:14">
      <c r="A38" t="s">
        <v>195</v>
      </c>
      <c r="B38" s="841" t="str">
        <f>VLOOKUP(A38,EQUIPOS!A7:D154,3,FALSE)</f>
        <v xml:space="preserve">Equipo de oxicorte, Capacidad de corte: hasta 6´´ (152mm) </v>
      </c>
      <c r="C38" s="842"/>
      <c r="D38" s="842"/>
      <c r="E38" s="842"/>
      <c r="F38" s="842"/>
      <c r="G38" s="842"/>
      <c r="H38" s="843"/>
      <c r="I38" s="276"/>
      <c r="J38" s="277"/>
      <c r="K38" s="278">
        <f>VLOOKUP(A38,EQUIPOS!A7:D162,4,FALSE)</f>
        <v>19285.197424435933</v>
      </c>
      <c r="L38" s="279"/>
      <c r="M38" s="280">
        <v>2.375</v>
      </c>
      <c r="N38" s="282">
        <f>K38/M38</f>
        <v>8120.0831260782879</v>
      </c>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0.1</v>
      </c>
      <c r="M42" s="853"/>
      <c r="N42" s="111">
        <f>N76*L42</f>
        <v>1343.873821213158</v>
      </c>
    </row>
    <row r="43" spans="1:14" ht="15.75" thickBot="1">
      <c r="B43" s="828" t="s">
        <v>1037</v>
      </c>
      <c r="C43" s="829"/>
      <c r="D43" s="829"/>
      <c r="E43" s="829"/>
      <c r="F43" s="829"/>
      <c r="G43" s="829"/>
      <c r="H43" s="829"/>
      <c r="I43" s="829"/>
      <c r="J43" s="829"/>
      <c r="K43" s="829"/>
      <c r="L43" s="829"/>
      <c r="M43" s="830"/>
      <c r="N43" s="105">
        <f>SUM(N36:N42)</f>
        <v>150516.58852623883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7">
        <f>'900.2'!N78</f>
        <v>984.84848484848487</v>
      </c>
      <c r="M59" s="918"/>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88">
        <f>N43+N54+N65+N76</f>
        <v>164940.17522321889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32988.035044643781</v>
      </c>
      <c r="M83" s="863"/>
      <c r="N83" s="57"/>
    </row>
    <row r="84" spans="1:14">
      <c r="B84" s="95" t="s">
        <v>1057</v>
      </c>
      <c r="C84" s="96"/>
      <c r="D84" s="96"/>
      <c r="E84" s="96"/>
      <c r="F84" s="96"/>
      <c r="G84" s="96"/>
      <c r="H84" s="96"/>
      <c r="I84" s="93"/>
      <c r="J84" s="94"/>
      <c r="K84" s="313">
        <v>0.05</v>
      </c>
      <c r="L84" s="862">
        <f>N78*K84</f>
        <v>8247.0087611609451</v>
      </c>
      <c r="M84" s="863"/>
      <c r="N84" s="57"/>
    </row>
    <row r="85" spans="1:14" ht="15.75" thickBot="1">
      <c r="B85" s="97" t="s">
        <v>1058</v>
      </c>
      <c r="C85" s="98"/>
      <c r="D85" s="98"/>
      <c r="E85" s="98"/>
      <c r="F85" s="98"/>
      <c r="G85" s="98"/>
      <c r="H85" s="98"/>
      <c r="I85" s="99"/>
      <c r="J85" s="100"/>
      <c r="K85" s="314">
        <v>0.05</v>
      </c>
      <c r="L85" s="864">
        <f>N78*K85</f>
        <v>8247.0087611609451</v>
      </c>
      <c r="M85" s="865"/>
      <c r="N85" s="57"/>
    </row>
    <row r="86" spans="1:14" ht="15.75" thickBot="1">
      <c r="B86" s="828" t="s">
        <v>1037</v>
      </c>
      <c r="C86" s="829"/>
      <c r="D86" s="829"/>
      <c r="E86" s="829"/>
      <c r="F86" s="829"/>
      <c r="G86" s="829"/>
      <c r="H86" s="829"/>
      <c r="I86" s="829"/>
      <c r="J86" s="829"/>
      <c r="K86" s="829"/>
      <c r="L86" s="829"/>
      <c r="M86" s="830"/>
      <c r="N86" s="58">
        <f>L83+L84+L85</f>
        <v>49482.052566965678</v>
      </c>
    </row>
    <row r="87" spans="1:14" ht="15.75" thickBot="1">
      <c r="B87" s="39"/>
      <c r="C87" s="40"/>
      <c r="D87" s="40"/>
      <c r="E87" s="40"/>
      <c r="F87" s="40"/>
      <c r="G87" s="40"/>
      <c r="H87" s="40"/>
      <c r="I87" s="40"/>
      <c r="J87" s="40"/>
      <c r="K87" s="40"/>
      <c r="L87" s="40"/>
      <c r="M87" s="40"/>
      <c r="N87" s="41"/>
    </row>
    <row r="88" spans="1:14" ht="15.75" thickBot="1">
      <c r="A88" t="s">
        <v>2121</v>
      </c>
      <c r="B88" s="828" t="s">
        <v>1059</v>
      </c>
      <c r="C88" s="829"/>
      <c r="D88" s="829"/>
      <c r="E88" s="829"/>
      <c r="F88" s="829"/>
      <c r="G88" s="829"/>
      <c r="H88" s="829"/>
      <c r="I88" s="829"/>
      <c r="J88" s="829"/>
      <c r="K88" s="829"/>
      <c r="L88" s="829"/>
      <c r="M88" s="830"/>
      <c r="N88" s="58">
        <f>N78+N86</f>
        <v>214422.22779018455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c r="B106" s="866"/>
      <c r="C106" s="867"/>
      <c r="D106" s="867"/>
      <c r="E106" s="867"/>
      <c r="F106" s="867"/>
      <c r="G106" s="867"/>
      <c r="H106" s="867"/>
      <c r="I106" s="867"/>
      <c r="J106" s="867"/>
      <c r="K106" s="867"/>
      <c r="L106" s="867"/>
      <c r="M106" s="867"/>
      <c r="N106" s="868"/>
    </row>
    <row r="107" spans="2:14" ht="27.7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28"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6.42578125" bestFit="1" customWidth="1"/>
  </cols>
  <sheetData>
    <row r="1" spans="2:14">
      <c r="B1" s="872"/>
      <c r="C1" s="887"/>
      <c r="D1" s="888"/>
      <c r="E1" s="888"/>
      <c r="F1" s="888"/>
      <c r="G1" s="888"/>
      <c r="H1" s="888"/>
      <c r="I1" s="888"/>
      <c r="J1" s="889"/>
      <c r="K1" s="890" t="s">
        <v>1017</v>
      </c>
      <c r="L1" s="892" t="s">
        <v>2304</v>
      </c>
      <c r="M1" s="893"/>
      <c r="N1" s="894"/>
    </row>
    <row r="2" spans="2:14">
      <c r="B2" s="873"/>
      <c r="C2" s="884" t="s">
        <v>1018</v>
      </c>
      <c r="D2" s="885"/>
      <c r="E2" s="885"/>
      <c r="F2" s="885"/>
      <c r="G2" s="885"/>
      <c r="H2" s="885"/>
      <c r="I2" s="885"/>
      <c r="J2" s="886"/>
      <c r="K2" s="891"/>
      <c r="L2" s="895"/>
      <c r="M2" s="896"/>
      <c r="N2" s="897"/>
    </row>
    <row r="3" spans="2:14">
      <c r="B3" s="873"/>
      <c r="C3" s="884" t="s">
        <v>2305</v>
      </c>
      <c r="D3" s="885"/>
      <c r="E3" s="885"/>
      <c r="F3" s="885"/>
      <c r="G3" s="885"/>
      <c r="H3" s="885"/>
      <c r="I3" s="885"/>
      <c r="J3" s="886"/>
      <c r="K3" s="875" t="s">
        <v>1019</v>
      </c>
      <c r="L3" s="900">
        <v>1</v>
      </c>
      <c r="M3" s="901"/>
      <c r="N3" s="902"/>
    </row>
    <row r="4" spans="2:14">
      <c r="B4" s="873"/>
      <c r="C4" s="884" t="s">
        <v>2306</v>
      </c>
      <c r="D4" s="885"/>
      <c r="E4" s="885"/>
      <c r="F4" s="885"/>
      <c r="G4" s="885"/>
      <c r="H4" s="885"/>
      <c r="I4" s="885"/>
      <c r="J4" s="886"/>
      <c r="K4" s="898"/>
      <c r="L4" s="903"/>
      <c r="M4" s="904"/>
      <c r="N4" s="905"/>
    </row>
    <row r="5" spans="2:14">
      <c r="B5" s="873"/>
      <c r="C5" s="884" t="s">
        <v>2307</v>
      </c>
      <c r="D5" s="885"/>
      <c r="E5" s="885"/>
      <c r="F5" s="885"/>
      <c r="G5" s="885"/>
      <c r="H5" s="885"/>
      <c r="I5" s="885"/>
      <c r="J5" s="886"/>
      <c r="K5" s="875" t="s">
        <v>1020</v>
      </c>
      <c r="L5" s="877"/>
      <c r="M5" s="877" t="s">
        <v>1021</v>
      </c>
      <c r="N5" s="879"/>
    </row>
    <row r="6" spans="2:14" ht="15.75" thickBot="1">
      <c r="B6" s="874"/>
      <c r="C6" s="881"/>
      <c r="D6" s="882"/>
      <c r="E6" s="882"/>
      <c r="F6" s="882"/>
      <c r="G6" s="882"/>
      <c r="H6" s="882"/>
      <c r="I6" s="882"/>
      <c r="J6" s="883"/>
      <c r="K6" s="876"/>
      <c r="L6" s="878"/>
      <c r="M6" s="878"/>
      <c r="N6" s="880"/>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906" t="s">
        <v>2311</v>
      </c>
      <c r="C10" s="907"/>
      <c r="D10" s="907"/>
      <c r="E10" s="907"/>
      <c r="F10" s="400" t="s">
        <v>2312</v>
      </c>
      <c r="G10" s="85"/>
      <c r="H10" s="368"/>
      <c r="I10" s="908" t="s">
        <v>2313</v>
      </c>
      <c r="J10" s="908"/>
      <c r="K10" s="401" t="s">
        <v>2312</v>
      </c>
      <c r="L10" s="365"/>
      <c r="M10" s="365"/>
      <c r="N10" s="36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312</v>
      </c>
      <c r="B36" s="841" t="str">
        <f>VLOOKUP(A36,EQUIPOS!A6:D154,3,FALSE)</f>
        <v>Retroexcavadora sobre oruga, potencia 138 HP, balde de 1,5 m3.</v>
      </c>
      <c r="C36" s="842"/>
      <c r="D36" s="842"/>
      <c r="E36" s="842"/>
      <c r="F36" s="842"/>
      <c r="G36" s="842"/>
      <c r="H36" s="843"/>
      <c r="I36" s="276"/>
      <c r="J36" s="277"/>
      <c r="K36" s="278">
        <f>VLOOKUP(A36,EQUIPOS!A6:D161,4,FALSE)</f>
        <v>205000</v>
      </c>
      <c r="L36" s="279"/>
      <c r="M36" s="280">
        <v>2.5</v>
      </c>
      <c r="N36" s="281">
        <f>K36/M36</f>
        <v>82000</v>
      </c>
    </row>
    <row r="37" spans="1:14">
      <c r="A37" t="s">
        <v>180</v>
      </c>
      <c r="B37" s="841" t="str">
        <f>VLOOKUP(A37,EQUIPOS!A7:D154,3,FALSE)</f>
        <v>Compresor 120 HP, con martillo.</v>
      </c>
      <c r="C37" s="842"/>
      <c r="D37" s="842"/>
      <c r="E37" s="842"/>
      <c r="F37" s="842"/>
      <c r="G37" s="842"/>
      <c r="H37" s="843"/>
      <c r="I37" s="276"/>
      <c r="J37" s="277"/>
      <c r="K37" s="278">
        <f>VLOOKUP(A37,EQUIPOS!A7:D162,4,FALSE)</f>
        <v>125000</v>
      </c>
      <c r="L37" s="279"/>
      <c r="M37" s="280">
        <v>2.5</v>
      </c>
      <c r="N37" s="281">
        <f>K37/M37</f>
        <v>50000</v>
      </c>
    </row>
    <row r="38" spans="1:14">
      <c r="A38" t="s">
        <v>195</v>
      </c>
      <c r="B38" s="841" t="str">
        <f>VLOOKUP(A38,EQUIPOS!A8:D154,3,FALSE)</f>
        <v xml:space="preserve">Equipo de oxicorte, Capacidad de corte: hasta 6´´ (152mm) </v>
      </c>
      <c r="C38" s="842"/>
      <c r="D38" s="842"/>
      <c r="E38" s="842"/>
      <c r="F38" s="842"/>
      <c r="G38" s="842"/>
      <c r="H38" s="843"/>
      <c r="I38" s="276"/>
      <c r="J38" s="277"/>
      <c r="K38" s="278">
        <f>VLOOKUP(A38,EQUIPOS!A8:D163,4,FALSE)</f>
        <v>19285.197424435933</v>
      </c>
      <c r="L38" s="279"/>
      <c r="M38" s="280">
        <v>2.5</v>
      </c>
      <c r="N38" s="281">
        <f>K38/M38</f>
        <v>7714.078969774373</v>
      </c>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255.33602603049999</v>
      </c>
    </row>
    <row r="43" spans="1:14" ht="15.75" thickBot="1">
      <c r="B43" s="828" t="s">
        <v>1037</v>
      </c>
      <c r="C43" s="829"/>
      <c r="D43" s="829"/>
      <c r="E43" s="829"/>
      <c r="F43" s="829"/>
      <c r="G43" s="829"/>
      <c r="H43" s="829"/>
      <c r="I43" s="829"/>
      <c r="J43" s="829"/>
      <c r="K43" s="829"/>
      <c r="L43" s="829"/>
      <c r="M43" s="830"/>
      <c r="N43" s="105">
        <f>SUM(N36:N42)</f>
        <v>139969.41499580487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7">
        <f>'900.2'!N78</f>
        <v>984.84848484848487</v>
      </c>
      <c r="M59" s="918"/>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f>+(I70*J70)/100</f>
        <v>153201.61561829998</v>
      </c>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N70+N71+N72+N73+N74</f>
        <v>12766.801301525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153721.06478217835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30744.212956435673</v>
      </c>
      <c r="M83" s="863"/>
      <c r="N83" s="57"/>
    </row>
    <row r="84" spans="1:14">
      <c r="B84" s="95" t="s">
        <v>1057</v>
      </c>
      <c r="C84" s="96"/>
      <c r="D84" s="96"/>
      <c r="E84" s="96"/>
      <c r="F84" s="96"/>
      <c r="G84" s="96"/>
      <c r="H84" s="96"/>
      <c r="I84" s="93"/>
      <c r="J84" s="94"/>
      <c r="K84" s="313">
        <v>0.05</v>
      </c>
      <c r="L84" s="862">
        <f>N78*K84</f>
        <v>7686.0532391089182</v>
      </c>
      <c r="M84" s="863"/>
      <c r="N84" s="57"/>
    </row>
    <row r="85" spans="1:14" ht="15.75" thickBot="1">
      <c r="B85" s="97" t="s">
        <v>1058</v>
      </c>
      <c r="C85" s="98"/>
      <c r="D85" s="98"/>
      <c r="E85" s="98"/>
      <c r="F85" s="98"/>
      <c r="G85" s="98"/>
      <c r="H85" s="98"/>
      <c r="I85" s="99"/>
      <c r="J85" s="100"/>
      <c r="K85" s="314">
        <v>0.05</v>
      </c>
      <c r="L85" s="864">
        <f>N78*K85</f>
        <v>7686.0532391089182</v>
      </c>
      <c r="M85" s="865"/>
      <c r="N85" s="57"/>
    </row>
    <row r="86" spans="1:14" ht="15.75" thickBot="1">
      <c r="B86" s="828" t="s">
        <v>1037</v>
      </c>
      <c r="C86" s="829"/>
      <c r="D86" s="829"/>
      <c r="E86" s="829"/>
      <c r="F86" s="829"/>
      <c r="G86" s="829"/>
      <c r="H86" s="829"/>
      <c r="I86" s="829"/>
      <c r="J86" s="829"/>
      <c r="K86" s="829"/>
      <c r="L86" s="829"/>
      <c r="M86" s="830"/>
      <c r="N86" s="58">
        <f>L83+L84+L85</f>
        <v>46116.319434653517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199837.38421683188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8.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4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1017</v>
      </c>
      <c r="L1" s="892" t="s">
        <v>2304</v>
      </c>
      <c r="M1" s="893"/>
      <c r="N1" s="894"/>
    </row>
    <row r="2" spans="2:14">
      <c r="B2" s="873"/>
      <c r="C2" s="884" t="s">
        <v>1018</v>
      </c>
      <c r="D2" s="885"/>
      <c r="E2" s="885"/>
      <c r="F2" s="885"/>
      <c r="G2" s="885"/>
      <c r="H2" s="885"/>
      <c r="I2" s="885"/>
      <c r="J2" s="886"/>
      <c r="K2" s="891"/>
      <c r="L2" s="895"/>
      <c r="M2" s="896"/>
      <c r="N2" s="897"/>
    </row>
    <row r="3" spans="2:14">
      <c r="B3" s="873"/>
      <c r="C3" s="884" t="s">
        <v>2305</v>
      </c>
      <c r="D3" s="885"/>
      <c r="E3" s="885"/>
      <c r="F3" s="885"/>
      <c r="G3" s="885"/>
      <c r="H3" s="885"/>
      <c r="I3" s="885"/>
      <c r="J3" s="886"/>
      <c r="K3" s="875" t="s">
        <v>1019</v>
      </c>
      <c r="L3" s="900">
        <v>1</v>
      </c>
      <c r="M3" s="901"/>
      <c r="N3" s="902"/>
    </row>
    <row r="4" spans="2:14">
      <c r="B4" s="873"/>
      <c r="C4" s="884" t="s">
        <v>2306</v>
      </c>
      <c r="D4" s="885"/>
      <c r="E4" s="885"/>
      <c r="F4" s="885"/>
      <c r="G4" s="885"/>
      <c r="H4" s="885"/>
      <c r="I4" s="885"/>
      <c r="J4" s="886"/>
      <c r="K4" s="898"/>
      <c r="L4" s="903"/>
      <c r="M4" s="904"/>
      <c r="N4" s="905"/>
    </row>
    <row r="5" spans="2:14">
      <c r="B5" s="873"/>
      <c r="C5" s="884" t="s">
        <v>2307</v>
      </c>
      <c r="D5" s="885"/>
      <c r="E5" s="885"/>
      <c r="F5" s="885"/>
      <c r="G5" s="885"/>
      <c r="H5" s="885"/>
      <c r="I5" s="885"/>
      <c r="J5" s="886"/>
      <c r="K5" s="875" t="s">
        <v>1020</v>
      </c>
      <c r="L5" s="877"/>
      <c r="M5" s="877" t="s">
        <v>1021</v>
      </c>
      <c r="N5" s="879"/>
    </row>
    <row r="6" spans="2:14" ht="15.75" thickBot="1">
      <c r="B6" s="874"/>
      <c r="C6" s="881"/>
      <c r="D6" s="882"/>
      <c r="E6" s="882"/>
      <c r="F6" s="882"/>
      <c r="G6" s="882"/>
      <c r="H6" s="882"/>
      <c r="I6" s="882"/>
      <c r="J6" s="883"/>
      <c r="K6" s="876"/>
      <c r="L6" s="878"/>
      <c r="M6" s="878"/>
      <c r="N6" s="880"/>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906" t="s">
        <v>2311</v>
      </c>
      <c r="C10" s="907"/>
      <c r="D10" s="907"/>
      <c r="E10" s="907"/>
      <c r="F10" s="400" t="s">
        <v>2312</v>
      </c>
      <c r="G10" s="85"/>
      <c r="H10" s="368"/>
      <c r="I10" s="908" t="s">
        <v>2313</v>
      </c>
      <c r="J10" s="908"/>
      <c r="K10" s="401" t="s">
        <v>2312</v>
      </c>
      <c r="L10" s="365"/>
      <c r="M10" s="365"/>
      <c r="N10" s="36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150</v>
      </c>
      <c r="B36" s="841" t="str">
        <f>VLOOKUP(A36,EQUIPOS!A6:D154,3,FALSE)</f>
        <v>Cargador : Potencia en el volante 125 hp, Clasificación de RPM del motor 2300.</v>
      </c>
      <c r="C36" s="842"/>
      <c r="D36" s="842"/>
      <c r="E36" s="842"/>
      <c r="F36" s="842"/>
      <c r="G36" s="842"/>
      <c r="H36" s="843"/>
      <c r="I36" s="276"/>
      <c r="J36" s="277"/>
      <c r="K36" s="278">
        <f>VLOOKUP(A36,EQUIPOS!A6:D161,4,FALSE)</f>
        <v>210000</v>
      </c>
      <c r="L36" s="279"/>
      <c r="M36" s="280">
        <v>9.25</v>
      </c>
      <c r="N36" s="281">
        <f>K36/M36</f>
        <v>22702.702702702703</v>
      </c>
    </row>
    <row r="37" spans="1:14">
      <c r="A37" t="s">
        <v>180</v>
      </c>
      <c r="B37" s="841" t="str">
        <f>VLOOKUP(A37,EQUIPOS!A7:D154,3,FALSE)</f>
        <v>Compresor 120 HP, con martillo.</v>
      </c>
      <c r="C37" s="842"/>
      <c r="D37" s="842"/>
      <c r="E37" s="842"/>
      <c r="F37" s="842"/>
      <c r="G37" s="842"/>
      <c r="H37" s="843"/>
      <c r="I37" s="276"/>
      <c r="J37" s="277"/>
      <c r="K37" s="278">
        <f>VLOOKUP(A37,EQUIPOS!A7:D162,4,FALSE)</f>
        <v>125000</v>
      </c>
      <c r="L37" s="279"/>
      <c r="M37" s="280">
        <v>9.25</v>
      </c>
      <c r="N37" s="281">
        <f>K37/M37</f>
        <v>13513.513513513513</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55.207789412000004</v>
      </c>
    </row>
    <row r="43" spans="1:14" ht="15.75" thickBot="1">
      <c r="B43" s="828" t="s">
        <v>1037</v>
      </c>
      <c r="C43" s="829"/>
      <c r="D43" s="829"/>
      <c r="E43" s="829"/>
      <c r="F43" s="829"/>
      <c r="G43" s="829"/>
      <c r="H43" s="829"/>
      <c r="I43" s="829"/>
      <c r="J43" s="829"/>
      <c r="K43" s="829"/>
      <c r="L43" s="829"/>
      <c r="M43" s="830"/>
      <c r="N43" s="105">
        <f>SUM(N36:N42)</f>
        <v>36271.424005628214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7">
        <f>'900.2'!N78</f>
        <v>984.84848484848487</v>
      </c>
      <c r="M59" s="918"/>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40016.661961076701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8003.3323922153404</v>
      </c>
      <c r="M83" s="863"/>
      <c r="N83" s="57"/>
    </row>
    <row r="84" spans="1:14">
      <c r="B84" s="95" t="s">
        <v>1057</v>
      </c>
      <c r="C84" s="96"/>
      <c r="D84" s="96"/>
      <c r="E84" s="96"/>
      <c r="F84" s="96"/>
      <c r="G84" s="96"/>
      <c r="H84" s="96"/>
      <c r="I84" s="93"/>
      <c r="J84" s="94"/>
      <c r="K84" s="313">
        <v>0.05</v>
      </c>
      <c r="L84" s="862">
        <f>N78*K84</f>
        <v>2000.8330980538351</v>
      </c>
      <c r="M84" s="863"/>
      <c r="N84" s="57"/>
    </row>
    <row r="85" spans="1:14" ht="15.75" thickBot="1">
      <c r="B85" s="97" t="s">
        <v>1058</v>
      </c>
      <c r="C85" s="98"/>
      <c r="D85" s="98"/>
      <c r="E85" s="98"/>
      <c r="F85" s="98"/>
      <c r="G85" s="98"/>
      <c r="H85" s="98"/>
      <c r="I85" s="99"/>
      <c r="J85" s="100"/>
      <c r="K85" s="314">
        <v>0.05</v>
      </c>
      <c r="L85" s="864">
        <f>N78*K85</f>
        <v>2000.8330980538351</v>
      </c>
      <c r="M85" s="865"/>
      <c r="N85" s="57"/>
    </row>
    <row r="86" spans="1:14" ht="15.75" thickBot="1">
      <c r="B86" s="828" t="s">
        <v>1037</v>
      </c>
      <c r="C86" s="829"/>
      <c r="D86" s="829"/>
      <c r="E86" s="829"/>
      <c r="F86" s="829"/>
      <c r="G86" s="829"/>
      <c r="H86" s="829"/>
      <c r="I86" s="829"/>
      <c r="J86" s="829"/>
      <c r="K86" s="829"/>
      <c r="L86" s="829"/>
      <c r="M86" s="830"/>
      <c r="N86" s="58">
        <f>L83+L84+L85</f>
        <v>12004.998588323011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52021.660549399712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2.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180</v>
      </c>
      <c r="B36" s="841" t="str">
        <f>VLOOKUP(A36,EQUIPOS!A6:D154,3,FALSE)</f>
        <v>Compresor 120 HP, con martillo.</v>
      </c>
      <c r="C36" s="842"/>
      <c r="D36" s="842"/>
      <c r="E36" s="842"/>
      <c r="F36" s="842"/>
      <c r="G36" s="842"/>
      <c r="H36" s="843"/>
      <c r="I36" s="276"/>
      <c r="J36" s="277"/>
      <c r="K36" s="278">
        <f>VLOOKUP(A36,EQUIPOS!A6:D161,4,FALSE)</f>
        <v>125000</v>
      </c>
      <c r="L36" s="279"/>
      <c r="M36" s="280">
        <v>2.5</v>
      </c>
      <c r="N36" s="281">
        <f>K36/M36</f>
        <v>50000</v>
      </c>
    </row>
    <row r="37" span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0.1</v>
      </c>
      <c r="M42" s="853"/>
      <c r="N42" s="111">
        <f>N76*L42</f>
        <v>1021.344104122</v>
      </c>
    </row>
    <row r="43" spans="1:14" ht="15.75" thickBot="1">
      <c r="B43" s="828" t="s">
        <v>1037</v>
      </c>
      <c r="C43" s="829"/>
      <c r="D43" s="829"/>
      <c r="E43" s="829"/>
      <c r="F43" s="829"/>
      <c r="G43" s="829"/>
      <c r="H43" s="829"/>
      <c r="I43" s="829"/>
      <c r="J43" s="829"/>
      <c r="K43" s="829"/>
      <c r="L43" s="829"/>
      <c r="M43" s="830"/>
      <c r="N43" s="105">
        <f>SUM(N36:N42)</f>
        <v>51021.344104121999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7">
        <f>'900.2'!N78</f>
        <v>984.84848484848487</v>
      </c>
      <c r="M59" s="918"/>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N70+N71+N72+N73+N74</f>
        <v>10213.44104122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62219.633630190488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12443.926726038098</v>
      </c>
      <c r="M83" s="863"/>
      <c r="N83" s="57"/>
    </row>
    <row r="84" spans="1:14">
      <c r="B84" s="95" t="s">
        <v>1057</v>
      </c>
      <c r="C84" s="96"/>
      <c r="D84" s="96"/>
      <c r="E84" s="96"/>
      <c r="F84" s="96"/>
      <c r="G84" s="96"/>
      <c r="H84" s="96"/>
      <c r="I84" s="93"/>
      <c r="J84" s="94"/>
      <c r="K84" s="313">
        <v>0.05</v>
      </c>
      <c r="L84" s="862">
        <f>N78*K84</f>
        <v>3110.9816815095246</v>
      </c>
      <c r="M84" s="863"/>
      <c r="N84" s="57"/>
    </row>
    <row r="85" spans="1:14" ht="15.75" thickBot="1">
      <c r="B85" s="97" t="s">
        <v>1058</v>
      </c>
      <c r="C85" s="98"/>
      <c r="D85" s="98"/>
      <c r="E85" s="98"/>
      <c r="F85" s="98"/>
      <c r="G85" s="98"/>
      <c r="H85" s="98"/>
      <c r="I85" s="99"/>
      <c r="J85" s="100"/>
      <c r="K85" s="314">
        <v>0.05</v>
      </c>
      <c r="L85" s="864">
        <f>N78*K85</f>
        <v>3110.9816815095246</v>
      </c>
      <c r="M85" s="865"/>
      <c r="N85" s="57"/>
    </row>
    <row r="86" spans="1:14" ht="15.75" thickBot="1">
      <c r="B86" s="828" t="s">
        <v>1037</v>
      </c>
      <c r="C86" s="829"/>
      <c r="D86" s="829"/>
      <c r="E86" s="829"/>
      <c r="F86" s="829"/>
      <c r="G86" s="829"/>
      <c r="H86" s="829"/>
      <c r="I86" s="829"/>
      <c r="J86" s="829"/>
      <c r="K86" s="829"/>
      <c r="L86" s="829"/>
      <c r="M86" s="830"/>
      <c r="N86" s="58">
        <f>L83+L84+L85</f>
        <v>18665.890089057149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80885.523719247634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8"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150</v>
      </c>
      <c r="B36" s="841" t="str">
        <f>VLOOKUP(A36,EQUIPOS!A6:D154,3,FALSE)</f>
        <v>Cargador : Potencia en el volante 125 hp, Clasificación de RPM del motor 2300.</v>
      </c>
      <c r="C36" s="842"/>
      <c r="D36" s="842"/>
      <c r="E36" s="842"/>
      <c r="F36" s="842"/>
      <c r="G36" s="842"/>
      <c r="H36" s="843"/>
      <c r="I36" s="276"/>
      <c r="J36" s="277"/>
      <c r="K36" s="278">
        <f>VLOOKUP(A36,EQUIPOS!A6:D161,4,FALSE)</f>
        <v>210000</v>
      </c>
      <c r="L36" s="279"/>
      <c r="M36" s="280">
        <v>2.375</v>
      </c>
      <c r="N36" s="281">
        <f>K36/M36</f>
        <v>88421.052631578947</v>
      </c>
    </row>
    <row r="37" spans="1:14">
      <c r="A37" t="s">
        <v>180</v>
      </c>
      <c r="B37" s="841" t="str">
        <f>VLOOKUP(A37,EQUIPOS!A7:D154,3,FALSE)</f>
        <v>Compresor 120 HP, con martillo.</v>
      </c>
      <c r="C37" s="842"/>
      <c r="D37" s="842"/>
      <c r="E37" s="842"/>
      <c r="F37" s="842"/>
      <c r="G37" s="842"/>
      <c r="H37" s="843"/>
      <c r="I37" s="276"/>
      <c r="J37" s="277"/>
      <c r="K37" s="278">
        <f>VLOOKUP(A37,EQUIPOS!A7:D162,4,FALSE)</f>
        <v>125000</v>
      </c>
      <c r="L37" s="279"/>
      <c r="M37" s="280">
        <v>2.375</v>
      </c>
      <c r="N37" s="281">
        <f>K37/M37</f>
        <v>52631.57894736842</v>
      </c>
    </row>
    <row r="38" spans="1:14">
      <c r="A38" t="s">
        <v>195</v>
      </c>
      <c r="B38" s="841" t="str">
        <f>VLOOKUP(A38,EQUIPOS!A8:D154,3,FALSE)</f>
        <v xml:space="preserve">Equipo de oxicorte, Capacidad de corte: hasta 6´´ (152mm) </v>
      </c>
      <c r="C38" s="842"/>
      <c r="D38" s="842"/>
      <c r="E38" s="842"/>
      <c r="F38" s="842"/>
      <c r="G38" s="842"/>
      <c r="H38" s="843"/>
      <c r="I38" s="276"/>
      <c r="J38" s="277"/>
      <c r="K38" s="278">
        <f>VLOOKUP(A38,EQUIPOS!A8:D163,4,FALSE)</f>
        <v>19285.197424435933</v>
      </c>
      <c r="L38" s="279"/>
      <c r="M38" s="280">
        <v>2.375</v>
      </c>
      <c r="N38" s="281">
        <f>K38/M38</f>
        <v>8120.0831260782879</v>
      </c>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0.1</v>
      </c>
      <c r="M42" s="853"/>
      <c r="N42" s="111">
        <f>N76*L42</f>
        <v>1343.873821213158</v>
      </c>
    </row>
    <row r="43" spans="1:14" ht="15.75" thickBot="1">
      <c r="B43" s="828" t="s">
        <v>1037</v>
      </c>
      <c r="C43" s="829"/>
      <c r="D43" s="829"/>
      <c r="E43" s="829"/>
      <c r="F43" s="829"/>
      <c r="G43" s="829"/>
      <c r="H43" s="829"/>
      <c r="I43" s="829"/>
      <c r="J43" s="829"/>
      <c r="K43" s="829"/>
      <c r="L43" s="829"/>
      <c r="M43" s="830"/>
      <c r="N43" s="105">
        <f>SUM(N36:N42)</f>
        <v>150516.58852623883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7">
        <f>'900.2'!N78</f>
        <v>984.84848484848487</v>
      </c>
      <c r="M59" s="918"/>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164940.17522321889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32988.035044643781</v>
      </c>
      <c r="M83" s="863"/>
      <c r="N83" s="57"/>
    </row>
    <row r="84" spans="1:14">
      <c r="B84" s="95" t="s">
        <v>1057</v>
      </c>
      <c r="C84" s="96"/>
      <c r="D84" s="96"/>
      <c r="E84" s="96"/>
      <c r="F84" s="96"/>
      <c r="G84" s="96"/>
      <c r="H84" s="96"/>
      <c r="I84" s="93"/>
      <c r="J84" s="94"/>
      <c r="K84" s="313">
        <v>0.05</v>
      </c>
      <c r="L84" s="862">
        <f>N78*K84</f>
        <v>8247.0087611609451</v>
      </c>
      <c r="M84" s="863"/>
      <c r="N84" s="57"/>
    </row>
    <row r="85" spans="1:14" ht="15.75" thickBot="1">
      <c r="B85" s="97" t="s">
        <v>1058</v>
      </c>
      <c r="C85" s="98"/>
      <c r="D85" s="98"/>
      <c r="E85" s="98"/>
      <c r="F85" s="98"/>
      <c r="G85" s="98"/>
      <c r="H85" s="98"/>
      <c r="I85" s="99"/>
      <c r="J85" s="100"/>
      <c r="K85" s="314">
        <v>0.05</v>
      </c>
      <c r="L85" s="864">
        <f>N78*K85</f>
        <v>8247.0087611609451</v>
      </c>
      <c r="M85" s="865"/>
      <c r="N85" s="57"/>
    </row>
    <row r="86" spans="1:14" ht="15.75" thickBot="1">
      <c r="B86" s="828" t="s">
        <v>1037</v>
      </c>
      <c r="C86" s="829"/>
      <c r="D86" s="829"/>
      <c r="E86" s="829"/>
      <c r="F86" s="829"/>
      <c r="G86" s="829"/>
      <c r="H86" s="829"/>
      <c r="I86" s="829"/>
      <c r="J86" s="829"/>
      <c r="K86" s="829"/>
      <c r="L86" s="829"/>
      <c r="M86" s="830"/>
      <c r="N86" s="58">
        <f>L83+L84+L85</f>
        <v>49482.052566965678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214422.22779018455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312</v>
      </c>
      <c r="B36" s="841" t="str">
        <f>VLOOKUP(A36,EQUIPOS!A6:D154,3,FALSE)</f>
        <v>Retroexcavadora sobre oruga, potencia 138 HP, balde de 1,5 m3.</v>
      </c>
      <c r="C36" s="842"/>
      <c r="D36" s="842"/>
      <c r="E36" s="842"/>
      <c r="F36" s="842"/>
      <c r="G36" s="842"/>
      <c r="H36" s="843"/>
      <c r="I36" s="276"/>
      <c r="J36" s="277"/>
      <c r="K36" s="278">
        <f>VLOOKUP(A36,EQUIPOS!A6:D161,4,FALSE)</f>
        <v>205000</v>
      </c>
      <c r="L36" s="279"/>
      <c r="M36" s="280">
        <v>2.5</v>
      </c>
      <c r="N36" s="281">
        <f>K36/M36</f>
        <v>82000</v>
      </c>
    </row>
    <row r="37" spans="1:14">
      <c r="A37" t="s">
        <v>180</v>
      </c>
      <c r="B37" s="841" t="str">
        <f>VLOOKUP(A37,EQUIPOS!A7:D154,3,FALSE)</f>
        <v>Compresor 120 HP, con martillo.</v>
      </c>
      <c r="C37" s="842"/>
      <c r="D37" s="842"/>
      <c r="E37" s="842"/>
      <c r="F37" s="842"/>
      <c r="G37" s="842"/>
      <c r="H37" s="843"/>
      <c r="I37" s="276"/>
      <c r="J37" s="277"/>
      <c r="K37" s="278">
        <f>VLOOKUP(A37,EQUIPOS!A7:D162,4,FALSE)</f>
        <v>125000</v>
      </c>
      <c r="L37" s="279"/>
      <c r="M37" s="280">
        <v>2.5</v>
      </c>
      <c r="N37" s="281">
        <f>K37/M37</f>
        <v>50000</v>
      </c>
    </row>
    <row r="38" spans="1:14">
      <c r="A38" t="s">
        <v>195</v>
      </c>
      <c r="B38" s="841" t="str">
        <f>VLOOKUP(A38,EQUIPOS!A8:D154,3,FALSE)</f>
        <v xml:space="preserve">Equipo de oxicorte, Capacidad de corte: hasta 6´´ (152mm) </v>
      </c>
      <c r="C38" s="842"/>
      <c r="D38" s="842"/>
      <c r="E38" s="842"/>
      <c r="F38" s="842"/>
      <c r="G38" s="842"/>
      <c r="H38" s="843"/>
      <c r="I38" s="276"/>
      <c r="J38" s="277"/>
      <c r="K38" s="278">
        <f>VLOOKUP(A38,EQUIPOS!A8:D163,4,FALSE)</f>
        <v>19285.197424435933</v>
      </c>
      <c r="L38" s="279"/>
      <c r="M38" s="280">
        <v>2.5</v>
      </c>
      <c r="N38" s="281">
        <f>K38/M38</f>
        <v>7714.078969774373</v>
      </c>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255.33602603049999</v>
      </c>
    </row>
    <row r="43" spans="1:14" ht="15.75" thickBot="1">
      <c r="B43" s="828" t="s">
        <v>1037</v>
      </c>
      <c r="C43" s="829"/>
      <c r="D43" s="829"/>
      <c r="E43" s="829"/>
      <c r="F43" s="829"/>
      <c r="G43" s="829"/>
      <c r="H43" s="829"/>
      <c r="I43" s="829"/>
      <c r="J43" s="829"/>
      <c r="K43" s="829"/>
      <c r="L43" s="829"/>
      <c r="M43" s="830"/>
      <c r="N43" s="105">
        <f>SUM(N36:N42)</f>
        <v>139969.41499580487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7">
        <f>'900.2'!N78</f>
        <v>984.84848484848487</v>
      </c>
      <c r="M59" s="918"/>
      <c r="N59" s="296">
        <f>K59*L59</f>
        <v>984.84848484848487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984.84848484848487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SUM(N70:N75)</f>
        <v>12766.801301525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153721.06478217835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30744.212956435673</v>
      </c>
      <c r="M83" s="863"/>
      <c r="N83" s="57"/>
    </row>
    <row r="84" spans="1:14">
      <c r="B84" s="95" t="s">
        <v>1057</v>
      </c>
      <c r="C84" s="96"/>
      <c r="D84" s="96"/>
      <c r="E84" s="96"/>
      <c r="F84" s="96"/>
      <c r="G84" s="96"/>
      <c r="H84" s="96"/>
      <c r="I84" s="93"/>
      <c r="J84" s="94"/>
      <c r="K84" s="313">
        <v>0.05</v>
      </c>
      <c r="L84" s="862">
        <f>N78*K84</f>
        <v>7686.0532391089182</v>
      </c>
      <c r="M84" s="863"/>
      <c r="N84" s="57"/>
    </row>
    <row r="85" spans="1:14" ht="15.75" thickBot="1">
      <c r="B85" s="97" t="s">
        <v>1058</v>
      </c>
      <c r="C85" s="98"/>
      <c r="D85" s="98"/>
      <c r="E85" s="98"/>
      <c r="F85" s="98"/>
      <c r="G85" s="98"/>
      <c r="H85" s="98"/>
      <c r="I85" s="99"/>
      <c r="J85" s="100"/>
      <c r="K85" s="314">
        <v>0.05</v>
      </c>
      <c r="L85" s="864">
        <f>N78*K85</f>
        <v>7686.0532391089182</v>
      </c>
      <c r="M85" s="865"/>
      <c r="N85" s="57"/>
    </row>
    <row r="86" spans="1:14" ht="15.75" thickBot="1">
      <c r="B86" s="828" t="s">
        <v>1037</v>
      </c>
      <c r="C86" s="829"/>
      <c r="D86" s="829"/>
      <c r="E86" s="829"/>
      <c r="F86" s="829"/>
      <c r="G86" s="829"/>
      <c r="H86" s="829"/>
      <c r="I86" s="829"/>
      <c r="J86" s="829"/>
      <c r="K86" s="829"/>
      <c r="L86" s="829"/>
      <c r="M86" s="830"/>
      <c r="N86" s="58">
        <f>L83+L84+L85</f>
        <v>46116.319434653517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199837.38421683188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312</v>
      </c>
      <c r="B36" s="841" t="str">
        <f>VLOOKUP(A36,EQUIPOS!A6:D154,3,FALSE)</f>
        <v>Retroexcavadora sobre oruga, potencia 138 HP, balde de 1,5 m3.</v>
      </c>
      <c r="C36" s="842"/>
      <c r="D36" s="842"/>
      <c r="E36" s="842"/>
      <c r="F36" s="842"/>
      <c r="G36" s="842"/>
      <c r="H36" s="843"/>
      <c r="I36" s="276"/>
      <c r="J36" s="277"/>
      <c r="K36" s="278">
        <f>VLOOKUP(A36,EQUIPOS!A6:D161,4,FALSE)</f>
        <v>205000</v>
      </c>
      <c r="L36" s="279"/>
      <c r="M36" s="280">
        <v>2.5</v>
      </c>
      <c r="N36" s="281">
        <f>K36/M36</f>
        <v>82000</v>
      </c>
    </row>
    <row r="37" spans="1:14">
      <c r="A37" t="s">
        <v>180</v>
      </c>
      <c r="B37" s="841" t="str">
        <f>VLOOKUP(A37,EQUIPOS!A7:D154,3,FALSE)</f>
        <v>Compresor 120 HP, con martillo.</v>
      </c>
      <c r="C37" s="842"/>
      <c r="D37" s="842"/>
      <c r="E37" s="842"/>
      <c r="F37" s="842"/>
      <c r="G37" s="842"/>
      <c r="H37" s="843"/>
      <c r="I37" s="276"/>
      <c r="J37" s="277"/>
      <c r="K37" s="278">
        <f>VLOOKUP(A37,EQUIPOS!A7:D162,4,FALSE)</f>
        <v>125000</v>
      </c>
      <c r="L37" s="279"/>
      <c r="M37" s="280">
        <v>2.5</v>
      </c>
      <c r="N37" s="281">
        <f>K37/M37</f>
        <v>50000</v>
      </c>
    </row>
    <row r="38" spans="1:14">
      <c r="A38" t="s">
        <v>195</v>
      </c>
      <c r="B38" s="841" t="str">
        <f>VLOOKUP(A38,EQUIPOS!A8:D154,3,FALSE)</f>
        <v xml:space="preserve">Equipo de oxicorte, Capacidad de corte: hasta 6´´ (152mm) </v>
      </c>
      <c r="C38" s="842"/>
      <c r="D38" s="842"/>
      <c r="E38" s="842"/>
      <c r="F38" s="842"/>
      <c r="G38" s="842"/>
      <c r="H38" s="843"/>
      <c r="I38" s="276"/>
      <c r="J38" s="277"/>
      <c r="K38" s="278">
        <f>VLOOKUP(A38,EQUIPOS!A8:D163,4,FALSE)</f>
        <v>19285.197424435933</v>
      </c>
      <c r="L38" s="279"/>
      <c r="M38" s="280">
        <v>2.5</v>
      </c>
      <c r="N38" s="281">
        <f>K38/M38</f>
        <v>7714.078969774373</v>
      </c>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204.2688208244</v>
      </c>
    </row>
    <row r="43" spans="1:14" ht="15.75" thickBot="1">
      <c r="B43" s="828" t="s">
        <v>1037</v>
      </c>
      <c r="C43" s="829"/>
      <c r="D43" s="829"/>
      <c r="E43" s="829"/>
      <c r="F43" s="829"/>
      <c r="G43" s="829"/>
      <c r="H43" s="829"/>
      <c r="I43" s="829"/>
      <c r="J43" s="829"/>
      <c r="K43" s="829"/>
      <c r="L43" s="829"/>
      <c r="M43" s="830"/>
      <c r="N43" s="105">
        <f>SUM(N36:N42)</f>
        <v>139918.34779059875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17">
        <f>'900.2'!N78</f>
        <v>984.84848484848487</v>
      </c>
      <c r="M59" s="918"/>
      <c r="N59" s="296">
        <f>K59*L59</f>
        <v>1378.7878787878788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1378.7878787878788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10213.44104122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151510.57671060663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30302.115342121328</v>
      </c>
      <c r="M83" s="863"/>
      <c r="N83" s="57"/>
    </row>
    <row r="84" spans="1:14">
      <c r="B84" s="95" t="s">
        <v>1057</v>
      </c>
      <c r="C84" s="96"/>
      <c r="D84" s="96"/>
      <c r="E84" s="96"/>
      <c r="F84" s="96"/>
      <c r="G84" s="96"/>
      <c r="H84" s="96"/>
      <c r="I84" s="93"/>
      <c r="J84" s="94"/>
      <c r="K84" s="313">
        <v>0.05</v>
      </c>
      <c r="L84" s="862">
        <f>N78*K84</f>
        <v>7575.5288355303319</v>
      </c>
      <c r="M84" s="863"/>
      <c r="N84" s="57"/>
    </row>
    <row r="85" spans="1:14" ht="15.75" thickBot="1">
      <c r="B85" s="97" t="s">
        <v>1058</v>
      </c>
      <c r="C85" s="98"/>
      <c r="D85" s="98"/>
      <c r="E85" s="98"/>
      <c r="F85" s="98"/>
      <c r="G85" s="98"/>
      <c r="H85" s="98"/>
      <c r="I85" s="99"/>
      <c r="J85" s="100"/>
      <c r="K85" s="314">
        <v>0.05</v>
      </c>
      <c r="L85" s="864">
        <f>N78*K85</f>
        <v>7575.5288355303319</v>
      </c>
      <c r="M85" s="865"/>
      <c r="N85" s="57"/>
    </row>
    <row r="86" spans="1:14" ht="15.75" thickBot="1">
      <c r="B86" s="828" t="s">
        <v>1037</v>
      </c>
      <c r="C86" s="829"/>
      <c r="D86" s="829"/>
      <c r="E86" s="829"/>
      <c r="F86" s="829"/>
      <c r="G86" s="829"/>
      <c r="H86" s="829"/>
      <c r="I86" s="829"/>
      <c r="J86" s="829"/>
      <c r="K86" s="829"/>
      <c r="L86" s="829"/>
      <c r="M86" s="830"/>
      <c r="N86" s="58">
        <f>L83+L84+L85</f>
        <v>45453.173013181993</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196963.74972378864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150</v>
      </c>
      <c r="B36" s="841" t="str">
        <f>VLOOKUP(A36,EQUIPOS!A6:D154,3,FALSE)</f>
        <v>Cargador : Potencia en el volante 125 hp, Clasificación de RPM del motor 2300.</v>
      </c>
      <c r="C36" s="842"/>
      <c r="D36" s="842"/>
      <c r="E36" s="842"/>
      <c r="F36" s="842"/>
      <c r="G36" s="842"/>
      <c r="H36" s="843"/>
      <c r="I36" s="276"/>
      <c r="J36" s="277"/>
      <c r="K36" s="278">
        <f>VLOOKUP(A36,EQUIPOS!A6:D161,4,FALSE)</f>
        <v>210000</v>
      </c>
      <c r="L36" s="279"/>
      <c r="M36" s="280">
        <v>22</v>
      </c>
      <c r="N36" s="281">
        <f>K36/M36</f>
        <v>9545.454545454546</v>
      </c>
    </row>
    <row r="37" spans="1:14">
      <c r="A37" t="s">
        <v>180</v>
      </c>
      <c r="B37" s="841" t="str">
        <f>VLOOKUP(A37,EQUIPOS!A7:D154,3,FALSE)</f>
        <v>Compresor 120 HP, con martillo.</v>
      </c>
      <c r="C37" s="842"/>
      <c r="D37" s="842"/>
      <c r="E37" s="842"/>
      <c r="F37" s="842"/>
      <c r="G37" s="842"/>
      <c r="H37" s="843"/>
      <c r="I37" s="276"/>
      <c r="J37" s="277"/>
      <c r="K37" s="278">
        <f>VLOOKUP(A37,EQUIPOS!A7:D162,4,FALSE)</f>
        <v>125000</v>
      </c>
      <c r="L37" s="279"/>
      <c r="M37" s="280">
        <v>22</v>
      </c>
      <c r="N37" s="281">
        <f>K37/M37</f>
        <v>5681.818181818182</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23.212366002772729</v>
      </c>
    </row>
    <row r="43" spans="1:14" ht="15.75" thickBot="1">
      <c r="B43" s="828" t="s">
        <v>1037</v>
      </c>
      <c r="C43" s="829"/>
      <c r="D43" s="829"/>
      <c r="E43" s="829"/>
      <c r="F43" s="829"/>
      <c r="G43" s="829"/>
      <c r="H43" s="829"/>
      <c r="I43" s="829"/>
      <c r="J43" s="829"/>
      <c r="K43" s="829"/>
      <c r="L43" s="829"/>
      <c r="M43" s="830"/>
      <c r="N43" s="105">
        <f>SUM(N36:N42)</f>
        <v>15250.4850932755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17">
        <f>'900.2'!N78</f>
        <v>984.84848484848487</v>
      </c>
      <c r="M59" s="918"/>
      <c r="N59" s="296">
        <f>K59*L59</f>
        <v>413.63636363636363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413.63636363636363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1160.6183001386364</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16824.739757050502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3364.9479514101004</v>
      </c>
      <c r="M83" s="863"/>
      <c r="N83" s="57"/>
    </row>
    <row r="84" spans="1:14">
      <c r="B84" s="95" t="s">
        <v>1057</v>
      </c>
      <c r="C84" s="96"/>
      <c r="D84" s="96"/>
      <c r="E84" s="96"/>
      <c r="F84" s="96"/>
      <c r="G84" s="96"/>
      <c r="H84" s="96"/>
      <c r="I84" s="93"/>
      <c r="J84" s="94"/>
      <c r="K84" s="313">
        <v>0.05</v>
      </c>
      <c r="L84" s="862">
        <f>N78*K84</f>
        <v>841.23698785252509</v>
      </c>
      <c r="M84" s="863"/>
      <c r="N84" s="57"/>
    </row>
    <row r="85" spans="1:14" ht="15.75" thickBot="1">
      <c r="B85" s="97" t="s">
        <v>1058</v>
      </c>
      <c r="C85" s="98"/>
      <c r="D85" s="98"/>
      <c r="E85" s="98"/>
      <c r="F85" s="98"/>
      <c r="G85" s="98"/>
      <c r="H85" s="98"/>
      <c r="I85" s="99"/>
      <c r="J85" s="100"/>
      <c r="K85" s="314">
        <v>0.05</v>
      </c>
      <c r="L85" s="864">
        <f>N78*K85</f>
        <v>841.23698785252509</v>
      </c>
      <c r="M85" s="865"/>
      <c r="N85" s="57"/>
    </row>
    <row r="86" spans="1:14" ht="15.75" thickBot="1">
      <c r="B86" s="828" t="s">
        <v>1037</v>
      </c>
      <c r="C86" s="829"/>
      <c r="D86" s="829"/>
      <c r="E86" s="829"/>
      <c r="F86" s="829"/>
      <c r="G86" s="829"/>
      <c r="H86" s="829"/>
      <c r="I86" s="829"/>
      <c r="J86" s="829"/>
      <c r="K86" s="829"/>
      <c r="L86" s="829"/>
      <c r="M86" s="830"/>
      <c r="N86" s="58">
        <f>L83+L84+L85</f>
        <v>5047.4219271151505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21872.161684165651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150</v>
      </c>
      <c r="B36" s="841" t="str">
        <f>VLOOKUP(A36,EQUIPOS!A6:D154,3,FALSE)</f>
        <v>Cargador : Potencia en el volante 125 hp, Clasificación de RPM del motor 2300.</v>
      </c>
      <c r="C36" s="842"/>
      <c r="D36" s="842"/>
      <c r="E36" s="842"/>
      <c r="F36" s="842"/>
      <c r="G36" s="842"/>
      <c r="H36" s="843"/>
      <c r="I36" s="276"/>
      <c r="J36" s="277"/>
      <c r="K36" s="278">
        <f>VLOOKUP(A36,EQUIPOS!A6:D161,4,FALSE)</f>
        <v>210000</v>
      </c>
      <c r="L36" s="279"/>
      <c r="M36" s="280">
        <v>22</v>
      </c>
      <c r="N36" s="281">
        <f>K36/M36</f>
        <v>9545.454545454546</v>
      </c>
    </row>
    <row r="37" spans="1:14">
      <c r="A37" t="s">
        <v>180</v>
      </c>
      <c r="B37" s="841" t="str">
        <f>VLOOKUP(A37,EQUIPOS!A7:D154,3,FALSE)</f>
        <v>Compresor 120 HP, con martillo.</v>
      </c>
      <c r="C37" s="842"/>
      <c r="D37" s="842"/>
      <c r="E37" s="842"/>
      <c r="F37" s="842"/>
      <c r="G37" s="842"/>
      <c r="H37" s="843"/>
      <c r="I37" s="276"/>
      <c r="J37" s="277"/>
      <c r="K37" s="278">
        <f>VLOOKUP(A37,EQUIPOS!A7:D162,4,FALSE)</f>
        <v>125000</v>
      </c>
      <c r="L37" s="279"/>
      <c r="M37" s="280">
        <v>22</v>
      </c>
      <c r="N37" s="281">
        <f>K37/M37</f>
        <v>5681.818181818182</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23.212366002772729</v>
      </c>
    </row>
    <row r="43" spans="1:14" ht="15.75" thickBot="1">
      <c r="B43" s="828" t="s">
        <v>1037</v>
      </c>
      <c r="C43" s="829"/>
      <c r="D43" s="829"/>
      <c r="E43" s="829"/>
      <c r="F43" s="829"/>
      <c r="G43" s="829"/>
      <c r="H43" s="829"/>
      <c r="I43" s="829"/>
      <c r="J43" s="829"/>
      <c r="K43" s="829"/>
      <c r="L43" s="829"/>
      <c r="M43" s="830"/>
      <c r="N43" s="105">
        <f>SUM(N36:N42)</f>
        <v>15250.4850932755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17">
        <f>'900.2'!N78</f>
        <v>984.84848484848487</v>
      </c>
      <c r="M59" s="918"/>
      <c r="N59" s="296">
        <f>K59*L59</f>
        <v>206.81818181818181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51"/>
    </row>
    <row r="65" spans="1:15" ht="15.75" thickBot="1">
      <c r="B65" s="834" t="s">
        <v>1037</v>
      </c>
      <c r="C65" s="835"/>
      <c r="D65" s="835"/>
      <c r="E65" s="835"/>
      <c r="F65" s="835"/>
      <c r="G65" s="835"/>
      <c r="H65" s="835"/>
      <c r="I65" s="835"/>
      <c r="J65" s="835"/>
      <c r="K65" s="835"/>
      <c r="L65" s="835"/>
      <c r="M65" s="836"/>
      <c r="N65" s="110">
        <f>N59+N60+N61+N62+N63</f>
        <v>206.81818181818181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1160.6183001386364</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16617.921575232318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3323.5843150464639</v>
      </c>
      <c r="M83" s="863"/>
      <c r="N83" s="57"/>
    </row>
    <row r="84" spans="1:14">
      <c r="B84" s="95" t="s">
        <v>1057</v>
      </c>
      <c r="C84" s="96"/>
      <c r="D84" s="96"/>
      <c r="E84" s="96"/>
      <c r="F84" s="96"/>
      <c r="G84" s="96"/>
      <c r="H84" s="96"/>
      <c r="I84" s="93"/>
      <c r="J84" s="94"/>
      <c r="K84" s="313">
        <v>0.05</v>
      </c>
      <c r="L84" s="862">
        <f>N78*K84</f>
        <v>830.89607876161597</v>
      </c>
      <c r="M84" s="863"/>
      <c r="N84" s="57"/>
    </row>
    <row r="85" spans="1:14" ht="15.75" thickBot="1">
      <c r="B85" s="97" t="s">
        <v>1058</v>
      </c>
      <c r="C85" s="98"/>
      <c r="D85" s="98"/>
      <c r="E85" s="98"/>
      <c r="F85" s="98"/>
      <c r="G85" s="98"/>
      <c r="H85" s="98"/>
      <c r="I85" s="99"/>
      <c r="J85" s="100"/>
      <c r="K85" s="314">
        <v>0.05</v>
      </c>
      <c r="L85" s="864">
        <f>N78*K85</f>
        <v>830.89607876161597</v>
      </c>
      <c r="M85" s="865"/>
      <c r="N85" s="57"/>
    </row>
    <row r="86" spans="1:14" ht="15.75" thickBot="1">
      <c r="B86" s="828" t="s">
        <v>1037</v>
      </c>
      <c r="C86" s="829"/>
      <c r="D86" s="829"/>
      <c r="E86" s="829"/>
      <c r="F86" s="829"/>
      <c r="G86" s="829"/>
      <c r="H86" s="829"/>
      <c r="I86" s="829"/>
      <c r="J86" s="829"/>
      <c r="K86" s="829"/>
      <c r="L86" s="829"/>
      <c r="M86" s="830"/>
      <c r="N86" s="58">
        <f>L83+L84+L85</f>
        <v>4985.3764725696956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21603.298047802014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180</v>
      </c>
      <c r="B36" s="841" t="str">
        <f>VLOOKUP(A36,EQUIPOS!A6:D154,3,FALSE)</f>
        <v>Compresor 120 HP, con martillo.</v>
      </c>
      <c r="C36" s="842"/>
      <c r="D36" s="842"/>
      <c r="E36" s="842"/>
      <c r="F36" s="842"/>
      <c r="G36" s="842"/>
      <c r="H36" s="843"/>
      <c r="I36" s="276"/>
      <c r="J36" s="277"/>
      <c r="K36" s="278">
        <f>VLOOKUP(A36,EQUIPOS!A6:D161,4,FALSE)</f>
        <v>125000</v>
      </c>
      <c r="L36" s="279"/>
      <c r="M36" s="280">
        <v>20</v>
      </c>
      <c r="N36" s="281">
        <f>K36/M36</f>
        <v>6250</v>
      </c>
    </row>
    <row r="37" span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0.1</v>
      </c>
      <c r="M42" s="853"/>
      <c r="N42" s="111">
        <f>N76*L42</f>
        <v>63.834006507624999</v>
      </c>
    </row>
    <row r="43" spans="1:14" ht="15.75" thickBot="1">
      <c r="B43" s="828" t="s">
        <v>1037</v>
      </c>
      <c r="C43" s="829"/>
      <c r="D43" s="829"/>
      <c r="E43" s="829"/>
      <c r="F43" s="829"/>
      <c r="G43" s="829"/>
      <c r="H43" s="829"/>
      <c r="I43" s="829"/>
      <c r="J43" s="829"/>
      <c r="K43" s="829"/>
      <c r="L43" s="829"/>
      <c r="M43" s="830"/>
      <c r="N43" s="105">
        <f>SUM(N36:N42)</f>
        <v>6313.8340065076254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17">
        <f>'900.2'!N78</f>
        <v>984.84848484848487</v>
      </c>
      <c r="M59" s="918"/>
      <c r="N59" s="296">
        <f>K59*L59</f>
        <v>78.787878787878796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78.787878787878796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638.34006507624997</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7030.961950371754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1406.1923900743509</v>
      </c>
      <c r="M83" s="863"/>
      <c r="N83" s="57"/>
    </row>
    <row r="84" spans="1:14">
      <c r="B84" s="95" t="s">
        <v>1057</v>
      </c>
      <c r="C84" s="96"/>
      <c r="D84" s="96"/>
      <c r="E84" s="96"/>
      <c r="F84" s="96"/>
      <c r="G84" s="96"/>
      <c r="H84" s="96"/>
      <c r="I84" s="93"/>
      <c r="J84" s="94"/>
      <c r="K84" s="313">
        <v>0.05</v>
      </c>
      <c r="L84" s="862">
        <f>N78*K84</f>
        <v>351.54809751858772</v>
      </c>
      <c r="M84" s="863"/>
      <c r="N84" s="57"/>
    </row>
    <row r="85" spans="1:14" ht="15.75" thickBot="1">
      <c r="B85" s="97" t="s">
        <v>1058</v>
      </c>
      <c r="C85" s="98"/>
      <c r="D85" s="98"/>
      <c r="E85" s="98"/>
      <c r="F85" s="98"/>
      <c r="G85" s="98"/>
      <c r="H85" s="98"/>
      <c r="I85" s="99"/>
      <c r="J85" s="100"/>
      <c r="K85" s="314">
        <v>0.05</v>
      </c>
      <c r="L85" s="864">
        <f>N78*K85</f>
        <v>351.54809751858772</v>
      </c>
      <c r="M85" s="865"/>
      <c r="N85" s="57"/>
    </row>
    <row r="86" spans="1:14" ht="15.75" thickBot="1">
      <c r="B86" s="828" t="s">
        <v>1037</v>
      </c>
      <c r="C86" s="829"/>
      <c r="D86" s="829"/>
      <c r="E86" s="829"/>
      <c r="F86" s="829"/>
      <c r="G86" s="829"/>
      <c r="H86" s="829"/>
      <c r="I86" s="829"/>
      <c r="J86" s="829"/>
      <c r="K86" s="829"/>
      <c r="L86" s="829"/>
      <c r="M86" s="830"/>
      <c r="N86" s="58">
        <f>L83+L84+L85</f>
        <v>2109.2885851115266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9140.2505354832811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195</v>
      </c>
      <c r="B36" s="841" t="str">
        <f>VLOOKUP(A36,EQUIPOS!A6:D154,3,FALSE)</f>
        <v xml:space="preserve">Equipo de oxicorte, Capacidad de corte: hasta 6´´ (152mm) </v>
      </c>
      <c r="C36" s="842"/>
      <c r="D36" s="842"/>
      <c r="E36" s="842"/>
      <c r="F36" s="842"/>
      <c r="G36" s="842"/>
      <c r="H36" s="843"/>
      <c r="I36" s="276"/>
      <c r="J36" s="277"/>
      <c r="K36" s="278">
        <f>VLOOKUP(A36,EQUIPOS!A6:D161,4,FALSE)</f>
        <v>19285.197424435933</v>
      </c>
      <c r="L36" s="279"/>
      <c r="M36" s="280">
        <v>321</v>
      </c>
      <c r="N36" s="281">
        <f>K36/M36</f>
        <v>60.078496649333125</v>
      </c>
    </row>
    <row r="37" spans="1:14">
      <c r="A37" t="s">
        <v>248</v>
      </c>
      <c r="B37" s="841" t="str">
        <f>VLOOKUP(A37,EQUIPOS!A7:D154,3,FALSE)</f>
        <v>Grúa telescópica de 50 Ton.</v>
      </c>
      <c r="C37" s="842"/>
      <c r="D37" s="842"/>
      <c r="E37" s="842"/>
      <c r="F37" s="842"/>
      <c r="G37" s="842"/>
      <c r="H37" s="843"/>
      <c r="I37" s="276"/>
      <c r="J37" s="277"/>
      <c r="K37" s="278">
        <f>VLOOKUP(A37,EQUIPOS!A7:D162,4,FALSE)</f>
        <v>293965.08727117925</v>
      </c>
      <c r="L37" s="279"/>
      <c r="M37" s="280">
        <v>321</v>
      </c>
      <c r="N37" s="281">
        <f>K37/M37</f>
        <v>915.77908807220945</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0.1</v>
      </c>
      <c r="M42" s="853"/>
      <c r="N42" s="111">
        <f>N76*L42</f>
        <v>15.908786668566979</v>
      </c>
    </row>
    <row r="43" spans="1:14" ht="15.75" thickBot="1">
      <c r="B43" s="828" t="s">
        <v>1037</v>
      </c>
      <c r="C43" s="829"/>
      <c r="D43" s="829"/>
      <c r="E43" s="829"/>
      <c r="F43" s="829"/>
      <c r="G43" s="829"/>
      <c r="H43" s="829"/>
      <c r="I43" s="829"/>
      <c r="J43" s="829"/>
      <c r="K43" s="829"/>
      <c r="L43" s="829"/>
      <c r="M43" s="830"/>
      <c r="N43" s="105">
        <f>SUM(N36:N42)</f>
        <v>991.76637139010961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17">
        <f>VLOOKUP(A59,TRANSPORTE!A5:D120,4,FALSE)</f>
        <v>6.0272524199553228</v>
      </c>
      <c r="M59" s="918"/>
      <c r="N59" s="296">
        <f>K59*L59</f>
        <v>6.0272524199553228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6.0272524199553228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159.08786668566978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1156.8814904957346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231.37629809914694</v>
      </c>
      <c r="M83" s="863"/>
      <c r="N83" s="57"/>
    </row>
    <row r="84" spans="1:14">
      <c r="B84" s="95" t="s">
        <v>1057</v>
      </c>
      <c r="C84" s="96"/>
      <c r="D84" s="96"/>
      <c r="E84" s="96"/>
      <c r="F84" s="96"/>
      <c r="G84" s="96"/>
      <c r="H84" s="96"/>
      <c r="I84" s="93"/>
      <c r="J84" s="94"/>
      <c r="K84" s="313">
        <v>0.05</v>
      </c>
      <c r="L84" s="862">
        <f>N78*K84</f>
        <v>57.844074524786734</v>
      </c>
      <c r="M84" s="863"/>
      <c r="N84" s="57"/>
    </row>
    <row r="85" spans="1:14" ht="15.75" thickBot="1">
      <c r="B85" s="97" t="s">
        <v>1058</v>
      </c>
      <c r="C85" s="98"/>
      <c r="D85" s="98"/>
      <c r="E85" s="98"/>
      <c r="F85" s="98"/>
      <c r="G85" s="98"/>
      <c r="H85" s="98"/>
      <c r="I85" s="99"/>
      <c r="J85" s="100"/>
      <c r="K85" s="314">
        <v>0.05</v>
      </c>
      <c r="L85" s="864">
        <f>N78*K85</f>
        <v>57.844074524786734</v>
      </c>
      <c r="M85" s="865"/>
      <c r="N85" s="57"/>
    </row>
    <row r="86" spans="1:14" ht="15.75" thickBot="1">
      <c r="B86" s="828" t="s">
        <v>1037</v>
      </c>
      <c r="C86" s="829"/>
      <c r="D86" s="829"/>
      <c r="E86" s="829"/>
      <c r="F86" s="829"/>
      <c r="G86" s="829"/>
      <c r="H86" s="829"/>
      <c r="I86" s="829"/>
      <c r="J86" s="829"/>
      <c r="K86" s="829"/>
      <c r="L86" s="829"/>
      <c r="M86" s="830"/>
      <c r="N86" s="58">
        <f>L83+L84+L85</f>
        <v>347.06444714872038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1503.9459376444549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273</v>
      </c>
      <c r="B36" s="841" t="str">
        <f>VLOOKUP(A36,EQUIPOS!A6:D154,3,FALSE)</f>
        <v>Motosierra, 93.6 cm3 - 7.1 HP, 45-90 cm - 7.9 kg</v>
      </c>
      <c r="C36" s="842"/>
      <c r="D36" s="842"/>
      <c r="E36" s="842"/>
      <c r="F36" s="842"/>
      <c r="G36" s="842"/>
      <c r="H36" s="843"/>
      <c r="I36" s="276"/>
      <c r="J36" s="277"/>
      <c r="K36" s="278">
        <f>VLOOKUP(A36,EQUIPOS!A6:D161,4,FALSE)</f>
        <v>6155.6007875691794</v>
      </c>
      <c r="L36" s="279"/>
      <c r="M36" s="280">
        <v>3</v>
      </c>
      <c r="N36" s="281">
        <f>K36/M36</f>
        <v>2051.8669291897263</v>
      </c>
    </row>
    <row r="37" spans="1:14">
      <c r="A37" s="214" t="s">
        <v>312</v>
      </c>
      <c r="B37" s="841" t="str">
        <f>VLOOKUP(A37,EQUIPOS!A7:D154,3,FALSE)</f>
        <v>Retroexcavadora sobre oruga, potencia 138 HP, balde de 1,5 m3.</v>
      </c>
      <c r="C37" s="842"/>
      <c r="D37" s="842"/>
      <c r="E37" s="842"/>
      <c r="F37" s="842"/>
      <c r="G37" s="842"/>
      <c r="H37" s="843"/>
      <c r="I37" s="276"/>
      <c r="J37" s="277"/>
      <c r="K37" s="278">
        <f>VLOOKUP(A37,EQUIPOS!A7:D162,4,FALSE)</f>
        <v>205000</v>
      </c>
      <c r="L37" s="279"/>
      <c r="M37" s="280">
        <v>3</v>
      </c>
      <c r="N37" s="281">
        <f>K37/M37</f>
        <v>68333.333333333328</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638.34006507625008</v>
      </c>
    </row>
    <row r="43" spans="1:14" ht="15.75" thickBot="1">
      <c r="B43" s="828" t="s">
        <v>1037</v>
      </c>
      <c r="C43" s="829"/>
      <c r="D43" s="829"/>
      <c r="E43" s="829"/>
      <c r="F43" s="829"/>
      <c r="G43" s="829"/>
      <c r="H43" s="829"/>
      <c r="I43" s="829"/>
      <c r="J43" s="829"/>
      <c r="K43" s="829"/>
      <c r="L43" s="829"/>
      <c r="M43" s="830"/>
      <c r="N43" s="105">
        <f>SUM(N36:N42)</f>
        <v>71023.540327599301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17">
        <f>VLOOKUP(A59,TRANSPORTE!A5:D94,4,FALSE)</f>
        <v>1300</v>
      </c>
      <c r="M59" s="918"/>
      <c r="N59" s="296">
        <f>K59*L59</f>
        <v>7800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7800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12766.801301525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91590.341629124305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18318.068325824861</v>
      </c>
      <c r="M83" s="863"/>
      <c r="N83" s="57"/>
    </row>
    <row r="84" spans="1:14">
      <c r="B84" s="95" t="s">
        <v>1057</v>
      </c>
      <c r="C84" s="96"/>
      <c r="D84" s="96"/>
      <c r="E84" s="96"/>
      <c r="F84" s="96"/>
      <c r="G84" s="96"/>
      <c r="H84" s="96"/>
      <c r="I84" s="93"/>
      <c r="J84" s="94"/>
      <c r="K84" s="313">
        <v>0.05</v>
      </c>
      <c r="L84" s="862">
        <f>N78*K84</f>
        <v>4579.5170814562152</v>
      </c>
      <c r="M84" s="863"/>
      <c r="N84" s="57"/>
    </row>
    <row r="85" spans="1:14" ht="15.75" thickBot="1">
      <c r="B85" s="97" t="s">
        <v>1058</v>
      </c>
      <c r="C85" s="98"/>
      <c r="D85" s="98"/>
      <c r="E85" s="98"/>
      <c r="F85" s="98"/>
      <c r="G85" s="98"/>
      <c r="H85" s="98"/>
      <c r="I85" s="99"/>
      <c r="J85" s="100"/>
      <c r="K85" s="314">
        <v>0.05</v>
      </c>
      <c r="L85" s="864">
        <f>N78*K85</f>
        <v>4579.5170814562152</v>
      </c>
      <c r="M85" s="865"/>
      <c r="N85" s="57"/>
    </row>
    <row r="86" spans="1:14" ht="15.75" thickBot="1">
      <c r="B86" s="828" t="s">
        <v>1037</v>
      </c>
      <c r="C86" s="829"/>
      <c r="D86" s="829"/>
      <c r="E86" s="829"/>
      <c r="F86" s="829"/>
      <c r="G86" s="829"/>
      <c r="H86" s="829"/>
      <c r="I86" s="829"/>
      <c r="J86" s="829"/>
      <c r="K86" s="829"/>
      <c r="L86" s="829"/>
      <c r="M86" s="830"/>
      <c r="N86" s="58">
        <f>L83+L84+L85</f>
        <v>27477.102488737291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119067.4441178616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7.7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195</v>
      </c>
      <c r="B36" s="841" t="str">
        <f>VLOOKUP(A36,EQUIPOS!A6:D154,3,FALSE)</f>
        <v xml:space="preserve">Equipo de oxicorte, Capacidad de corte: hasta 6´´ (152mm) </v>
      </c>
      <c r="C36" s="842"/>
      <c r="D36" s="842"/>
      <c r="E36" s="842"/>
      <c r="F36" s="842"/>
      <c r="G36" s="842"/>
      <c r="H36" s="843"/>
      <c r="I36" s="276"/>
      <c r="J36" s="277"/>
      <c r="K36" s="278">
        <f>VLOOKUP(A36,EQUIPOS!A6:D161,4,FALSE)</f>
        <v>19285.197424435933</v>
      </c>
      <c r="L36" s="279"/>
      <c r="M36" s="280">
        <v>4</v>
      </c>
      <c r="N36" s="281">
        <f>K36/M36</f>
        <v>4821.2993561089834</v>
      </c>
    </row>
    <row r="37" spans="1:14">
      <c r="A37" s="114" t="s">
        <v>248</v>
      </c>
      <c r="B37" s="841" t="str">
        <f>VLOOKUP(A37,EQUIPOS!A7:D154,3,FALSE)</f>
        <v>Grúa telescópica de 50 Ton.</v>
      </c>
      <c r="C37" s="842"/>
      <c r="D37" s="842"/>
      <c r="E37" s="842"/>
      <c r="F37" s="842"/>
      <c r="G37" s="842"/>
      <c r="H37" s="843"/>
      <c r="I37" s="276"/>
      <c r="J37" s="277"/>
      <c r="K37" s="278">
        <f>VLOOKUP(A37,EQUIPOS!A7:D162,4,FALSE)</f>
        <v>293965.08727117925</v>
      </c>
      <c r="L37" s="279"/>
      <c r="M37" s="280">
        <v>4</v>
      </c>
      <c r="N37" s="281">
        <f>K37/M37</f>
        <v>73491.271817794812</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0.1</v>
      </c>
      <c r="M42" s="853"/>
      <c r="N42" s="111">
        <f>N76*L42</f>
        <v>957.5100976143749</v>
      </c>
    </row>
    <row r="43" spans="1:14" ht="15.75" thickBot="1">
      <c r="B43" s="828" t="s">
        <v>1037</v>
      </c>
      <c r="C43" s="829"/>
      <c r="D43" s="829"/>
      <c r="E43" s="829"/>
      <c r="F43" s="829"/>
      <c r="G43" s="829"/>
      <c r="H43" s="829"/>
      <c r="I43" s="829"/>
      <c r="J43" s="829"/>
      <c r="K43" s="829"/>
      <c r="L43" s="829"/>
      <c r="M43" s="830"/>
      <c r="N43" s="105">
        <f>SUM(N36:N42)</f>
        <v>79270.081271518167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17">
        <f>VLOOKUP(A59,TRANSPORTE!A5:D117,4,FALSE)</f>
        <v>1.0045420699925538</v>
      </c>
      <c r="M59" s="918"/>
      <c r="N59" s="296">
        <f>K59*L59</f>
        <v>1.0045420699925538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1.0045420699925538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SUM(N70:N75)</f>
        <v>9575.100976143749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88846.186789731903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17769.237357946382</v>
      </c>
      <c r="M83" s="863"/>
      <c r="N83" s="57"/>
    </row>
    <row r="84" spans="1:14">
      <c r="B84" s="95" t="s">
        <v>1057</v>
      </c>
      <c r="C84" s="96"/>
      <c r="D84" s="96"/>
      <c r="E84" s="96"/>
      <c r="F84" s="96"/>
      <c r="G84" s="96"/>
      <c r="H84" s="96"/>
      <c r="I84" s="93"/>
      <c r="J84" s="94"/>
      <c r="K84" s="313">
        <v>0.05</v>
      </c>
      <c r="L84" s="862">
        <f>N78*K84</f>
        <v>4442.3093394865955</v>
      </c>
      <c r="M84" s="863"/>
      <c r="N84" s="57"/>
    </row>
    <row r="85" spans="1:14" ht="15.75" thickBot="1">
      <c r="B85" s="97" t="s">
        <v>1058</v>
      </c>
      <c r="C85" s="98"/>
      <c r="D85" s="98"/>
      <c r="E85" s="98"/>
      <c r="F85" s="98"/>
      <c r="G85" s="98"/>
      <c r="H85" s="98"/>
      <c r="I85" s="99"/>
      <c r="J85" s="100"/>
      <c r="K85" s="314">
        <v>0.05</v>
      </c>
      <c r="L85" s="864">
        <f>N78*K85</f>
        <v>4442.3093394865955</v>
      </c>
      <c r="M85" s="865"/>
      <c r="N85" s="57"/>
    </row>
    <row r="86" spans="1:14" ht="15.75" thickBot="1">
      <c r="B86" s="828" t="s">
        <v>1037</v>
      </c>
      <c r="C86" s="829"/>
      <c r="D86" s="829"/>
      <c r="E86" s="829"/>
      <c r="F86" s="829"/>
      <c r="G86" s="829"/>
      <c r="H86" s="829"/>
      <c r="I86" s="829"/>
      <c r="J86" s="829"/>
      <c r="K86" s="829"/>
      <c r="L86" s="829"/>
      <c r="M86" s="830"/>
      <c r="N86" s="58">
        <f>L83+L84+L85</f>
        <v>26653.856036919569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115500.04282665148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307</v>
      </c>
      <c r="B36" s="841" t="str">
        <f>VLOOKUP(A36,EQUIPOS!A6:D154,3,FALSE)</f>
        <v>Retroexcavadora, Potencia en el Volante 78 HP 2200 RPM</v>
      </c>
      <c r="C36" s="842"/>
      <c r="D36" s="842"/>
      <c r="E36" s="842"/>
      <c r="F36" s="842"/>
      <c r="G36" s="842"/>
      <c r="H36" s="843"/>
      <c r="I36" s="276"/>
      <c r="J36" s="277"/>
      <c r="K36" s="278">
        <f>VLOOKUP(A36,EQUIPOS!A6:D161,4,FALSE)</f>
        <v>140000</v>
      </c>
      <c r="L36" s="279"/>
      <c r="M36" s="280">
        <v>5</v>
      </c>
      <c r="N36" s="281">
        <f>K36/M36</f>
        <v>28000</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102.1344104122</v>
      </c>
    </row>
    <row r="43" spans="1:14" ht="15.75" thickBot="1">
      <c r="B43" s="828" t="s">
        <v>1037</v>
      </c>
      <c r="C43" s="829"/>
      <c r="D43" s="829"/>
      <c r="E43" s="829"/>
      <c r="F43" s="829"/>
      <c r="G43" s="829"/>
      <c r="H43" s="829"/>
      <c r="I43" s="829"/>
      <c r="J43" s="829"/>
      <c r="K43" s="829"/>
      <c r="L43" s="829"/>
      <c r="M43" s="830"/>
      <c r="N43" s="105">
        <f>SUM(N36:N42)</f>
        <v>28102.1344104122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17">
        <f>VLOOKUP(A59,TRANSPORTE!A5:D94,4,FALSE)</f>
        <v>1300</v>
      </c>
      <c r="M59" s="918"/>
      <c r="N59" s="296">
        <f>K59*L59</f>
        <v>912.59999999999991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912.59999999999991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5106.7205206099998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34121.454931022199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6824.2909862044398</v>
      </c>
      <c r="M83" s="863"/>
      <c r="N83" s="57"/>
    </row>
    <row r="84" spans="1:14">
      <c r="B84" s="95" t="s">
        <v>1057</v>
      </c>
      <c r="C84" s="96"/>
      <c r="D84" s="96"/>
      <c r="E84" s="96"/>
      <c r="F84" s="96"/>
      <c r="G84" s="96"/>
      <c r="H84" s="96"/>
      <c r="I84" s="93"/>
      <c r="J84" s="94"/>
      <c r="K84" s="313">
        <v>0.05</v>
      </c>
      <c r="L84" s="862">
        <f>N78*K84</f>
        <v>1706.07274655111</v>
      </c>
      <c r="M84" s="863"/>
      <c r="N84" s="57"/>
    </row>
    <row r="85" spans="1:14" ht="15.75" thickBot="1">
      <c r="B85" s="97" t="s">
        <v>1058</v>
      </c>
      <c r="C85" s="98"/>
      <c r="D85" s="98"/>
      <c r="E85" s="98"/>
      <c r="F85" s="98"/>
      <c r="G85" s="98"/>
      <c r="H85" s="98"/>
      <c r="I85" s="99"/>
      <c r="J85" s="100"/>
      <c r="K85" s="314">
        <v>0.05</v>
      </c>
      <c r="L85" s="864">
        <f>N78*K85</f>
        <v>1706.07274655111</v>
      </c>
      <c r="M85" s="865"/>
      <c r="N85" s="57"/>
    </row>
    <row r="86" spans="1:14" ht="15.75" thickBot="1">
      <c r="B86" s="828" t="s">
        <v>1037</v>
      </c>
      <c r="C86" s="829"/>
      <c r="D86" s="829"/>
      <c r="E86" s="829"/>
      <c r="F86" s="829"/>
      <c r="G86" s="829"/>
      <c r="H86" s="829"/>
      <c r="I86" s="829"/>
      <c r="J86" s="829"/>
      <c r="K86" s="829"/>
      <c r="L86" s="829"/>
      <c r="M86" s="830"/>
      <c r="N86" s="58">
        <f>L83+L84+L85</f>
        <v>10236.43647930666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44357.891410328855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307</v>
      </c>
      <c r="B36" s="841" t="str">
        <f>VLOOKUP(A36,EQUIPOS!A6:D154,3,FALSE)</f>
        <v>Retroexcavadora, Potencia en el Volante 78 HP 2200 RPM</v>
      </c>
      <c r="C36" s="842"/>
      <c r="D36" s="842"/>
      <c r="E36" s="842"/>
      <c r="F36" s="842"/>
      <c r="G36" s="842"/>
      <c r="H36" s="843"/>
      <c r="I36" s="276"/>
      <c r="J36" s="277"/>
      <c r="K36" s="278">
        <f>VLOOKUP(A36,EQUIPOS!A6:D161,4,FALSE)</f>
        <v>140000</v>
      </c>
      <c r="L36" s="279"/>
      <c r="M36" s="280">
        <v>4</v>
      </c>
      <c r="N36" s="281">
        <f>K36/M36</f>
        <v>35000</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63.834006507624999</v>
      </c>
    </row>
    <row r="43" spans="1:14" ht="15.75" thickBot="1">
      <c r="B43" s="828" t="s">
        <v>1037</v>
      </c>
      <c r="C43" s="829"/>
      <c r="D43" s="829"/>
      <c r="E43" s="829"/>
      <c r="F43" s="829"/>
      <c r="G43" s="829"/>
      <c r="H43" s="829"/>
      <c r="I43" s="829"/>
      <c r="J43" s="829"/>
      <c r="K43" s="829"/>
      <c r="L43" s="829"/>
      <c r="M43" s="830"/>
      <c r="N43" s="105">
        <f>SUM(N36:N42)</f>
        <v>35063.834006507626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17">
        <f>VLOOKUP(A59,TRANSPORTE!A5:D94,4,FALSE)</f>
        <v>1300</v>
      </c>
      <c r="M59" s="918"/>
      <c r="N59" s="296">
        <f>K59*L59</f>
        <v>3938.9999999999995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3938.9999999999995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SUM(N70:N75)</f>
        <v>3191.70032538125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42194.534331888877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8438.9068663777762</v>
      </c>
      <c r="M83" s="863"/>
      <c r="N83" s="57"/>
    </row>
    <row r="84" spans="1:14">
      <c r="B84" s="95" t="s">
        <v>1057</v>
      </c>
      <c r="C84" s="96"/>
      <c r="D84" s="96"/>
      <c r="E84" s="96"/>
      <c r="F84" s="96"/>
      <c r="G84" s="96"/>
      <c r="H84" s="96"/>
      <c r="I84" s="93"/>
      <c r="J84" s="94"/>
      <c r="K84" s="313">
        <v>0.05</v>
      </c>
      <c r="L84" s="862">
        <f>N78*K84</f>
        <v>2109.726716594444</v>
      </c>
      <c r="M84" s="863"/>
      <c r="N84" s="57"/>
    </row>
    <row r="85" spans="1:14" ht="15.75" thickBot="1">
      <c r="B85" s="97" t="s">
        <v>1058</v>
      </c>
      <c r="C85" s="98"/>
      <c r="D85" s="98"/>
      <c r="E85" s="98"/>
      <c r="F85" s="98"/>
      <c r="G85" s="98"/>
      <c r="H85" s="98"/>
      <c r="I85" s="99"/>
      <c r="J85" s="100"/>
      <c r="K85" s="314">
        <v>0.05</v>
      </c>
      <c r="L85" s="864">
        <f>N78*K85</f>
        <v>2109.726716594444</v>
      </c>
      <c r="M85" s="865"/>
      <c r="N85" s="57"/>
    </row>
    <row r="86" spans="1:14" ht="15.75" thickBot="1">
      <c r="B86" s="828" t="s">
        <v>1037</v>
      </c>
      <c r="C86" s="829"/>
      <c r="D86" s="829"/>
      <c r="E86" s="829"/>
      <c r="F86" s="829"/>
      <c r="G86" s="829"/>
      <c r="H86" s="829"/>
      <c r="I86" s="829"/>
      <c r="J86" s="829"/>
      <c r="K86" s="829"/>
      <c r="L86" s="829"/>
      <c r="M86" s="830"/>
      <c r="N86" s="58">
        <f>L83+L84+L85</f>
        <v>12658.360299566662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54852.894631455536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c r="B36" s="841"/>
      <c r="C36" s="842"/>
      <c r="D36" s="842"/>
      <c r="E36" s="842"/>
      <c r="F36" s="842"/>
      <c r="G36" s="842"/>
      <c r="H36" s="843"/>
      <c r="I36" s="276"/>
      <c r="J36" s="277"/>
      <c r="K36" s="278"/>
      <c r="L36" s="279"/>
      <c r="M36" s="280"/>
      <c r="N36" s="281"/>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0.1</v>
      </c>
      <c r="M42" s="853"/>
      <c r="N42" s="111">
        <f>N76*L42</f>
        <v>136.17921388293334</v>
      </c>
    </row>
    <row r="43" spans="1:14" ht="15.75" thickBot="1">
      <c r="B43" s="828" t="s">
        <v>1037</v>
      </c>
      <c r="C43" s="829"/>
      <c r="D43" s="829"/>
      <c r="E43" s="829"/>
      <c r="F43" s="829"/>
      <c r="G43" s="829"/>
      <c r="H43" s="829"/>
      <c r="I43" s="829"/>
      <c r="J43" s="829"/>
      <c r="K43" s="829"/>
      <c r="L43" s="829"/>
      <c r="M43" s="830"/>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23"/>
      <c r="C53" s="824"/>
      <c r="D53" s="824"/>
      <c r="E53" s="824"/>
      <c r="F53" s="824"/>
      <c r="G53" s="824"/>
      <c r="H53" s="824"/>
      <c r="I53" s="825"/>
      <c r="J53" s="48"/>
      <c r="K53" s="50"/>
      <c r="L53" s="826"/>
      <c r="M53" s="827"/>
      <c r="N53" s="51"/>
    </row>
    <row r="54" spans="2:14" ht="15.75" thickBot="1">
      <c r="B54" s="828" t="s">
        <v>1037</v>
      </c>
      <c r="C54" s="829"/>
      <c r="D54" s="829"/>
      <c r="E54" s="829"/>
      <c r="F54" s="829"/>
      <c r="G54" s="829"/>
      <c r="H54" s="829"/>
      <c r="I54" s="829"/>
      <c r="J54" s="829"/>
      <c r="K54" s="829"/>
      <c r="L54" s="829"/>
      <c r="M54" s="830"/>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31" t="s">
        <v>1045</v>
      </c>
      <c r="M58" s="804"/>
      <c r="N58" s="82" t="s">
        <v>1035</v>
      </c>
    </row>
    <row r="59" spans="2:14">
      <c r="B59" s="52"/>
      <c r="C59" s="326"/>
      <c r="D59" s="326"/>
      <c r="E59" s="326"/>
      <c r="F59" s="326"/>
      <c r="G59" s="326"/>
      <c r="H59" s="320"/>
      <c r="I59" s="288"/>
      <c r="J59" s="295"/>
      <c r="K59" s="288"/>
      <c r="L59" s="917"/>
      <c r="M59" s="91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1361.7921388293332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299.59427054245333</v>
      </c>
      <c r="M83" s="863"/>
      <c r="N83" s="57"/>
    </row>
    <row r="84" spans="1:14">
      <c r="B84" s="95" t="s">
        <v>1057</v>
      </c>
      <c r="C84" s="96"/>
      <c r="D84" s="96"/>
      <c r="E84" s="96"/>
      <c r="F84" s="96"/>
      <c r="G84" s="96"/>
      <c r="H84" s="96"/>
      <c r="I84" s="93"/>
      <c r="J84" s="94"/>
      <c r="K84" s="313">
        <v>0.05</v>
      </c>
      <c r="L84" s="862">
        <f>N78*K84</f>
        <v>74.898567635613333</v>
      </c>
      <c r="M84" s="863"/>
      <c r="N84" s="57"/>
    </row>
    <row r="85" spans="1:14" ht="15.75" thickBot="1">
      <c r="B85" s="97" t="s">
        <v>1058</v>
      </c>
      <c r="C85" s="98"/>
      <c r="D85" s="98"/>
      <c r="E85" s="98"/>
      <c r="F85" s="98"/>
      <c r="G85" s="98"/>
      <c r="H85" s="98"/>
      <c r="I85" s="99"/>
      <c r="J85" s="100"/>
      <c r="K85" s="314">
        <v>0.05</v>
      </c>
      <c r="L85" s="864">
        <f>N78*K85</f>
        <v>74.898567635613333</v>
      </c>
      <c r="M85" s="865"/>
      <c r="N85" s="57"/>
    </row>
    <row r="86" spans="1:14" ht="15.75" thickBot="1">
      <c r="B86" s="828" t="s">
        <v>1037</v>
      </c>
      <c r="C86" s="829"/>
      <c r="D86" s="829"/>
      <c r="E86" s="829"/>
      <c r="F86" s="829"/>
      <c r="G86" s="829"/>
      <c r="H86" s="829"/>
      <c r="I86" s="829"/>
      <c r="J86" s="829"/>
      <c r="K86" s="829"/>
      <c r="L86" s="829"/>
      <c r="M86" s="830"/>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310</v>
      </c>
      <c r="B36" s="841" t="str">
        <f>VLOOKUP(A36,EQUIPOS!A6:D154,3,FALSE)</f>
        <v>Retroexcavadora A25C</v>
      </c>
      <c r="C36" s="842"/>
      <c r="D36" s="842"/>
      <c r="E36" s="842"/>
      <c r="F36" s="842"/>
      <c r="G36" s="842"/>
      <c r="H36" s="843"/>
      <c r="I36" s="276"/>
      <c r="J36" s="277"/>
      <c r="K36" s="278">
        <f>VLOOKUP(A36,EQUIPOS!A6:D163,4,FALSE)</f>
        <v>140000</v>
      </c>
      <c r="L36" s="279"/>
      <c r="M36" s="280">
        <v>3</v>
      </c>
      <c r="N36" s="281">
        <f>K36/M36</f>
        <v>46666.666666666664</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85.112008676833341</v>
      </c>
    </row>
    <row r="43" spans="1:14" ht="15.75" thickBot="1">
      <c r="B43" s="828" t="s">
        <v>1037</v>
      </c>
      <c r="C43" s="829"/>
      <c r="D43" s="829"/>
      <c r="E43" s="829"/>
      <c r="F43" s="829"/>
      <c r="G43" s="829"/>
      <c r="H43" s="829"/>
      <c r="I43" s="829"/>
      <c r="J43" s="829"/>
      <c r="K43" s="829"/>
      <c r="L43" s="829"/>
      <c r="M43" s="830"/>
      <c r="N43" s="105">
        <f>SUM(N36:N42)</f>
        <v>46751.778675343499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17">
        <f>VLOOKUP(A59,TRANSPORTE!A6:D117,4,FALSE)</f>
        <v>1177.323306031273</v>
      </c>
      <c r="M59" s="918"/>
      <c r="N59" s="296">
        <f>K59*L59</f>
        <v>2001.4496202531641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2001.4496202531641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8511.2008676833339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57264.429163280001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11452.885832656</v>
      </c>
      <c r="M83" s="863"/>
      <c r="N83" s="57"/>
    </row>
    <row r="84" spans="1:14">
      <c r="B84" s="95" t="s">
        <v>1057</v>
      </c>
      <c r="C84" s="96"/>
      <c r="D84" s="96"/>
      <c r="E84" s="96"/>
      <c r="F84" s="96"/>
      <c r="G84" s="96"/>
      <c r="H84" s="96"/>
      <c r="I84" s="93"/>
      <c r="J84" s="94"/>
      <c r="K84" s="313">
        <v>0.05</v>
      </c>
      <c r="L84" s="862">
        <f>N78*K84</f>
        <v>2863.2214581640001</v>
      </c>
      <c r="M84" s="863"/>
      <c r="N84" s="57"/>
    </row>
    <row r="85" spans="1:14" ht="15.75" thickBot="1">
      <c r="B85" s="97" t="s">
        <v>1058</v>
      </c>
      <c r="C85" s="98"/>
      <c r="D85" s="98"/>
      <c r="E85" s="98"/>
      <c r="F85" s="98"/>
      <c r="G85" s="98"/>
      <c r="H85" s="98"/>
      <c r="I85" s="99"/>
      <c r="J85" s="100"/>
      <c r="K85" s="314">
        <v>0.05</v>
      </c>
      <c r="L85" s="864">
        <f>N78*K85</f>
        <v>2863.2214581640001</v>
      </c>
      <c r="M85" s="865"/>
      <c r="N85" s="57"/>
    </row>
    <row r="86" spans="1:14" ht="15.75" thickBot="1">
      <c r="B86" s="828" t="s">
        <v>1037</v>
      </c>
      <c r="C86" s="829"/>
      <c r="D86" s="829"/>
      <c r="E86" s="829"/>
      <c r="F86" s="829"/>
      <c r="G86" s="829"/>
      <c r="H86" s="829"/>
      <c r="I86" s="829"/>
      <c r="J86" s="829"/>
      <c r="K86" s="829"/>
      <c r="L86" s="829"/>
      <c r="M86" s="830"/>
      <c r="N86" s="58">
        <f>L83+L84+L85</f>
        <v>17179.328748984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74443.757912264002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310</v>
      </c>
      <c r="B36" s="841" t="str">
        <f>VLOOKUP(A36,EQUIPOS!A6:D154,3,FALSE)</f>
        <v>Retroexcavadora A25C</v>
      </c>
      <c r="C36" s="842"/>
      <c r="D36" s="842"/>
      <c r="E36" s="842"/>
      <c r="F36" s="842"/>
      <c r="G36" s="842"/>
      <c r="H36" s="843"/>
      <c r="I36" s="276"/>
      <c r="J36" s="277"/>
      <c r="K36" s="278">
        <f>VLOOKUP(A36,EQUIPOS!A6:D163,4,FALSE)</f>
        <v>140000</v>
      </c>
      <c r="L36" s="279"/>
      <c r="M36" s="280">
        <v>3</v>
      </c>
      <c r="N36" s="281">
        <f>K36/M36</f>
        <v>46666.666666666664</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85.112008676833341</v>
      </c>
    </row>
    <row r="43" spans="1:14" ht="15.75" thickBot="1">
      <c r="B43" s="828" t="s">
        <v>1037</v>
      </c>
      <c r="C43" s="829"/>
      <c r="D43" s="829"/>
      <c r="E43" s="829"/>
      <c r="F43" s="829"/>
      <c r="G43" s="829"/>
      <c r="H43" s="829"/>
      <c r="I43" s="829"/>
      <c r="J43" s="829"/>
      <c r="K43" s="829"/>
      <c r="L43" s="829"/>
      <c r="M43" s="830"/>
      <c r="N43" s="105">
        <f>SUM(N36:N42)</f>
        <v>46751.778675343499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17">
        <f>VLOOKUP(A59,TRANSPORTE!A6:D117,4,FALSE)</f>
        <v>1177.323306031273</v>
      </c>
      <c r="M59" s="918"/>
      <c r="N59" s="296">
        <f>K59*L59</f>
        <v>2001.4496202531641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2001.4496202531641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8511.2008676833339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57264.429163280001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11452.885832656</v>
      </c>
      <c r="M83" s="863"/>
      <c r="N83" s="57"/>
    </row>
    <row r="84" spans="1:14">
      <c r="B84" s="95" t="s">
        <v>1057</v>
      </c>
      <c r="C84" s="96"/>
      <c r="D84" s="96"/>
      <c r="E84" s="96"/>
      <c r="F84" s="96"/>
      <c r="G84" s="96"/>
      <c r="H84" s="96"/>
      <c r="I84" s="93"/>
      <c r="J84" s="94"/>
      <c r="K84" s="313">
        <v>0.05</v>
      </c>
      <c r="L84" s="862">
        <f>N78*K84</f>
        <v>2863.2214581640001</v>
      </c>
      <c r="M84" s="863"/>
      <c r="N84" s="57"/>
    </row>
    <row r="85" spans="1:14" ht="15.75" thickBot="1">
      <c r="B85" s="97" t="s">
        <v>1058</v>
      </c>
      <c r="C85" s="98"/>
      <c r="D85" s="98"/>
      <c r="E85" s="98"/>
      <c r="F85" s="98"/>
      <c r="G85" s="98"/>
      <c r="H85" s="98"/>
      <c r="I85" s="99"/>
      <c r="J85" s="100"/>
      <c r="K85" s="314">
        <v>0.05</v>
      </c>
      <c r="L85" s="864">
        <f>N78*K85</f>
        <v>2863.2214581640001</v>
      </c>
      <c r="M85" s="865"/>
      <c r="N85" s="57"/>
    </row>
    <row r="86" spans="1:14" ht="15.75" thickBot="1">
      <c r="B86" s="828" t="s">
        <v>1037</v>
      </c>
      <c r="C86" s="829"/>
      <c r="D86" s="829"/>
      <c r="E86" s="829"/>
      <c r="F86" s="829"/>
      <c r="G86" s="829"/>
      <c r="H86" s="829"/>
      <c r="I86" s="829"/>
      <c r="J86" s="829"/>
      <c r="K86" s="829"/>
      <c r="L86" s="829"/>
      <c r="M86" s="830"/>
      <c r="N86" s="58">
        <f>L83+L84+L85</f>
        <v>17179.328748984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74443.757912264002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312</v>
      </c>
      <c r="B36" s="841" t="str">
        <f>VLOOKUP(A36,EQUIPOS!A6:D154,3,FALSE)</f>
        <v>Retroexcavadora sobre oruga, potencia 138 HP, balde de 1,5 m3.</v>
      </c>
      <c r="C36" s="842"/>
      <c r="D36" s="842"/>
      <c r="E36" s="842"/>
      <c r="F36" s="842"/>
      <c r="G36" s="842"/>
      <c r="H36" s="843"/>
      <c r="I36" s="276"/>
      <c r="J36" s="277"/>
      <c r="K36" s="278">
        <f>VLOOKUP(A36,EQUIPOS!A6:D163,4,FALSE)</f>
        <v>205000</v>
      </c>
      <c r="L36" s="279"/>
      <c r="M36" s="280">
        <v>45</v>
      </c>
      <c r="N36" s="281">
        <f>K36/M36</f>
        <v>4555.5555555555557</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1.4185334779472223</v>
      </c>
    </row>
    <row r="43" spans="1:14" ht="15.75" thickBot="1">
      <c r="B43" s="828" t="s">
        <v>1037</v>
      </c>
      <c r="C43" s="829"/>
      <c r="D43" s="829"/>
      <c r="E43" s="829"/>
      <c r="F43" s="829"/>
      <c r="G43" s="829"/>
      <c r="H43" s="829"/>
      <c r="I43" s="829"/>
      <c r="J43" s="829"/>
      <c r="K43" s="829"/>
      <c r="L43" s="829"/>
      <c r="M43" s="830"/>
      <c r="N43" s="105">
        <f>SUM(N36:N42)</f>
        <v>4556.9740890335033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17">
        <f>VLOOKUP(A59,TRANSPORTE!A6:D117,4,FALSE)</f>
        <v>1.0045420699925538</v>
      </c>
      <c r="M59" s="918"/>
      <c r="N59" s="296">
        <f>K59*L59</f>
        <v>35.862151898734176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35.862151898734176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141.85334779472223</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4734.6895887269593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946.93791774539193</v>
      </c>
      <c r="M83" s="863"/>
      <c r="N83" s="57"/>
    </row>
    <row r="84" spans="1:14">
      <c r="B84" s="95" t="s">
        <v>1057</v>
      </c>
      <c r="C84" s="96"/>
      <c r="D84" s="96"/>
      <c r="E84" s="96"/>
      <c r="F84" s="96"/>
      <c r="G84" s="96"/>
      <c r="H84" s="96"/>
      <c r="I84" s="93"/>
      <c r="J84" s="94"/>
      <c r="K84" s="313">
        <v>0.05</v>
      </c>
      <c r="L84" s="862">
        <f>N78*K84</f>
        <v>236.73447943634798</v>
      </c>
      <c r="M84" s="863"/>
      <c r="N84" s="57"/>
    </row>
    <row r="85" spans="1:14" ht="15.75" thickBot="1">
      <c r="B85" s="97" t="s">
        <v>1058</v>
      </c>
      <c r="C85" s="98"/>
      <c r="D85" s="98"/>
      <c r="E85" s="98"/>
      <c r="F85" s="98"/>
      <c r="G85" s="98"/>
      <c r="H85" s="98"/>
      <c r="I85" s="99"/>
      <c r="J85" s="100"/>
      <c r="K85" s="314">
        <v>0.05</v>
      </c>
      <c r="L85" s="864">
        <f>N78*K85</f>
        <v>236.73447943634798</v>
      </c>
      <c r="M85" s="865"/>
      <c r="N85" s="57"/>
    </row>
    <row r="86" spans="1:14" ht="15.75" thickBot="1">
      <c r="B86" s="828" t="s">
        <v>1037</v>
      </c>
      <c r="C86" s="829"/>
      <c r="D86" s="829"/>
      <c r="E86" s="829"/>
      <c r="F86" s="829"/>
      <c r="G86" s="829"/>
      <c r="H86" s="829"/>
      <c r="I86" s="829"/>
      <c r="J86" s="829"/>
      <c r="K86" s="829"/>
      <c r="L86" s="829"/>
      <c r="M86" s="830"/>
      <c r="N86" s="58">
        <f>L83+L84+L85</f>
        <v>1420.4068766180878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6155.0964653450474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c r="B36" s="841"/>
      <c r="C36" s="842"/>
      <c r="D36" s="842"/>
      <c r="E36" s="842"/>
      <c r="F36" s="842"/>
      <c r="G36" s="842"/>
      <c r="H36" s="843"/>
      <c r="I36" s="276"/>
      <c r="J36" s="277"/>
      <c r="K36" s="278"/>
      <c r="L36" s="279"/>
      <c r="M36" s="280"/>
      <c r="N36" s="281"/>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0.1</v>
      </c>
      <c r="M42" s="853"/>
      <c r="N42" s="111">
        <f>N76*L42</f>
        <v>56.741339117888892</v>
      </c>
    </row>
    <row r="43" spans="1:14" ht="15.75" thickBot="1">
      <c r="B43" s="828" t="s">
        <v>1037</v>
      </c>
      <c r="C43" s="829"/>
      <c r="D43" s="829"/>
      <c r="E43" s="829"/>
      <c r="F43" s="829"/>
      <c r="G43" s="829"/>
      <c r="H43" s="829"/>
      <c r="I43" s="829"/>
      <c r="J43" s="829"/>
      <c r="K43" s="829"/>
      <c r="L43" s="829"/>
      <c r="M43" s="830"/>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17">
        <f>VLOOKUP(A59,TRANSPORTE!A6:D117,4,FALSE)</f>
        <v>1.0045420699925538</v>
      </c>
      <c r="M59" s="918"/>
      <c r="N59" s="296">
        <f>K59*L59</f>
        <v>10.296556217423676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10.296556217423676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634.45128651420146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126.8902573028403</v>
      </c>
      <c r="M83" s="863"/>
      <c r="N83" s="57"/>
    </row>
    <row r="84" spans="1:14">
      <c r="B84" s="95" t="s">
        <v>1057</v>
      </c>
      <c r="C84" s="96"/>
      <c r="D84" s="96"/>
      <c r="E84" s="96"/>
      <c r="F84" s="96"/>
      <c r="G84" s="96"/>
      <c r="H84" s="96"/>
      <c r="I84" s="93"/>
      <c r="J84" s="94"/>
      <c r="K84" s="313">
        <v>0.05</v>
      </c>
      <c r="L84" s="862">
        <f>N78*K84</f>
        <v>31.722564325710074</v>
      </c>
      <c r="M84" s="863"/>
      <c r="N84" s="57"/>
    </row>
    <row r="85" spans="1:14" ht="15.75" thickBot="1">
      <c r="B85" s="97" t="s">
        <v>1058</v>
      </c>
      <c r="C85" s="98"/>
      <c r="D85" s="98"/>
      <c r="E85" s="98"/>
      <c r="F85" s="98"/>
      <c r="G85" s="98"/>
      <c r="H85" s="98"/>
      <c r="I85" s="99"/>
      <c r="J85" s="100"/>
      <c r="K85" s="314">
        <v>0.05</v>
      </c>
      <c r="L85" s="864">
        <f>N78*K85</f>
        <v>31.722564325710074</v>
      </c>
      <c r="M85" s="865"/>
      <c r="N85" s="57"/>
    </row>
    <row r="86" spans="1:14" ht="15.75" thickBot="1">
      <c r="B86" s="828" t="s">
        <v>1037</v>
      </c>
      <c r="C86" s="829"/>
      <c r="D86" s="829"/>
      <c r="E86" s="829"/>
      <c r="F86" s="829"/>
      <c r="G86" s="829"/>
      <c r="H86" s="829"/>
      <c r="I86" s="829"/>
      <c r="J86" s="829"/>
      <c r="K86" s="829"/>
      <c r="L86" s="829"/>
      <c r="M86" s="830"/>
      <c r="N86" s="58">
        <f>L83+L84+L85</f>
        <v>190.33538595426043</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824.78667246846192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312</v>
      </c>
      <c r="B36" s="841" t="str">
        <f>VLOOKUP(A36,EQUIPOS!A6:D154,3,FALSE)</f>
        <v>Retroexcavadora sobre oruga, potencia 138 HP, balde de 1,5 m3.</v>
      </c>
      <c r="C36" s="842"/>
      <c r="D36" s="842"/>
      <c r="E36" s="842"/>
      <c r="F36" s="842"/>
      <c r="G36" s="842"/>
      <c r="H36" s="843"/>
      <c r="I36" s="276"/>
      <c r="J36" s="277"/>
      <c r="K36" s="278">
        <f>VLOOKUP(A36,EQUIPOS!A6:D163,4,FALSE)</f>
        <v>205000</v>
      </c>
      <c r="L36" s="279"/>
      <c r="M36" s="280">
        <v>45</v>
      </c>
      <c r="N36" s="281">
        <f>K36/M36</f>
        <v>4555.5555555555557</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1.4185334779472223</v>
      </c>
    </row>
    <row r="43" spans="1:14" ht="15.75" thickBot="1">
      <c r="B43" s="828" t="s">
        <v>1037</v>
      </c>
      <c r="C43" s="829"/>
      <c r="D43" s="829"/>
      <c r="E43" s="829"/>
      <c r="F43" s="829"/>
      <c r="G43" s="829"/>
      <c r="H43" s="829"/>
      <c r="I43" s="829"/>
      <c r="J43" s="829"/>
      <c r="K43" s="829"/>
      <c r="L43" s="829"/>
      <c r="M43" s="830"/>
      <c r="N43" s="105">
        <f>SUM(N36:N42)</f>
        <v>4556.9740890335033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17">
        <f>VLOOKUP(A59,TRANSPORTE!A6:D117,4,FALSE)</f>
        <v>1256.6821295606849</v>
      </c>
      <c r="M59" s="918"/>
      <c r="N59" s="296">
        <f>K59*L59</f>
        <v>1018.5345825982872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1018.5345825982872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141.85334779472223</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5717.3620194265131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1143.4724038853026</v>
      </c>
      <c r="M83" s="863"/>
      <c r="N83" s="57"/>
    </row>
    <row r="84" spans="1:14">
      <c r="B84" s="95" t="s">
        <v>1057</v>
      </c>
      <c r="C84" s="96"/>
      <c r="D84" s="96"/>
      <c r="E84" s="96"/>
      <c r="F84" s="96"/>
      <c r="G84" s="96"/>
      <c r="H84" s="96"/>
      <c r="I84" s="93"/>
      <c r="J84" s="94"/>
      <c r="K84" s="313">
        <v>0.05</v>
      </c>
      <c r="L84" s="862">
        <f>N78*K84</f>
        <v>285.86810097132565</v>
      </c>
      <c r="M84" s="863"/>
      <c r="N84" s="57"/>
    </row>
    <row r="85" spans="1:14" ht="15.75" thickBot="1">
      <c r="B85" s="97" t="s">
        <v>1058</v>
      </c>
      <c r="C85" s="98"/>
      <c r="D85" s="98"/>
      <c r="E85" s="98"/>
      <c r="F85" s="98"/>
      <c r="G85" s="98"/>
      <c r="H85" s="98"/>
      <c r="I85" s="99"/>
      <c r="J85" s="100"/>
      <c r="K85" s="314">
        <v>0.05</v>
      </c>
      <c r="L85" s="864">
        <f>N78*K85</f>
        <v>285.86810097132565</v>
      </c>
      <c r="M85" s="865"/>
      <c r="N85" s="57"/>
    </row>
    <row r="86" spans="1:14" ht="15.75" thickBot="1">
      <c r="B86" s="828" t="s">
        <v>1037</v>
      </c>
      <c r="C86" s="829"/>
      <c r="D86" s="829"/>
      <c r="E86" s="829"/>
      <c r="F86" s="829"/>
      <c r="G86" s="829"/>
      <c r="H86" s="829"/>
      <c r="I86" s="829"/>
      <c r="J86" s="829"/>
      <c r="K86" s="829"/>
      <c r="L86" s="829"/>
      <c r="M86" s="830"/>
      <c r="N86" s="58">
        <f>L83+L84+L85</f>
        <v>1715.208605827954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7432.5706252544669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146</v>
      </c>
      <c r="B36" s="841" t="str">
        <f>VLOOKUP(A36,EQUIPOS!A6:D154,3,FALSE)</f>
        <v>Camabaja</v>
      </c>
      <c r="C36" s="842"/>
      <c r="D36" s="842"/>
      <c r="E36" s="842"/>
      <c r="F36" s="842"/>
      <c r="G36" s="842"/>
      <c r="H36" s="843"/>
      <c r="I36" s="276"/>
      <c r="J36" s="277"/>
      <c r="K36" s="278">
        <f>VLOOKUP(A36,EQUIPOS!A5:D154,4,FALSE)</f>
        <v>280382.95444870164</v>
      </c>
      <c r="L36" s="279"/>
      <c r="M36" s="280">
        <v>0.625</v>
      </c>
      <c r="N36" s="281">
        <f>K36/M36</f>
        <v>448612.72711792262</v>
      </c>
    </row>
    <row r="37" spans="1:14">
      <c r="A37" s="114" t="s">
        <v>241</v>
      </c>
      <c r="B37" s="841" t="str">
        <f>VLOOKUP(A37,EQUIPOS!A7:D154,3,FALSE)</f>
        <v>Grúa (capacidad 15 ton)</v>
      </c>
      <c r="C37" s="842"/>
      <c r="D37" s="842"/>
      <c r="E37" s="842"/>
      <c r="F37" s="842"/>
      <c r="G37" s="842"/>
      <c r="H37" s="843"/>
      <c r="I37" s="276"/>
      <c r="J37" s="277"/>
      <c r="K37" s="278">
        <f>VLOOKUP(A37,EQUIPOS!A6:D154,4,FALSE)</f>
        <v>165447.8341847595</v>
      </c>
      <c r="L37" s="279"/>
      <c r="M37" s="280">
        <v>0.625</v>
      </c>
      <c r="N37" s="281">
        <f>K37/M37</f>
        <v>264716.53469561518</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2553.3602603050003</v>
      </c>
    </row>
    <row r="43" spans="1:14" ht="15.75" thickBot="1">
      <c r="B43" s="828" t="s">
        <v>1037</v>
      </c>
      <c r="C43" s="829"/>
      <c r="D43" s="829"/>
      <c r="E43" s="829"/>
      <c r="F43" s="829"/>
      <c r="G43" s="829"/>
      <c r="H43" s="829"/>
      <c r="I43" s="829"/>
      <c r="J43" s="829"/>
      <c r="K43" s="829"/>
      <c r="L43" s="829"/>
      <c r="M43" s="830"/>
      <c r="N43" s="403">
        <f>SUM(N36:N42)</f>
        <v>715882.62207384279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10866.341710359789</v>
      </c>
      <c r="N49" s="281">
        <f>K49*M49</f>
        <v>10866.341710359789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1726.561321038992</v>
      </c>
      <c r="N50" s="281">
        <f>K50*M50</f>
        <v>1726.561321038992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70000</v>
      </c>
      <c r="N51" s="281">
        <f>K51*M51</f>
        <v>140000</v>
      </c>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158592.90303139878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51067.205206099999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925542.73031134158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185108.54606226832</v>
      </c>
      <c r="M83" s="863"/>
      <c r="N83" s="57"/>
    </row>
    <row r="84" spans="1:14">
      <c r="B84" s="95" t="s">
        <v>1057</v>
      </c>
      <c r="C84" s="96"/>
      <c r="D84" s="96"/>
      <c r="E84" s="96"/>
      <c r="F84" s="96"/>
      <c r="G84" s="96"/>
      <c r="H84" s="96"/>
      <c r="I84" s="93"/>
      <c r="J84" s="94"/>
      <c r="K84" s="313">
        <v>0.05</v>
      </c>
      <c r="L84" s="862">
        <f>N78*K84</f>
        <v>46277.136515567079</v>
      </c>
      <c r="M84" s="863"/>
      <c r="N84" s="57"/>
    </row>
    <row r="85" spans="1:14" ht="15.75" thickBot="1">
      <c r="B85" s="97" t="s">
        <v>1058</v>
      </c>
      <c r="C85" s="98"/>
      <c r="D85" s="98"/>
      <c r="E85" s="98"/>
      <c r="F85" s="98"/>
      <c r="G85" s="98"/>
      <c r="H85" s="98"/>
      <c r="I85" s="99"/>
      <c r="J85" s="100"/>
      <c r="K85" s="314">
        <v>0.05</v>
      </c>
      <c r="L85" s="864">
        <f>N78*K85</f>
        <v>46277.136515567079</v>
      </c>
      <c r="M85" s="865"/>
      <c r="N85" s="57"/>
    </row>
    <row r="86" spans="1:14" ht="15.75" thickBot="1">
      <c r="B86" s="828" t="s">
        <v>1037</v>
      </c>
      <c r="C86" s="829"/>
      <c r="D86" s="829"/>
      <c r="E86" s="829"/>
      <c r="F86" s="829"/>
      <c r="G86" s="829"/>
      <c r="H86" s="829"/>
      <c r="I86" s="829"/>
      <c r="J86" s="829"/>
      <c r="K86" s="829"/>
      <c r="L86" s="829"/>
      <c r="M86" s="830"/>
      <c r="N86" s="58">
        <f>L83+L84+L85</f>
        <v>277662.81909340248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1203205.5494047441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146</v>
      </c>
      <c r="B36" s="841" t="str">
        <f>VLOOKUP(A36,EQUIPOS!A6:D154,3,FALSE)</f>
        <v>Camabaja</v>
      </c>
      <c r="C36" s="842"/>
      <c r="D36" s="842"/>
      <c r="E36" s="842"/>
      <c r="F36" s="842"/>
      <c r="G36" s="842"/>
      <c r="H36" s="843"/>
      <c r="I36" s="276"/>
      <c r="J36" s="277"/>
      <c r="K36" s="278">
        <f>VLOOKUP(A36,EQUIPOS!A6:D163,4,FALSE)</f>
        <v>280382.95444870164</v>
      </c>
      <c r="L36" s="279"/>
      <c r="M36" s="280">
        <v>0.5</v>
      </c>
      <c r="N36" s="281">
        <f>K36/M36</f>
        <v>560765.90889740328</v>
      </c>
    </row>
    <row r="37" spans="1:14">
      <c r="A37" s="114" t="s">
        <v>241</v>
      </c>
      <c r="B37" s="841" t="str">
        <f>VLOOKUP(A37,EQUIPOS!A7:D154,3,FALSE)</f>
        <v>Grúa (capacidad 15 ton)</v>
      </c>
      <c r="C37" s="842"/>
      <c r="D37" s="842"/>
      <c r="E37" s="842"/>
      <c r="F37" s="842"/>
      <c r="G37" s="842"/>
      <c r="H37" s="843"/>
      <c r="I37" s="276"/>
      <c r="J37" s="277"/>
      <c r="K37" s="278">
        <f>VLOOKUP(A37,EQUIPOS!A7:D164,4,FALSE)</f>
        <v>165447.8341847595</v>
      </c>
      <c r="L37" s="279"/>
      <c r="M37" s="280">
        <v>0.5</v>
      </c>
      <c r="N37" s="281">
        <f>K37/M37</f>
        <v>330895.668369519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3191.70032538125</v>
      </c>
    </row>
    <row r="43" spans="1:14" ht="15.75" thickBot="1">
      <c r="B43" s="828" t="s">
        <v>1037</v>
      </c>
      <c r="C43" s="829"/>
      <c r="D43" s="829"/>
      <c r="E43" s="829"/>
      <c r="F43" s="829"/>
      <c r="G43" s="829"/>
      <c r="H43" s="829"/>
      <c r="I43" s="829"/>
      <c r="J43" s="829"/>
      <c r="K43" s="829"/>
      <c r="L43" s="829"/>
      <c r="M43" s="830"/>
      <c r="N43" s="403">
        <f>SUM(N36:N42)</f>
        <v>894853.27759230346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10866.341710359789</v>
      </c>
      <c r="N49" s="281">
        <f>K49*M49</f>
        <v>10866.341710359789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1726.561321038992</v>
      </c>
      <c r="N50" s="281">
        <f>K50*M50</f>
        <v>1726.561321038992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70000</v>
      </c>
      <c r="N51" s="281">
        <f>K51*M51</f>
        <v>140000</v>
      </c>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158592.90303139878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63834.006507624996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1117280.1871313273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223456.03742626548</v>
      </c>
      <c r="M83" s="863"/>
      <c r="N83" s="57"/>
    </row>
    <row r="84" spans="1:14">
      <c r="B84" s="95" t="s">
        <v>1057</v>
      </c>
      <c r="C84" s="96"/>
      <c r="D84" s="96"/>
      <c r="E84" s="96"/>
      <c r="F84" s="96"/>
      <c r="G84" s="96"/>
      <c r="H84" s="96"/>
      <c r="I84" s="93"/>
      <c r="J84" s="94"/>
      <c r="K84" s="313">
        <v>0.05</v>
      </c>
      <c r="L84" s="862">
        <f>N78*K84</f>
        <v>55864.00935656637</v>
      </c>
      <c r="M84" s="863"/>
      <c r="N84" s="57"/>
    </row>
    <row r="85" spans="1:14" ht="15.75" thickBot="1">
      <c r="B85" s="97" t="s">
        <v>1058</v>
      </c>
      <c r="C85" s="98"/>
      <c r="D85" s="98"/>
      <c r="E85" s="98"/>
      <c r="F85" s="98"/>
      <c r="G85" s="98"/>
      <c r="H85" s="98"/>
      <c r="I85" s="99"/>
      <c r="J85" s="100"/>
      <c r="K85" s="314">
        <v>0.05</v>
      </c>
      <c r="L85" s="864">
        <f>N78*K85</f>
        <v>55864.00935656637</v>
      </c>
      <c r="M85" s="865"/>
      <c r="N85" s="57"/>
    </row>
    <row r="86" spans="1:14" ht="15.75" thickBot="1">
      <c r="B86" s="828" t="s">
        <v>1037</v>
      </c>
      <c r="C86" s="829"/>
      <c r="D86" s="829"/>
      <c r="E86" s="829"/>
      <c r="F86" s="829"/>
      <c r="G86" s="829"/>
      <c r="H86" s="829"/>
      <c r="I86" s="829"/>
      <c r="J86" s="829"/>
      <c r="K86" s="829"/>
      <c r="L86" s="829"/>
      <c r="M86" s="830"/>
      <c r="N86" s="58">
        <f>L83+L84+L85</f>
        <v>335184.05613939819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1452464.2432707255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10"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146</v>
      </c>
      <c r="B36" s="841" t="str">
        <f>VLOOKUP(A36,EQUIPOS!A6:D154,3,FALSE)</f>
        <v>Camabaja</v>
      </c>
      <c r="C36" s="842"/>
      <c r="D36" s="842"/>
      <c r="E36" s="842"/>
      <c r="F36" s="842"/>
      <c r="G36" s="842"/>
      <c r="H36" s="843"/>
      <c r="I36" s="276"/>
      <c r="J36" s="277"/>
      <c r="K36" s="278">
        <f>VLOOKUP(A36,EQUIPOS!A6:D163,4,FALSE)</f>
        <v>280382.95444870164</v>
      </c>
      <c r="L36" s="279"/>
      <c r="M36" s="280">
        <v>0.4375</v>
      </c>
      <c r="N36" s="281">
        <f>K36/M36</f>
        <v>640875.32445417519</v>
      </c>
    </row>
    <row r="37" spans="1:14">
      <c r="A37" s="114" t="s">
        <v>241</v>
      </c>
      <c r="B37" s="841" t="str">
        <f>VLOOKUP(A37,EQUIPOS!A7:D154,3,FALSE)</f>
        <v>Grúa (capacidad 15 ton)</v>
      </c>
      <c r="C37" s="842"/>
      <c r="D37" s="842"/>
      <c r="E37" s="842"/>
      <c r="F37" s="842"/>
      <c r="G37" s="842"/>
      <c r="H37" s="843"/>
      <c r="I37" s="276"/>
      <c r="J37" s="277"/>
      <c r="K37" s="278">
        <f>VLOOKUP(A37,EQUIPOS!A7:D164,4,FALSE)</f>
        <v>165447.8341847595</v>
      </c>
      <c r="L37" s="279"/>
      <c r="M37" s="280">
        <v>0.4375</v>
      </c>
      <c r="N37" s="281">
        <f>K37/M37</f>
        <v>378166.47813659313</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3647.657514721428</v>
      </c>
    </row>
    <row r="43" spans="1:14" ht="15.75" thickBot="1">
      <c r="B43" s="828" t="s">
        <v>1037</v>
      </c>
      <c r="C43" s="829"/>
      <c r="D43" s="829"/>
      <c r="E43" s="829"/>
      <c r="F43" s="829"/>
      <c r="G43" s="829"/>
      <c r="H43" s="829"/>
      <c r="I43" s="829"/>
      <c r="J43" s="829"/>
      <c r="K43" s="829"/>
      <c r="L43" s="829"/>
      <c r="M43" s="830"/>
      <c r="N43" s="403">
        <f>SUM(N36:N42)</f>
        <v>1022689.4601054897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10866.341710359789</v>
      </c>
      <c r="N49" s="281">
        <f>K49*M49</f>
        <v>10866.341710359789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1726.561321038992</v>
      </c>
      <c r="N50" s="281">
        <f>K50*M50</f>
        <v>1726.561321038992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70000</v>
      </c>
      <c r="N51" s="281">
        <f>K51*M51</f>
        <v>140000</v>
      </c>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158592.90303139878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72953.15029442856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1254235.5134313169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250847.10268626339</v>
      </c>
      <c r="M83" s="863"/>
      <c r="N83" s="57"/>
    </row>
    <row r="84" spans="1:14">
      <c r="B84" s="95" t="s">
        <v>1057</v>
      </c>
      <c r="C84" s="96"/>
      <c r="D84" s="96"/>
      <c r="E84" s="96"/>
      <c r="F84" s="96"/>
      <c r="G84" s="96"/>
      <c r="H84" s="96"/>
      <c r="I84" s="93"/>
      <c r="J84" s="94"/>
      <c r="K84" s="313">
        <v>0.05</v>
      </c>
      <c r="L84" s="862">
        <f>N78*K84</f>
        <v>62711.775671565847</v>
      </c>
      <c r="M84" s="863"/>
      <c r="N84" s="57"/>
    </row>
    <row r="85" spans="1:14" ht="15.75" thickBot="1">
      <c r="B85" s="97" t="s">
        <v>1058</v>
      </c>
      <c r="C85" s="98"/>
      <c r="D85" s="98"/>
      <c r="E85" s="98"/>
      <c r="F85" s="98"/>
      <c r="G85" s="98"/>
      <c r="H85" s="98"/>
      <c r="I85" s="99"/>
      <c r="J85" s="100"/>
      <c r="K85" s="314">
        <v>0.05</v>
      </c>
      <c r="L85" s="864">
        <f>N78*K85</f>
        <v>62711.775671565847</v>
      </c>
      <c r="M85" s="865"/>
      <c r="N85" s="57"/>
    </row>
    <row r="86" spans="1:14" ht="15.75" thickBot="1">
      <c r="B86" s="828" t="s">
        <v>1037</v>
      </c>
      <c r="C86" s="829"/>
      <c r="D86" s="829"/>
      <c r="E86" s="829"/>
      <c r="F86" s="829"/>
      <c r="G86" s="829"/>
      <c r="H86" s="829"/>
      <c r="I86" s="829"/>
      <c r="J86" s="829"/>
      <c r="K86" s="829"/>
      <c r="L86" s="829"/>
      <c r="M86" s="830"/>
      <c r="N86" s="58">
        <f>L83+L84+L85</f>
        <v>376270.65402939508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1630506.1674607121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146</v>
      </c>
      <c r="B36" s="841" t="str">
        <f>VLOOKUP(A36,EQUIPOS!A6:D154,3,FALSE)</f>
        <v>Camabaja</v>
      </c>
      <c r="C36" s="842"/>
      <c r="D36" s="842"/>
      <c r="E36" s="842"/>
      <c r="F36" s="842"/>
      <c r="G36" s="842"/>
      <c r="H36" s="843"/>
      <c r="I36" s="276"/>
      <c r="J36" s="277"/>
      <c r="K36" s="278">
        <f>VLOOKUP(A36,EQUIPOS!A6:D163,4,FALSE)</f>
        <v>280382.95444870164</v>
      </c>
      <c r="L36" s="279"/>
      <c r="M36" s="280">
        <v>0.875</v>
      </c>
      <c r="N36" s="281">
        <f>K36/M36</f>
        <v>320437.6622270876</v>
      </c>
    </row>
    <row r="37" spans="1:14">
      <c r="A37" s="114" t="s">
        <v>241</v>
      </c>
      <c r="B37" s="841" t="str">
        <f>VLOOKUP(A37,EQUIPOS!A7:D154,3,FALSE)</f>
        <v>Grúa (capacidad 15 ton)</v>
      </c>
      <c r="C37" s="842"/>
      <c r="D37" s="842"/>
      <c r="E37" s="842"/>
      <c r="F37" s="842"/>
      <c r="G37" s="842"/>
      <c r="H37" s="843"/>
      <c r="I37" s="276"/>
      <c r="J37" s="277"/>
      <c r="K37" s="278">
        <f>VLOOKUP(A37,EQUIPOS!A7:D164,4,FALSE)</f>
        <v>165447.8341847595</v>
      </c>
      <c r="L37" s="279"/>
      <c r="M37" s="280">
        <v>0.875</v>
      </c>
      <c r="N37" s="281">
        <f>K37/M37</f>
        <v>189083.23906829656</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1459.0630058885715</v>
      </c>
    </row>
    <row r="43" spans="1:14" ht="15.75" thickBot="1">
      <c r="B43" s="828" t="s">
        <v>1037</v>
      </c>
      <c r="C43" s="829"/>
      <c r="D43" s="829"/>
      <c r="E43" s="829"/>
      <c r="F43" s="829"/>
      <c r="G43" s="829"/>
      <c r="H43" s="829"/>
      <c r="I43" s="829"/>
      <c r="J43" s="829"/>
      <c r="K43" s="829"/>
      <c r="L43" s="829"/>
      <c r="M43" s="830"/>
      <c r="N43" s="403">
        <f>SUM(N36:N42)</f>
        <v>510979.9643012727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10866.341710359789</v>
      </c>
      <c r="N49" s="281">
        <f>K49*M49</f>
        <v>10866.341710359789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1726.561321038992</v>
      </c>
      <c r="N50" s="281">
        <f>K50*M50</f>
        <v>1726.561321038992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29181.260117771428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558754.12745044299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111750.82549008861</v>
      </c>
      <c r="M83" s="863"/>
      <c r="N83" s="57"/>
    </row>
    <row r="84" spans="1:14">
      <c r="B84" s="95" t="s">
        <v>1057</v>
      </c>
      <c r="C84" s="96"/>
      <c r="D84" s="96"/>
      <c r="E84" s="96"/>
      <c r="F84" s="96"/>
      <c r="G84" s="96"/>
      <c r="H84" s="96"/>
      <c r="I84" s="93"/>
      <c r="J84" s="94"/>
      <c r="K84" s="313">
        <v>0.05</v>
      </c>
      <c r="L84" s="862">
        <f>N78*K84</f>
        <v>27937.706372522152</v>
      </c>
      <c r="M84" s="863"/>
      <c r="N84" s="57"/>
    </row>
    <row r="85" spans="1:14" ht="15.75" thickBot="1">
      <c r="B85" s="97" t="s">
        <v>1058</v>
      </c>
      <c r="C85" s="98"/>
      <c r="D85" s="98"/>
      <c r="E85" s="98"/>
      <c r="F85" s="98"/>
      <c r="G85" s="98"/>
      <c r="H85" s="98"/>
      <c r="I85" s="99"/>
      <c r="J85" s="100"/>
      <c r="K85" s="314">
        <v>0.05</v>
      </c>
      <c r="L85" s="864">
        <f>N78*K85</f>
        <v>27937.706372522152</v>
      </c>
      <c r="M85" s="865"/>
      <c r="N85" s="57"/>
    </row>
    <row r="86" spans="1:14" ht="15.75" thickBot="1">
      <c r="B86" s="828" t="s">
        <v>1037</v>
      </c>
      <c r="C86" s="829"/>
      <c r="D86" s="829"/>
      <c r="E86" s="829"/>
      <c r="F86" s="829"/>
      <c r="G86" s="829"/>
      <c r="H86" s="829"/>
      <c r="I86" s="829"/>
      <c r="J86" s="829"/>
      <c r="K86" s="829"/>
      <c r="L86" s="829"/>
      <c r="M86" s="830"/>
      <c r="N86" s="58">
        <f>L83+L84+L85</f>
        <v>167626.23823513294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726380.36568557587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146</v>
      </c>
      <c r="B36" s="841" t="str">
        <f>VLOOKUP(A36,EQUIPOS!A6:D154,3,FALSE)</f>
        <v>Camabaja</v>
      </c>
      <c r="C36" s="842"/>
      <c r="D36" s="842"/>
      <c r="E36" s="842"/>
      <c r="F36" s="842"/>
      <c r="G36" s="842"/>
      <c r="H36" s="843"/>
      <c r="I36" s="276"/>
      <c r="J36" s="277"/>
      <c r="K36" s="278">
        <f>VLOOKUP(A36,EQUIPOS!A6:D163,4,FALSE)</f>
        <v>280382.95444870164</v>
      </c>
      <c r="L36" s="279"/>
      <c r="M36" s="280">
        <v>0.75</v>
      </c>
      <c r="N36" s="281">
        <f>K36/M36</f>
        <v>373843.9392649355</v>
      </c>
    </row>
    <row r="37" spans="1:14">
      <c r="A37" s="114" t="s">
        <v>241</v>
      </c>
      <c r="B37" s="841" t="str">
        <f>VLOOKUP(A37,EQUIPOS!A7:D154,3,FALSE)</f>
        <v>Grúa (capacidad 15 ton)</v>
      </c>
      <c r="C37" s="842"/>
      <c r="D37" s="842"/>
      <c r="E37" s="842"/>
      <c r="F37" s="842"/>
      <c r="G37" s="842"/>
      <c r="H37" s="843"/>
      <c r="I37" s="276"/>
      <c r="J37" s="277"/>
      <c r="K37" s="278">
        <f>VLOOKUP(A37,EQUIPOS!A7:D164,4,FALSE)</f>
        <v>165447.8341847595</v>
      </c>
      <c r="L37" s="279"/>
      <c r="M37" s="280">
        <v>0.75</v>
      </c>
      <c r="N37" s="281">
        <f>K37/M37</f>
        <v>220597.11224634599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1702.2401735366668</v>
      </c>
    </row>
    <row r="43" spans="1:14" ht="15.75" thickBot="1">
      <c r="B43" s="828" t="s">
        <v>1037</v>
      </c>
      <c r="C43" s="829"/>
      <c r="D43" s="829"/>
      <c r="E43" s="829"/>
      <c r="F43" s="829"/>
      <c r="G43" s="829"/>
      <c r="H43" s="829"/>
      <c r="I43" s="829"/>
      <c r="J43" s="829"/>
      <c r="K43" s="829"/>
      <c r="L43" s="829"/>
      <c r="M43" s="830"/>
      <c r="N43" s="403">
        <f>SUM(N36:N42)</f>
        <v>596143.29168481822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10866.341710359789</v>
      </c>
      <c r="N49" s="281">
        <f>K49*M49</f>
        <v>10866.341710359789</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1726.561321038992</v>
      </c>
      <c r="N50" s="281">
        <f>K50*M50</f>
        <v>1726.561321038992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34044.803470733335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648780.99818695034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129756.19963739008</v>
      </c>
      <c r="M83" s="863"/>
      <c r="N83" s="57"/>
    </row>
    <row r="84" spans="1:14">
      <c r="B84" s="95" t="s">
        <v>1057</v>
      </c>
      <c r="C84" s="96"/>
      <c r="D84" s="96"/>
      <c r="E84" s="96"/>
      <c r="F84" s="96"/>
      <c r="G84" s="96"/>
      <c r="H84" s="96"/>
      <c r="I84" s="93"/>
      <c r="J84" s="94"/>
      <c r="K84" s="313">
        <v>0.05</v>
      </c>
      <c r="L84" s="862">
        <f>N78*K84</f>
        <v>32439.049909347519</v>
      </c>
      <c r="M84" s="863"/>
      <c r="N84" s="57"/>
    </row>
    <row r="85" spans="1:14" ht="15.75" thickBot="1">
      <c r="B85" s="97" t="s">
        <v>1058</v>
      </c>
      <c r="C85" s="98"/>
      <c r="D85" s="98"/>
      <c r="E85" s="98"/>
      <c r="F85" s="98"/>
      <c r="G85" s="98"/>
      <c r="H85" s="98"/>
      <c r="I85" s="99"/>
      <c r="J85" s="100"/>
      <c r="K85" s="314">
        <v>0.05</v>
      </c>
      <c r="L85" s="864">
        <f>N78*K85</f>
        <v>32439.049909347519</v>
      </c>
      <c r="M85" s="865"/>
      <c r="N85" s="57"/>
    </row>
    <row r="86" spans="1:14" ht="15.75" thickBot="1">
      <c r="B86" s="828" t="s">
        <v>1037</v>
      </c>
      <c r="C86" s="829"/>
      <c r="D86" s="829"/>
      <c r="E86" s="829"/>
      <c r="F86" s="829"/>
      <c r="G86" s="829"/>
      <c r="H86" s="829"/>
      <c r="I86" s="829"/>
      <c r="J86" s="829"/>
      <c r="K86" s="829"/>
      <c r="L86" s="829"/>
      <c r="M86" s="830"/>
      <c r="N86" s="58">
        <f>L83+L84+L85</f>
        <v>194634.29945608511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843415.29764303542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146</v>
      </c>
      <c r="B36" s="841" t="str">
        <f>VLOOKUP(A36,EQUIPOS!A6:D154,3,FALSE)</f>
        <v>Camabaja</v>
      </c>
      <c r="C36" s="842"/>
      <c r="D36" s="842"/>
      <c r="E36" s="842"/>
      <c r="F36" s="842"/>
      <c r="G36" s="842"/>
      <c r="H36" s="843"/>
      <c r="I36" s="276"/>
      <c r="J36" s="277"/>
      <c r="K36" s="278">
        <f>VLOOKUP(A36,EQUIPOS!A6:D163,4,FALSE)</f>
        <v>280382.95444870164</v>
      </c>
      <c r="L36" s="279"/>
      <c r="M36" s="280">
        <v>0.6875</v>
      </c>
      <c r="N36" s="281">
        <f>K36/M36</f>
        <v>407829.75192538422</v>
      </c>
    </row>
    <row r="37" spans="1:14">
      <c r="A37" s="114" t="s">
        <v>241</v>
      </c>
      <c r="B37" s="841" t="str">
        <f>VLOOKUP(A37,EQUIPOS!A7:D154,3,FALSE)</f>
        <v>Grúa (capacidad 15 ton)</v>
      </c>
      <c r="C37" s="842"/>
      <c r="D37" s="842"/>
      <c r="E37" s="842"/>
      <c r="F37" s="842"/>
      <c r="G37" s="842"/>
      <c r="H37" s="843"/>
      <c r="I37" s="276"/>
      <c r="J37" s="277"/>
      <c r="K37" s="278">
        <f>VLOOKUP(A37,EQUIPOS!A7:D164,4,FALSE)</f>
        <v>165447.8341847595</v>
      </c>
      <c r="L37" s="279"/>
      <c r="M37" s="280">
        <v>0.6875</v>
      </c>
      <c r="N37" s="281">
        <f>K37/M37</f>
        <v>240651.39517783199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1856.9892802218183</v>
      </c>
    </row>
    <row r="43" spans="1:14" ht="15.75" thickBot="1">
      <c r="B43" s="828" t="s">
        <v>1037</v>
      </c>
      <c r="C43" s="829"/>
      <c r="D43" s="829"/>
      <c r="E43" s="829"/>
      <c r="F43" s="829"/>
      <c r="G43" s="829"/>
      <c r="H43" s="829"/>
      <c r="I43" s="829"/>
      <c r="J43" s="829"/>
      <c r="K43" s="829"/>
      <c r="L43" s="829"/>
      <c r="M43" s="830"/>
      <c r="N43" s="403">
        <f>SUM(N36:N42)</f>
        <v>650338.13638343813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10866.341710359789</v>
      </c>
      <c r="N49" s="281">
        <f>K49*M49</f>
        <v>10866.341710359789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1726.561321038992</v>
      </c>
      <c r="N50" s="281">
        <f>K50*M50</f>
        <v>1726.561321038992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37139.785604436365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706070.82501927332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141214.16500385466</v>
      </c>
      <c r="M83" s="863"/>
      <c r="N83" s="57"/>
    </row>
    <row r="84" spans="1:14">
      <c r="B84" s="95" t="s">
        <v>1057</v>
      </c>
      <c r="C84" s="96"/>
      <c r="D84" s="96"/>
      <c r="E84" s="96"/>
      <c r="F84" s="96"/>
      <c r="G84" s="96"/>
      <c r="H84" s="96"/>
      <c r="I84" s="93"/>
      <c r="J84" s="94"/>
      <c r="K84" s="313">
        <v>0.05</v>
      </c>
      <c r="L84" s="862">
        <f>N78*K84</f>
        <v>35303.541250963666</v>
      </c>
      <c r="M84" s="863"/>
      <c r="N84" s="57"/>
    </row>
    <row r="85" spans="1:14" ht="15.75" thickBot="1">
      <c r="B85" s="97" t="s">
        <v>1058</v>
      </c>
      <c r="C85" s="98"/>
      <c r="D85" s="98"/>
      <c r="E85" s="98"/>
      <c r="F85" s="98"/>
      <c r="G85" s="98"/>
      <c r="H85" s="98"/>
      <c r="I85" s="99"/>
      <c r="J85" s="100"/>
      <c r="K85" s="314">
        <v>0.05</v>
      </c>
      <c r="L85" s="864">
        <f>N78*K85</f>
        <v>35303.541250963666</v>
      </c>
      <c r="M85" s="865"/>
      <c r="N85" s="57"/>
    </row>
    <row r="86" spans="1:14" ht="15.75" thickBot="1">
      <c r="B86" s="828" t="s">
        <v>1037</v>
      </c>
      <c r="C86" s="829"/>
      <c r="D86" s="829"/>
      <c r="E86" s="829"/>
      <c r="F86" s="829"/>
      <c r="G86" s="829"/>
      <c r="H86" s="829"/>
      <c r="I86" s="829"/>
      <c r="J86" s="829"/>
      <c r="K86" s="829"/>
      <c r="L86" s="829"/>
      <c r="M86" s="830"/>
      <c r="N86" s="58">
        <f>L83+L84+L85</f>
        <v>211821.247505782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917892.07252505538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58" t="s">
        <v>241</v>
      </c>
      <c r="B36" s="841" t="str">
        <f>VLOOKUP(A36,EQUIPOS!A6:D154,3,FALSE)</f>
        <v>Grúa (capacidad 15 ton)</v>
      </c>
      <c r="C36" s="842"/>
      <c r="D36" s="842"/>
      <c r="E36" s="842"/>
      <c r="F36" s="842"/>
      <c r="G36" s="842"/>
      <c r="H36" s="843"/>
      <c r="I36" s="276"/>
      <c r="J36" s="277"/>
      <c r="K36" s="278">
        <f>VLOOKUP(A36,EQUIPOS!A6:D163,4,FALSE)</f>
        <v>165447.8341847595</v>
      </c>
      <c r="L36" s="279"/>
      <c r="M36" s="405">
        <v>1.125</v>
      </c>
      <c r="N36" s="281">
        <f>K36/M36</f>
        <v>147064.74149756401</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1134.8267823577778</v>
      </c>
    </row>
    <row r="43" spans="1:14" ht="15.75" thickBot="1">
      <c r="B43" s="828" t="s">
        <v>1037</v>
      </c>
      <c r="C43" s="829"/>
      <c r="D43" s="829"/>
      <c r="E43" s="829"/>
      <c r="F43" s="829"/>
      <c r="G43" s="829"/>
      <c r="H43" s="829"/>
      <c r="I43" s="829"/>
      <c r="J43" s="829"/>
      <c r="K43" s="829"/>
      <c r="L43" s="829"/>
      <c r="M43" s="830"/>
      <c r="N43" s="403">
        <f>SUM(N36:N42)</f>
        <v>148199.5682799218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600</v>
      </c>
      <c r="N48" s="281">
        <f>K48*M48</f>
        <v>6000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1726.561321038992</v>
      </c>
      <c r="N49" s="281">
        <f>K49*M49</f>
        <v>1726.561321038992</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10866.341710359789</v>
      </c>
      <c r="N50" s="281">
        <f>K50*M50</f>
        <v>10866.341710359789</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22696.535647155557</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189489.00695847615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37897.801391695233</v>
      </c>
      <c r="M83" s="863"/>
      <c r="N83" s="57"/>
    </row>
    <row r="84" spans="1:14">
      <c r="B84" s="95" t="s">
        <v>1057</v>
      </c>
      <c r="C84" s="96"/>
      <c r="D84" s="96"/>
      <c r="E84" s="96"/>
      <c r="F84" s="96"/>
      <c r="G84" s="96"/>
      <c r="H84" s="96"/>
      <c r="I84" s="93"/>
      <c r="J84" s="94"/>
      <c r="K84" s="313">
        <v>0.05</v>
      </c>
      <c r="L84" s="862">
        <f>N78*K84</f>
        <v>9474.4503479238083</v>
      </c>
      <c r="M84" s="863"/>
      <c r="N84" s="57"/>
    </row>
    <row r="85" spans="1:14" ht="15.75" thickBot="1">
      <c r="B85" s="97" t="s">
        <v>1058</v>
      </c>
      <c r="C85" s="98"/>
      <c r="D85" s="98"/>
      <c r="E85" s="98"/>
      <c r="F85" s="98"/>
      <c r="G85" s="98"/>
      <c r="H85" s="98"/>
      <c r="I85" s="99"/>
      <c r="J85" s="100"/>
      <c r="K85" s="314">
        <v>0.05</v>
      </c>
      <c r="L85" s="864">
        <f>N78*K85</f>
        <v>9474.4503479238083</v>
      </c>
      <c r="M85" s="865"/>
      <c r="N85" s="57"/>
    </row>
    <row r="86" spans="1:14" ht="15.75" thickBot="1">
      <c r="B86" s="828" t="s">
        <v>1037</v>
      </c>
      <c r="C86" s="829"/>
      <c r="D86" s="829"/>
      <c r="E86" s="829"/>
      <c r="F86" s="829"/>
      <c r="G86" s="829"/>
      <c r="H86" s="829"/>
      <c r="I86" s="829"/>
      <c r="J86" s="829"/>
      <c r="K86" s="829"/>
      <c r="L86" s="829"/>
      <c r="M86" s="830"/>
      <c r="N86" s="58">
        <f>L83+L84+L85</f>
        <v>56846.702087542842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246335.70904601901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61" t="s">
        <v>241</v>
      </c>
      <c r="B36" s="841" t="str">
        <f>VLOOKUP(A36,EQUIPOS!A6:D154,3,FALSE)</f>
        <v>Grúa (capacidad 15 ton)</v>
      </c>
      <c r="C36" s="842"/>
      <c r="D36" s="842"/>
      <c r="E36" s="842"/>
      <c r="F36" s="842"/>
      <c r="G36" s="842"/>
      <c r="H36" s="843"/>
      <c r="I36" s="276"/>
      <c r="J36" s="277"/>
      <c r="K36" s="278">
        <f>VLOOKUP(A36,EQUIPOS!A6:D163,4,FALSE)</f>
        <v>165447.8341847595</v>
      </c>
      <c r="L36" s="279"/>
      <c r="M36" s="471">
        <v>1</v>
      </c>
      <c r="N36" s="281">
        <f>K36/M36</f>
        <v>165447.8341847595</v>
      </c>
    </row>
    <row r="37" spans="1:14">
      <c r="A37" s="161" t="s">
        <v>373</v>
      </c>
      <c r="B37" s="841" t="str">
        <f>VLOOKUP(A37,EQUIPOS!A7:D154,3,FALSE)</f>
        <v>Volqueta 6 m3</v>
      </c>
      <c r="C37" s="842"/>
      <c r="D37" s="842"/>
      <c r="E37" s="842"/>
      <c r="F37" s="842"/>
      <c r="G37" s="842"/>
      <c r="H37" s="843"/>
      <c r="I37" s="276"/>
      <c r="J37" s="277"/>
      <c r="K37" s="278">
        <f>VLOOKUP(A37,EQUIPOS!A7:D164,4,FALSE)</f>
        <v>65000</v>
      </c>
      <c r="L37" s="279"/>
      <c r="M37" s="472">
        <v>1</v>
      </c>
      <c r="N37" s="281">
        <f>K37/M37</f>
        <v>65000</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1276.6801301525002</v>
      </c>
    </row>
    <row r="43" spans="1:14" ht="15.75" thickBot="1">
      <c r="B43" s="828" t="s">
        <v>1037</v>
      </c>
      <c r="C43" s="829"/>
      <c r="D43" s="829"/>
      <c r="E43" s="829"/>
      <c r="F43" s="829"/>
      <c r="G43" s="829"/>
      <c r="H43" s="829"/>
      <c r="I43" s="829"/>
      <c r="J43" s="829"/>
      <c r="K43" s="829"/>
      <c r="L43" s="829"/>
      <c r="M43" s="830"/>
      <c r="N43" s="403">
        <f>SUM(N36:N42)</f>
        <v>231724.514314912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600</v>
      </c>
      <c r="N48" s="281">
        <f>K48*M48</f>
        <v>6000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1726.561321038992</v>
      </c>
      <c r="N49" s="281">
        <f>K49*M49</f>
        <v>1726.561321038992</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10866.341710359789</v>
      </c>
      <c r="N50" s="281">
        <f>K50*M50</f>
        <v>10866.341710359789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25533.60260305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275851.01994936075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55170.203989872156</v>
      </c>
      <c r="M83" s="863"/>
      <c r="N83" s="57"/>
    </row>
    <row r="84" spans="1:14">
      <c r="B84" s="95" t="s">
        <v>1057</v>
      </c>
      <c r="C84" s="96"/>
      <c r="D84" s="96"/>
      <c r="E84" s="96"/>
      <c r="F84" s="96"/>
      <c r="G84" s="96"/>
      <c r="H84" s="96"/>
      <c r="I84" s="93"/>
      <c r="J84" s="94"/>
      <c r="K84" s="313">
        <v>0.05</v>
      </c>
      <c r="L84" s="862">
        <f>N78*K84</f>
        <v>13792.550997468039</v>
      </c>
      <c r="M84" s="863"/>
      <c r="N84" s="57"/>
    </row>
    <row r="85" spans="1:14" ht="15.75" thickBot="1">
      <c r="B85" s="97" t="s">
        <v>1058</v>
      </c>
      <c r="C85" s="98"/>
      <c r="D85" s="98"/>
      <c r="E85" s="98"/>
      <c r="F85" s="98"/>
      <c r="G85" s="98"/>
      <c r="H85" s="98"/>
      <c r="I85" s="99"/>
      <c r="J85" s="100"/>
      <c r="K85" s="314">
        <v>0.05</v>
      </c>
      <c r="L85" s="864">
        <f>N78*K85</f>
        <v>13792.550997468039</v>
      </c>
      <c r="M85" s="865"/>
      <c r="N85" s="57"/>
    </row>
    <row r="86" spans="1:14" ht="15.75" thickBot="1">
      <c r="B86" s="828" t="s">
        <v>1037</v>
      </c>
      <c r="C86" s="829"/>
      <c r="D86" s="829"/>
      <c r="E86" s="829"/>
      <c r="F86" s="829"/>
      <c r="G86" s="829"/>
      <c r="H86" s="829"/>
      <c r="I86" s="829"/>
      <c r="J86" s="829"/>
      <c r="K86" s="829"/>
      <c r="L86" s="829"/>
      <c r="M86" s="830"/>
      <c r="N86" s="58">
        <f>L83+L84+L85</f>
        <v>82755.305984808219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358606.325934169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5"/>
      <c r="K118" s="805"/>
      <c r="L118" s="805"/>
      <c r="M118" s="805"/>
      <c r="N118" s="806"/>
    </row>
    <row r="119" spans="2:14" ht="15.75" customHeight="1"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50" t="s">
        <v>241</v>
      </c>
      <c r="B36" s="841" t="str">
        <f>VLOOKUP(A36,EQUIPOS!A6:D154,3,FALSE)</f>
        <v>Grúa (capacidad 15 ton)</v>
      </c>
      <c r="C36" s="842"/>
      <c r="D36" s="842"/>
      <c r="E36" s="842"/>
      <c r="F36" s="842"/>
      <c r="G36" s="842"/>
      <c r="H36" s="843"/>
      <c r="I36" s="276"/>
      <c r="J36" s="277"/>
      <c r="K36" s="278">
        <f>VLOOKUP(A36,EQUIPOS!A6:D163,4,FALSE)</f>
        <v>165447.8341847595</v>
      </c>
      <c r="L36" s="279"/>
      <c r="M36" s="280">
        <v>0.9375</v>
      </c>
      <c r="N36" s="281">
        <f>K36/M36</f>
        <v>176477.6897970768</v>
      </c>
    </row>
    <row r="37" spans="1:14">
      <c r="A37" s="150" t="s">
        <v>373</v>
      </c>
      <c r="B37" s="841" t="str">
        <f>VLOOKUP(A37,EQUIPOS!A7:D154,3,FALSE)</f>
        <v>Volqueta 6 m3</v>
      </c>
      <c r="C37" s="842"/>
      <c r="D37" s="842"/>
      <c r="E37" s="842"/>
      <c r="F37" s="842"/>
      <c r="G37" s="842"/>
      <c r="H37" s="843"/>
      <c r="I37" s="276"/>
      <c r="J37" s="277"/>
      <c r="K37" s="278">
        <f>VLOOKUP(A37,EQUIPOS!A7:D164,4,FALSE)</f>
        <v>65000</v>
      </c>
      <c r="L37" s="279"/>
      <c r="M37" s="280">
        <v>0.9375</v>
      </c>
      <c r="N37" s="281">
        <f>K37/M37</f>
        <v>69333.333333333328</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1361.7921388293335</v>
      </c>
    </row>
    <row r="43" spans="1:14" ht="15.75" thickBot="1">
      <c r="B43" s="828" t="s">
        <v>1037</v>
      </c>
      <c r="C43" s="829"/>
      <c r="D43" s="829"/>
      <c r="E43" s="829"/>
      <c r="F43" s="829"/>
      <c r="G43" s="829"/>
      <c r="H43" s="829"/>
      <c r="I43" s="829"/>
      <c r="J43" s="829"/>
      <c r="K43" s="829"/>
      <c r="L43" s="829"/>
      <c r="M43" s="830"/>
      <c r="N43" s="403">
        <f>SUM(N36:N42)</f>
        <v>247172.81526923945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10866.341710359789</v>
      </c>
      <c r="N49" s="281">
        <f>K49*M49</f>
        <v>10866.341710359789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1726.561321038992</v>
      </c>
      <c r="N50" s="281">
        <f>K50*M50</f>
        <v>1726.561321038992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SUM(N70:N75)</f>
        <v>27235.842776586665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293001.56107722491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58600.312215444981</v>
      </c>
      <c r="M83" s="863"/>
      <c r="N83" s="57"/>
    </row>
    <row r="84" spans="1:14">
      <c r="B84" s="95" t="s">
        <v>1057</v>
      </c>
      <c r="C84" s="96"/>
      <c r="D84" s="96"/>
      <c r="E84" s="96"/>
      <c r="F84" s="96"/>
      <c r="G84" s="96"/>
      <c r="H84" s="96"/>
      <c r="I84" s="93"/>
      <c r="J84" s="94"/>
      <c r="K84" s="313">
        <v>0.05</v>
      </c>
      <c r="L84" s="862">
        <f>N78*K84</f>
        <v>14650.078053861245</v>
      </c>
      <c r="M84" s="863"/>
      <c r="N84" s="57"/>
    </row>
    <row r="85" spans="1:14" ht="15.75" thickBot="1">
      <c r="B85" s="97" t="s">
        <v>1058</v>
      </c>
      <c r="C85" s="98"/>
      <c r="D85" s="98"/>
      <c r="E85" s="98"/>
      <c r="F85" s="98"/>
      <c r="G85" s="98"/>
      <c r="H85" s="98"/>
      <c r="I85" s="99"/>
      <c r="J85" s="100"/>
      <c r="K85" s="314">
        <v>0.05</v>
      </c>
      <c r="L85" s="864">
        <f>N78*K85</f>
        <v>14650.078053861245</v>
      </c>
      <c r="M85" s="865"/>
      <c r="N85" s="57"/>
    </row>
    <row r="86" spans="1:14" ht="15.75" thickBot="1">
      <c r="B86" s="828" t="s">
        <v>1037</v>
      </c>
      <c r="C86" s="829"/>
      <c r="D86" s="829"/>
      <c r="E86" s="829"/>
      <c r="F86" s="829"/>
      <c r="G86" s="829"/>
      <c r="H86" s="829"/>
      <c r="I86" s="829"/>
      <c r="J86" s="829"/>
      <c r="K86" s="829"/>
      <c r="L86" s="829"/>
      <c r="M86" s="830"/>
      <c r="N86" s="58">
        <f>L83+L84+L85</f>
        <v>87900.468323167472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380902.02940039238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5"/>
      <c r="K118" s="805"/>
      <c r="L118" s="805"/>
      <c r="M118" s="805"/>
      <c r="N118" s="806"/>
    </row>
    <row r="119" spans="2:14" ht="15.75" customHeight="1"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50" t="s">
        <v>241</v>
      </c>
      <c r="B36" s="841" t="str">
        <f>VLOOKUP(A36,EQUIPOS!A6:D154,3,FALSE)</f>
        <v>Grúa (capacidad 15 ton)</v>
      </c>
      <c r="C36" s="842"/>
      <c r="D36" s="842"/>
      <c r="E36" s="842"/>
      <c r="F36" s="842"/>
      <c r="G36" s="842"/>
      <c r="H36" s="843"/>
      <c r="I36" s="276"/>
      <c r="J36" s="277"/>
      <c r="K36" s="278">
        <f>VLOOKUP(A36,EQUIPOS!A6:D163,4,FALSE)</f>
        <v>165447.8341847595</v>
      </c>
      <c r="L36" s="279"/>
      <c r="M36" s="280">
        <v>1.5</v>
      </c>
      <c r="N36" s="281">
        <f>K36/M36</f>
        <v>110298.556123173</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851.12008676833341</v>
      </c>
    </row>
    <row r="43" spans="1:14" ht="15.75" thickBot="1">
      <c r="B43" s="828" t="s">
        <v>1037</v>
      </c>
      <c r="C43" s="829"/>
      <c r="D43" s="829"/>
      <c r="E43" s="829"/>
      <c r="F43" s="829"/>
      <c r="G43" s="829"/>
      <c r="H43" s="829"/>
      <c r="I43" s="829"/>
      <c r="J43" s="829"/>
      <c r="K43" s="829"/>
      <c r="L43" s="829"/>
      <c r="M43" s="830"/>
      <c r="N43" s="403">
        <f>SUM(N36:N42)</f>
        <v>111149.67620994133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10866.341710359789</v>
      </c>
      <c r="N49" s="281">
        <f>K49*M49</f>
        <v>10866.341710359789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1726.561321038992</v>
      </c>
      <c r="N50" s="281">
        <f>K50*M50</f>
        <v>1726.561321038992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SUM(N70:N75)</f>
        <v>17022.401735366668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146764.98097670678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29352.996195341359</v>
      </c>
      <c r="M83" s="863"/>
      <c r="N83" s="57"/>
    </row>
    <row r="84" spans="1:14">
      <c r="B84" s="95" t="s">
        <v>1057</v>
      </c>
      <c r="C84" s="96"/>
      <c r="D84" s="96"/>
      <c r="E84" s="96"/>
      <c r="F84" s="96"/>
      <c r="G84" s="96"/>
      <c r="H84" s="96"/>
      <c r="I84" s="93"/>
      <c r="J84" s="94"/>
      <c r="K84" s="313">
        <v>0.05</v>
      </c>
      <c r="L84" s="862">
        <f>N78*K84</f>
        <v>7338.2490488353396</v>
      </c>
      <c r="M84" s="863"/>
      <c r="N84" s="57"/>
    </row>
    <row r="85" spans="1:14" ht="15.75" thickBot="1">
      <c r="B85" s="97" t="s">
        <v>1058</v>
      </c>
      <c r="C85" s="98"/>
      <c r="D85" s="98"/>
      <c r="E85" s="98"/>
      <c r="F85" s="98"/>
      <c r="G85" s="98"/>
      <c r="H85" s="98"/>
      <c r="I85" s="99"/>
      <c r="J85" s="100"/>
      <c r="K85" s="314">
        <v>0.05</v>
      </c>
      <c r="L85" s="864">
        <f>N78*K85</f>
        <v>7338.2490488353396</v>
      </c>
      <c r="M85" s="865"/>
      <c r="N85" s="57"/>
    </row>
    <row r="86" spans="1:14" ht="15.75" thickBot="1">
      <c r="B86" s="828" t="s">
        <v>1037</v>
      </c>
      <c r="C86" s="829"/>
      <c r="D86" s="829"/>
      <c r="E86" s="829"/>
      <c r="F86" s="829"/>
      <c r="G86" s="829"/>
      <c r="H86" s="829"/>
      <c r="I86" s="829"/>
      <c r="J86" s="829"/>
      <c r="K86" s="829"/>
      <c r="L86" s="829"/>
      <c r="M86" s="830"/>
      <c r="N86" s="58">
        <f>L83+L84+L85</f>
        <v>44029.494293012031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190794.47526971879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5"/>
      <c r="K118" s="805"/>
      <c r="L118" s="805"/>
      <c r="M118" s="805"/>
      <c r="N118" s="806"/>
    </row>
    <row r="119" spans="2:14" ht="15.75" customHeight="1"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50" t="s">
        <v>241</v>
      </c>
      <c r="B36" s="841" t="str">
        <f>VLOOKUP(A36,EQUIPOS!A6:D154,3,FALSE)</f>
        <v>Grúa (capacidad 15 ton)</v>
      </c>
      <c r="C36" s="842"/>
      <c r="D36" s="842"/>
      <c r="E36" s="842"/>
      <c r="F36" s="842"/>
      <c r="G36" s="842"/>
      <c r="H36" s="843"/>
      <c r="I36" s="276"/>
      <c r="J36" s="277"/>
      <c r="K36" s="278">
        <f>VLOOKUP(A36,EQUIPOS!A6:D163,4,FALSE)</f>
        <v>165447.8341847595</v>
      </c>
      <c r="L36" s="279"/>
      <c r="M36" s="280">
        <v>1.375</v>
      </c>
      <c r="N36" s="281">
        <f>K36/M36</f>
        <v>120325.69758891599</v>
      </c>
    </row>
    <row r="37" spans="1:14">
      <c r="A37" s="150" t="s">
        <v>373</v>
      </c>
      <c r="B37" s="841" t="str">
        <f>VLOOKUP(A37,EQUIPOS!A7:D154,3,FALSE)</f>
        <v>Volqueta 6 m3</v>
      </c>
      <c r="C37" s="842"/>
      <c r="D37" s="842"/>
      <c r="E37" s="842"/>
      <c r="F37" s="842"/>
      <c r="G37" s="842"/>
      <c r="H37" s="843"/>
      <c r="I37" s="276"/>
      <c r="J37" s="277"/>
      <c r="K37" s="278">
        <f>VLOOKUP(A37,EQUIPOS!A7:D164,4,FALSE)</f>
        <v>65000</v>
      </c>
      <c r="L37" s="279"/>
      <c r="M37" s="280">
        <v>1.375</v>
      </c>
      <c r="N37" s="281">
        <f>K37/M37</f>
        <v>47272.727272727272</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928.49464011090913</v>
      </c>
    </row>
    <row r="43" spans="1:14" ht="15.75" thickBot="1">
      <c r="B43" s="828" t="s">
        <v>1037</v>
      </c>
      <c r="C43" s="829"/>
      <c r="D43" s="829"/>
      <c r="E43" s="829"/>
      <c r="F43" s="829"/>
      <c r="G43" s="829"/>
      <c r="H43" s="829"/>
      <c r="I43" s="829"/>
      <c r="J43" s="829"/>
      <c r="K43" s="829"/>
      <c r="L43" s="829"/>
      <c r="M43" s="830"/>
      <c r="N43" s="403">
        <f>SUM(N36:N42)</f>
        <v>168526.91950175416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10866.341710359789</v>
      </c>
      <c r="N49" s="281">
        <f>K49*M49</f>
        <v>10866.341710359789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1726.561321038992</v>
      </c>
      <c r="N50" s="281">
        <f>K50*M50</f>
        <v>1726.561321038992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18569.892802218183</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205689.71533537112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41137.943067074229</v>
      </c>
      <c r="M83" s="863"/>
      <c r="N83" s="57"/>
    </row>
    <row r="84" spans="1:14">
      <c r="B84" s="95" t="s">
        <v>1057</v>
      </c>
      <c r="C84" s="96"/>
      <c r="D84" s="96"/>
      <c r="E84" s="96"/>
      <c r="F84" s="96"/>
      <c r="G84" s="96"/>
      <c r="H84" s="96"/>
      <c r="I84" s="93"/>
      <c r="J84" s="94"/>
      <c r="K84" s="313">
        <v>0.05</v>
      </c>
      <c r="L84" s="862">
        <f>N78*K84</f>
        <v>10284.485766768557</v>
      </c>
      <c r="M84" s="863"/>
      <c r="N84" s="57"/>
    </row>
    <row r="85" spans="1:14" ht="15.75" thickBot="1">
      <c r="B85" s="97" t="s">
        <v>1058</v>
      </c>
      <c r="C85" s="98"/>
      <c r="D85" s="98"/>
      <c r="E85" s="98"/>
      <c r="F85" s="98"/>
      <c r="G85" s="98"/>
      <c r="H85" s="98"/>
      <c r="I85" s="99"/>
      <c r="J85" s="100"/>
      <c r="K85" s="314">
        <v>0.05</v>
      </c>
      <c r="L85" s="864">
        <f>N78*K85</f>
        <v>10284.485766768557</v>
      </c>
      <c r="M85" s="865"/>
      <c r="N85" s="57"/>
    </row>
    <row r="86" spans="1:14" ht="15.75" thickBot="1">
      <c r="B86" s="828" t="s">
        <v>1037</v>
      </c>
      <c r="C86" s="829"/>
      <c r="D86" s="829"/>
      <c r="E86" s="829"/>
      <c r="F86" s="829"/>
      <c r="G86" s="829"/>
      <c r="H86" s="829"/>
      <c r="I86" s="829"/>
      <c r="J86" s="829"/>
      <c r="K86" s="829"/>
      <c r="L86" s="829"/>
      <c r="M86" s="830"/>
      <c r="N86" s="58">
        <f>L83+L84+L85</f>
        <v>61706.914600611344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267396.62993598246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5"/>
      <c r="K118" s="805"/>
      <c r="L118" s="805"/>
      <c r="M118" s="805"/>
      <c r="N118" s="806"/>
    </row>
    <row r="119" spans="2:14" ht="15.75" customHeight="1"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50" t="s">
        <v>241</v>
      </c>
      <c r="B36" s="841" t="str">
        <f>VLOOKUP(A36,EQUIPOS!A6:D154,3,FALSE)</f>
        <v>Grúa (capacidad 15 ton)</v>
      </c>
      <c r="C36" s="842"/>
      <c r="D36" s="842"/>
      <c r="E36" s="842"/>
      <c r="F36" s="842"/>
      <c r="G36" s="842"/>
      <c r="H36" s="843"/>
      <c r="I36" s="276"/>
      <c r="J36" s="277"/>
      <c r="K36" s="278">
        <f>VLOOKUP(A36,EQUIPOS!A6:D163,4,FALSE)</f>
        <v>165447.8341847595</v>
      </c>
      <c r="L36" s="279"/>
      <c r="M36" s="280">
        <v>1.3125</v>
      </c>
      <c r="N36" s="281">
        <f>K36/M36</f>
        <v>126055.49271219771</v>
      </c>
    </row>
    <row r="37" spans="1:14">
      <c r="A37" s="150" t="s">
        <v>373</v>
      </c>
      <c r="B37" s="841" t="str">
        <f>VLOOKUP(A37,EQUIPOS!A7:D154,3,FALSE)</f>
        <v>Volqueta 6 m3</v>
      </c>
      <c r="C37" s="842"/>
      <c r="D37" s="842"/>
      <c r="E37" s="842"/>
      <c r="F37" s="842"/>
      <c r="G37" s="842"/>
      <c r="H37" s="843"/>
      <c r="I37" s="276"/>
      <c r="J37" s="277"/>
      <c r="K37" s="278">
        <f>VLOOKUP(A37,EQUIPOS!A7:D164,4,FALSE)</f>
        <v>65000</v>
      </c>
      <c r="L37" s="279"/>
      <c r="M37" s="280">
        <v>1.3125</v>
      </c>
      <c r="N37" s="281">
        <f>K37/M37</f>
        <v>49523.809523809527</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0.05</v>
      </c>
      <c r="M42" s="853"/>
      <c r="N42" s="111">
        <f>N76*L42</f>
        <v>972.70867059238105</v>
      </c>
    </row>
    <row r="43" spans="1:14" ht="15.75" thickBot="1">
      <c r="B43" s="828" t="s">
        <v>1037</v>
      </c>
      <c r="C43" s="829"/>
      <c r="D43" s="829"/>
      <c r="E43" s="829"/>
      <c r="F43" s="829"/>
      <c r="G43" s="829"/>
      <c r="H43" s="829"/>
      <c r="I43" s="829"/>
      <c r="J43" s="829"/>
      <c r="K43" s="829"/>
      <c r="L43" s="829"/>
      <c r="M43" s="830"/>
      <c r="N43" s="403">
        <f>SUM(N36:N42)</f>
        <v>176552.01090659961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600</v>
      </c>
      <c r="N48" s="281">
        <f>K48*M48</f>
        <v>6000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10866.341710359789</v>
      </c>
      <c r="N49" s="281">
        <f>K49*M49</f>
        <v>10866.341710359789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1726.561321038992</v>
      </c>
      <c r="N50" s="281">
        <f>K50*M50</f>
        <v>1726.561321038992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18592.903031398782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19454.17341184762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214599.087349846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42919.817469969203</v>
      </c>
      <c r="M83" s="863"/>
      <c r="N83" s="57"/>
    </row>
    <row r="84" spans="1:14">
      <c r="B84" s="95" t="s">
        <v>1057</v>
      </c>
      <c r="C84" s="96"/>
      <c r="D84" s="96"/>
      <c r="E84" s="96"/>
      <c r="F84" s="96"/>
      <c r="G84" s="96"/>
      <c r="H84" s="96"/>
      <c r="I84" s="93"/>
      <c r="J84" s="94"/>
      <c r="K84" s="313">
        <v>0.05</v>
      </c>
      <c r="L84" s="862">
        <f>N78*K84</f>
        <v>10729.954367492301</v>
      </c>
      <c r="M84" s="863"/>
      <c r="N84" s="57"/>
    </row>
    <row r="85" spans="1:14" ht="15.75" thickBot="1">
      <c r="B85" s="97" t="s">
        <v>1058</v>
      </c>
      <c r="C85" s="98"/>
      <c r="D85" s="98"/>
      <c r="E85" s="98"/>
      <c r="F85" s="98"/>
      <c r="G85" s="98"/>
      <c r="H85" s="98"/>
      <c r="I85" s="99"/>
      <c r="J85" s="100"/>
      <c r="K85" s="314">
        <v>0.05</v>
      </c>
      <c r="L85" s="864">
        <f>N78*K85</f>
        <v>10729.954367492301</v>
      </c>
      <c r="M85" s="865"/>
      <c r="N85" s="57"/>
    </row>
    <row r="86" spans="1:14" ht="15.75" thickBot="1">
      <c r="B86" s="828" t="s">
        <v>1037</v>
      </c>
      <c r="C86" s="829"/>
      <c r="D86" s="829"/>
      <c r="E86" s="829"/>
      <c r="F86" s="829"/>
      <c r="G86" s="829"/>
      <c r="H86" s="829"/>
      <c r="I86" s="829"/>
      <c r="J86" s="829"/>
      <c r="K86" s="829"/>
      <c r="L86" s="829"/>
      <c r="M86" s="830"/>
      <c r="N86" s="58">
        <f>L83+L84+L85</f>
        <v>64379.726204953811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278978.81355479982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16" zoomScale="78" zoomScaleNormal="78" workbookViewId="0">
      <selection activeCell="B41" sqref="B41:D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50" t="s">
        <v>312</v>
      </c>
      <c r="B36" s="841" t="str">
        <f>VLOOKUP(A36,EQUIPOS!A6:D154,3,FALSE)</f>
        <v>Retroexcavadora sobre oruga, potencia 138 HP, balde de 1,5 m3.</v>
      </c>
      <c r="C36" s="842"/>
      <c r="D36" s="842"/>
      <c r="E36" s="842"/>
      <c r="F36" s="842"/>
      <c r="G36" s="842"/>
      <c r="H36" s="843"/>
      <c r="I36" s="276"/>
      <c r="J36" s="277"/>
      <c r="K36" s="278">
        <f>VLOOKUP(A36,EQUIPOS!A6:D163,4,FALSE)</f>
        <v>205000</v>
      </c>
      <c r="L36" s="279"/>
      <c r="M36" s="280">
        <v>66</v>
      </c>
      <c r="N36" s="281">
        <f>K36/M36</f>
        <v>3106.060606060606</v>
      </c>
    </row>
    <row r="37" spans="1:14">
      <c r="A37" s="150" t="s">
        <v>129</v>
      </c>
      <c r="B37" s="841" t="str">
        <f>VLOOKUP(A37,EQUIPOS!A7:D154,3,FALSE)</f>
        <v xml:space="preserve">Buldozer, Potencia al volante de 140 HP, motor de 2200 RPM, longitud de hoja 4,80m. </v>
      </c>
      <c r="C37" s="842"/>
      <c r="D37" s="842"/>
      <c r="E37" s="842"/>
      <c r="F37" s="842"/>
      <c r="G37" s="842"/>
      <c r="H37" s="843"/>
      <c r="I37" s="276"/>
      <c r="J37" s="277"/>
      <c r="K37" s="278">
        <f>VLOOKUP(A37,EQUIPOS!A7:D164,4,FALSE)</f>
        <v>225000</v>
      </c>
      <c r="L37" s="279"/>
      <c r="M37" s="280">
        <v>100</v>
      </c>
      <c r="N37" s="281">
        <f>K37/M37</f>
        <v>2250</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0.967181916782197</v>
      </c>
    </row>
    <row r="43" spans="1:14" ht="15.75" thickBot="1">
      <c r="B43" s="828" t="s">
        <v>1037</v>
      </c>
      <c r="C43" s="829"/>
      <c r="D43" s="829"/>
      <c r="E43" s="829"/>
      <c r="F43" s="829"/>
      <c r="G43" s="829"/>
      <c r="H43" s="829"/>
      <c r="I43" s="829"/>
      <c r="J43" s="829"/>
      <c r="K43" s="829"/>
      <c r="L43" s="829"/>
      <c r="M43" s="830"/>
      <c r="N43" s="403">
        <f>SUM(N36:N42)</f>
        <v>5357.0277879773885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117845.95431808592</v>
      </c>
      <c r="N48" s="281">
        <f>K48*M48</f>
        <v>117845.95431808592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117845.95431808592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96.718191678219696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123299.70029774152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24659.940059548306</v>
      </c>
      <c r="M83" s="863"/>
      <c r="N83" s="57"/>
    </row>
    <row r="84" spans="1:14">
      <c r="B84" s="95" t="s">
        <v>1057</v>
      </c>
      <c r="C84" s="96"/>
      <c r="D84" s="96"/>
      <c r="E84" s="96"/>
      <c r="F84" s="96"/>
      <c r="G84" s="96"/>
      <c r="H84" s="96"/>
      <c r="I84" s="93"/>
      <c r="J84" s="94"/>
      <c r="K84" s="313">
        <v>0.05</v>
      </c>
      <c r="L84" s="862">
        <f>N78*K84</f>
        <v>6164.9850148870764</v>
      </c>
      <c r="M84" s="863"/>
      <c r="N84" s="57"/>
    </row>
    <row r="85" spans="1:14" ht="15.75" thickBot="1">
      <c r="B85" s="97" t="s">
        <v>1058</v>
      </c>
      <c r="C85" s="98"/>
      <c r="D85" s="98"/>
      <c r="E85" s="98"/>
      <c r="F85" s="98"/>
      <c r="G85" s="98"/>
      <c r="H85" s="98"/>
      <c r="I85" s="99"/>
      <c r="J85" s="100"/>
      <c r="K85" s="314">
        <v>0.05</v>
      </c>
      <c r="L85" s="864">
        <f>N78*K85</f>
        <v>6164.9850148870764</v>
      </c>
      <c r="M85" s="865"/>
      <c r="N85" s="57"/>
    </row>
    <row r="86" spans="1:14" ht="15.75" thickBot="1">
      <c r="B86" s="828" t="s">
        <v>1037</v>
      </c>
      <c r="C86" s="829"/>
      <c r="D86" s="829"/>
      <c r="E86" s="829"/>
      <c r="F86" s="829"/>
      <c r="G86" s="829"/>
      <c r="H86" s="829"/>
      <c r="I86" s="829"/>
      <c r="J86" s="829"/>
      <c r="K86" s="829"/>
      <c r="L86" s="829"/>
      <c r="M86" s="830"/>
      <c r="N86" s="58">
        <f>L83+L84+L85</f>
        <v>36989.91008932246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160289.61038706399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50" t="s">
        <v>312</v>
      </c>
      <c r="B36" s="841" t="str">
        <f>VLOOKUP(A36,EQUIPOS!A6:D154,3,FALSE)</f>
        <v>Retroexcavadora sobre oruga, potencia 138 HP, balde de 1,5 m3.</v>
      </c>
      <c r="C36" s="842"/>
      <c r="D36" s="842"/>
      <c r="E36" s="842"/>
      <c r="F36" s="842"/>
      <c r="G36" s="842"/>
      <c r="H36" s="843"/>
      <c r="I36" s="276"/>
      <c r="J36" s="277"/>
      <c r="K36" s="278">
        <f>VLOOKUP(A36,EQUIPOS!A6:D163,4,FALSE)</f>
        <v>205000</v>
      </c>
      <c r="L36" s="279"/>
      <c r="M36" s="280">
        <v>66</v>
      </c>
      <c r="N36" s="281">
        <f>K36/M36</f>
        <v>3106.060606060606</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0.967181916782197</v>
      </c>
    </row>
    <row r="43" spans="1:14" ht="15.75" thickBot="1">
      <c r="B43" s="828" t="s">
        <v>1037</v>
      </c>
      <c r="C43" s="829"/>
      <c r="D43" s="829"/>
      <c r="E43" s="829"/>
      <c r="F43" s="829"/>
      <c r="G43" s="829"/>
      <c r="H43" s="829"/>
      <c r="I43" s="829"/>
      <c r="J43" s="829"/>
      <c r="K43" s="829"/>
      <c r="L43" s="829"/>
      <c r="M43" s="830"/>
      <c r="N43" s="403">
        <f>SUM(N36:N42)</f>
        <v>3107.027787977388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96.718191678219696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3203.7459796556077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640.74919593112156</v>
      </c>
      <c r="M83" s="863"/>
      <c r="N83" s="57"/>
    </row>
    <row r="84" spans="1:14">
      <c r="B84" s="95" t="s">
        <v>1057</v>
      </c>
      <c r="C84" s="96"/>
      <c r="D84" s="96"/>
      <c r="E84" s="96"/>
      <c r="F84" s="96"/>
      <c r="G84" s="96"/>
      <c r="H84" s="96"/>
      <c r="I84" s="93"/>
      <c r="J84" s="94"/>
      <c r="K84" s="313">
        <v>0.05</v>
      </c>
      <c r="L84" s="862">
        <f>N78*K84</f>
        <v>160.18729898278039</v>
      </c>
      <c r="M84" s="863"/>
      <c r="N84" s="57"/>
    </row>
    <row r="85" spans="1:14" ht="15.75" thickBot="1">
      <c r="B85" s="97" t="s">
        <v>1058</v>
      </c>
      <c r="C85" s="98"/>
      <c r="D85" s="98"/>
      <c r="E85" s="98"/>
      <c r="F85" s="98"/>
      <c r="G85" s="98"/>
      <c r="H85" s="98"/>
      <c r="I85" s="99"/>
      <c r="J85" s="100"/>
      <c r="K85" s="314">
        <v>0.05</v>
      </c>
      <c r="L85" s="864">
        <f>N78*K85</f>
        <v>160.18729898278039</v>
      </c>
      <c r="M85" s="865"/>
      <c r="N85" s="57"/>
    </row>
    <row r="86" spans="1:14" ht="15.75" thickBot="1">
      <c r="B86" s="828" t="s">
        <v>1037</v>
      </c>
      <c r="C86" s="829"/>
      <c r="D86" s="829"/>
      <c r="E86" s="829"/>
      <c r="F86" s="829"/>
      <c r="G86" s="829"/>
      <c r="H86" s="829"/>
      <c r="I86" s="829"/>
      <c r="J86" s="829"/>
      <c r="K86" s="829"/>
      <c r="L86" s="829"/>
      <c r="M86" s="830"/>
      <c r="N86" s="58">
        <f>L83+L84+L85</f>
        <v>961.12379389668229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4164.8697735522901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B43" zoomScale="89" zoomScaleNormal="89"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180</v>
      </c>
      <c r="B36" s="841" t="str">
        <f>VLOOKUP(A36,EQUIPOS!A6:D154,3,FALSE)</f>
        <v>Compresor 120 HP, con martillo.</v>
      </c>
      <c r="C36" s="842"/>
      <c r="D36" s="842"/>
      <c r="E36" s="842"/>
      <c r="F36" s="842"/>
      <c r="G36" s="842"/>
      <c r="H36" s="843"/>
      <c r="I36" s="276"/>
      <c r="J36" s="277"/>
      <c r="K36" s="278">
        <f>VLOOKUP(A36,EQUIPOS!A6:D163,4,FALSE)</f>
        <v>125000</v>
      </c>
      <c r="L36" s="279"/>
      <c r="M36" s="280">
        <v>66</v>
      </c>
      <c r="N36" s="281">
        <f>K36/M36</f>
        <v>1893.939393939394</v>
      </c>
    </row>
    <row r="37" spans="1:14">
      <c r="A37" s="114" t="s">
        <v>129</v>
      </c>
      <c r="B37" s="841" t="str">
        <f>VLOOKUP(A37,EQUIPOS!A7:D154,3,FALSE)</f>
        <v xml:space="preserve">Buldozer, Potencia al volante de 140 HP, motor de 2200 RPM, longitud de hoja 4,80m. </v>
      </c>
      <c r="C37" s="842"/>
      <c r="D37" s="842"/>
      <c r="E37" s="842"/>
      <c r="F37" s="842"/>
      <c r="G37" s="842"/>
      <c r="H37" s="843"/>
      <c r="I37" s="276"/>
      <c r="J37" s="277"/>
      <c r="K37" s="278">
        <f>VLOOKUP(A37,EQUIPOS!A7:D164,4,FALSE)</f>
        <v>225000</v>
      </c>
      <c r="L37" s="279"/>
      <c r="M37" s="280">
        <v>100</v>
      </c>
      <c r="N37" s="281">
        <f>K37/M37</f>
        <v>2250</v>
      </c>
    </row>
    <row r="38" spans="1:14">
      <c r="A38" t="s">
        <v>312</v>
      </c>
      <c r="B38" s="841" t="str">
        <f>VLOOKUP(A38,EQUIPOS!A8:D154,3,FALSE)</f>
        <v>Retroexcavadora sobre oruga, potencia 138 HP, balde de 1,5 m3.</v>
      </c>
      <c r="C38" s="842"/>
      <c r="D38" s="842"/>
      <c r="E38" s="842"/>
      <c r="F38" s="842"/>
      <c r="G38" s="842"/>
      <c r="H38" s="843"/>
      <c r="I38" s="276"/>
      <c r="J38" s="277"/>
      <c r="K38" s="278">
        <f>VLOOKUP(A38,EQUIPOS!A8:D165,4,FALSE)</f>
        <v>205000</v>
      </c>
      <c r="L38" s="279"/>
      <c r="M38" s="280">
        <v>66</v>
      </c>
      <c r="N38" s="281">
        <f>K38/M38</f>
        <v>3106.060606060606</v>
      </c>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N78*L42</f>
        <v>5.8030915006931822</v>
      </c>
    </row>
    <row r="43" spans="1:14" ht="15.75" thickBot="1">
      <c r="B43" s="828" t="s">
        <v>1037</v>
      </c>
      <c r="C43" s="829"/>
      <c r="D43" s="829"/>
      <c r="E43" s="829"/>
      <c r="F43" s="829"/>
      <c r="G43" s="829"/>
      <c r="H43" s="829"/>
      <c r="I43" s="829"/>
      <c r="J43" s="829"/>
      <c r="K43" s="829"/>
      <c r="L43" s="829"/>
      <c r="M43" s="830"/>
      <c r="N43" s="403">
        <f>SUM(N36:N42)</f>
        <v>7255.803091500693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7012</v>
      </c>
      <c r="N48" s="281">
        <f>K48*M48</f>
        <v>1402.4</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993</v>
      </c>
      <c r="N49" s="281">
        <f t="shared" ref="N49:N54" si="0">K49*M49</f>
        <v>2979</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14580</v>
      </c>
      <c r="N50" s="281">
        <f t="shared" si="0"/>
        <v>4374</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158648.18176339418</v>
      </c>
      <c r="N51" s="281">
        <f t="shared" si="0"/>
        <v>31729.636352678837</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1065</v>
      </c>
      <c r="N52" s="281">
        <f t="shared" si="0"/>
        <v>532.5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660">
        <v>7995.15</v>
      </c>
      <c r="L53" s="276"/>
      <c r="M53" s="292">
        <f>VLOOKUP(A53,MATERIALES!A8:D373,4,FALSE)</f>
        <v>1644.1017296450307</v>
      </c>
      <c r="N53" s="281">
        <f t="shared" si="0"/>
        <v>13144839.943771467</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117845.95431808592</v>
      </c>
      <c r="N54" s="281">
        <f t="shared" si="0"/>
        <v>117845.95431808592</v>
      </c>
    </row>
    <row r="55" spans="1:14" ht="15.75" thickBot="1">
      <c r="B55" s="823"/>
      <c r="C55" s="824"/>
      <c r="D55" s="824"/>
      <c r="E55" s="824"/>
      <c r="F55" s="824"/>
      <c r="G55" s="824"/>
      <c r="H55" s="824"/>
      <c r="I55" s="825"/>
      <c r="J55" s="48"/>
      <c r="K55" s="50"/>
      <c r="L55" s="826"/>
      <c r="M55" s="827"/>
      <c r="N55" s="51"/>
    </row>
    <row r="56" spans="1:14" ht="15.75" thickBot="1">
      <c r="B56" s="828" t="s">
        <v>1037</v>
      </c>
      <c r="C56" s="829"/>
      <c r="D56" s="829"/>
      <c r="E56" s="829"/>
      <c r="F56" s="829"/>
      <c r="G56" s="829"/>
      <c r="H56" s="829"/>
      <c r="I56" s="829"/>
      <c r="J56" s="829"/>
      <c r="K56" s="829"/>
      <c r="L56" s="829"/>
      <c r="M56" s="830"/>
      <c r="N56" s="403">
        <f>SUM(N48:N55)</f>
        <v>13303703.434442231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B61" s="52"/>
      <c r="C61" s="326"/>
      <c r="D61" s="326"/>
      <c r="E61" s="326"/>
      <c r="F61" s="326"/>
      <c r="G61" s="326"/>
      <c r="H61" s="320"/>
      <c r="I61" s="288"/>
      <c r="J61" s="295"/>
      <c r="K61" s="288"/>
      <c r="L61" s="917"/>
      <c r="M61" s="918"/>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51"/>
    </row>
    <row r="78" spans="1:15" ht="15.75" thickBot="1">
      <c r="B78" s="828" t="s">
        <v>1037</v>
      </c>
      <c r="C78" s="829"/>
      <c r="D78" s="829"/>
      <c r="E78" s="829"/>
      <c r="F78" s="829"/>
      <c r="G78" s="829"/>
      <c r="H78" s="829"/>
      <c r="I78" s="835"/>
      <c r="J78" s="835"/>
      <c r="K78" s="835"/>
      <c r="L78" s="835"/>
      <c r="M78" s="836"/>
      <c r="N78" s="310">
        <f>SUM(N72:N77)</f>
        <v>290.1545750346591</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13311249.392108766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2662249.8784217536</v>
      </c>
      <c r="M85" s="863"/>
      <c r="N85" s="57"/>
    </row>
    <row r="86" spans="1:14">
      <c r="B86" s="95" t="s">
        <v>1057</v>
      </c>
      <c r="C86" s="96"/>
      <c r="D86" s="96"/>
      <c r="E86" s="96"/>
      <c r="F86" s="96"/>
      <c r="G86" s="96"/>
      <c r="H86" s="96"/>
      <c r="I86" s="93"/>
      <c r="J86" s="94"/>
      <c r="K86" s="313">
        <v>0.05</v>
      </c>
      <c r="L86" s="862">
        <f>N80*K86</f>
        <v>665562.46960543841</v>
      </c>
      <c r="M86" s="863"/>
      <c r="N86" s="57"/>
    </row>
    <row r="87" spans="1:14" ht="15.75" thickBot="1">
      <c r="B87" s="97" t="s">
        <v>1058</v>
      </c>
      <c r="C87" s="98"/>
      <c r="D87" s="98"/>
      <c r="E87" s="98"/>
      <c r="F87" s="98"/>
      <c r="G87" s="98"/>
      <c r="H87" s="98"/>
      <c r="I87" s="99"/>
      <c r="J87" s="100"/>
      <c r="K87" s="314">
        <v>0.05</v>
      </c>
      <c r="L87" s="864">
        <f>N80*K87</f>
        <v>665562.46960543841</v>
      </c>
      <c r="M87" s="865"/>
      <c r="N87" s="57"/>
    </row>
    <row r="88" spans="1:14" ht="15.75" thickBot="1">
      <c r="B88" s="828" t="s">
        <v>1037</v>
      </c>
      <c r="C88" s="829"/>
      <c r="D88" s="829"/>
      <c r="E88" s="829"/>
      <c r="F88" s="829"/>
      <c r="G88" s="829"/>
      <c r="H88" s="829"/>
      <c r="I88" s="829"/>
      <c r="J88" s="829"/>
      <c r="K88" s="829"/>
      <c r="L88" s="829"/>
      <c r="M88" s="830"/>
      <c r="N88" s="58">
        <f>L85+L86+L87</f>
        <v>3993374.8176326305</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17304624.209741399</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66" t="s">
        <v>2324</v>
      </c>
      <c r="C107" s="867"/>
      <c r="D107" s="867"/>
      <c r="E107" s="867"/>
      <c r="F107" s="867"/>
      <c r="G107" s="867"/>
      <c r="H107" s="867"/>
      <c r="I107" s="867"/>
      <c r="J107" s="867"/>
      <c r="K107" s="867"/>
      <c r="L107" s="867"/>
      <c r="M107" s="867"/>
      <c r="N107" s="868"/>
    </row>
    <row r="108" spans="2:14" ht="15" customHeight="1">
      <c r="B108" s="866"/>
      <c r="C108" s="867"/>
      <c r="D108" s="867"/>
      <c r="E108" s="867"/>
      <c r="F108" s="867"/>
      <c r="G108" s="867"/>
      <c r="H108" s="867"/>
      <c r="I108" s="867"/>
      <c r="J108" s="867"/>
      <c r="K108" s="867"/>
      <c r="L108" s="867"/>
      <c r="M108" s="867"/>
      <c r="N108" s="868"/>
    </row>
    <row r="109" spans="2:14" ht="30" customHeight="1">
      <c r="B109" s="869" t="s">
        <v>2325</v>
      </c>
      <c r="C109" s="870"/>
      <c r="D109" s="870"/>
      <c r="E109" s="870"/>
      <c r="F109" s="870"/>
      <c r="G109" s="870"/>
      <c r="H109" s="870"/>
      <c r="I109" s="870"/>
      <c r="J109" s="870"/>
      <c r="K109" s="870"/>
      <c r="L109" s="870"/>
      <c r="M109" s="870"/>
      <c r="N109" s="871"/>
    </row>
    <row r="110" spans="2:14">
      <c r="B110" s="869"/>
      <c r="C110" s="870"/>
      <c r="D110" s="870"/>
      <c r="E110" s="870"/>
      <c r="F110" s="870"/>
      <c r="G110" s="870"/>
      <c r="H110" s="870"/>
      <c r="I110" s="870"/>
      <c r="J110" s="870"/>
      <c r="K110" s="870"/>
      <c r="L110" s="870"/>
      <c r="M110" s="870"/>
      <c r="N110" s="871"/>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05"/>
      <c r="K120" s="805"/>
      <c r="L120" s="805"/>
      <c r="M120" s="805"/>
      <c r="N120" s="806"/>
    </row>
    <row r="121" spans="2:14" ht="15.75" thickBot="1">
      <c r="B121" s="270" t="s">
        <v>2327</v>
      </c>
      <c r="C121" s="402"/>
      <c r="D121" s="402"/>
      <c r="E121" s="63"/>
      <c r="F121" s="63"/>
      <c r="G121" s="63"/>
      <c r="H121" s="63"/>
      <c r="I121" s="63"/>
      <c r="J121" s="807"/>
      <c r="K121" s="807"/>
      <c r="L121" s="807"/>
      <c r="M121" s="807"/>
      <c r="N121"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312</v>
      </c>
      <c r="B36" s="841" t="str">
        <f>VLOOKUP(A36,EQUIPOS!A6:D154,3,FALSE)</f>
        <v>Retroexcavadora sobre oruga, potencia 138 HP, balde de 1,5 m3.</v>
      </c>
      <c r="C36" s="842"/>
      <c r="D36" s="842"/>
      <c r="E36" s="842"/>
      <c r="F36" s="842"/>
      <c r="G36" s="842"/>
      <c r="H36" s="843"/>
      <c r="I36" s="276"/>
      <c r="J36" s="277"/>
      <c r="K36" s="278">
        <f>VLOOKUP(A36,EQUIPOS!A6:D163,4,FALSE)</f>
        <v>205000</v>
      </c>
      <c r="L36" s="279"/>
      <c r="M36" s="280">
        <v>66</v>
      </c>
      <c r="N36" s="281">
        <f>K36/M36</f>
        <v>3106.060606060606</v>
      </c>
    </row>
    <row r="37" spans="1:14">
      <c r="A37" s="114" t="s">
        <v>129</v>
      </c>
      <c r="B37" s="841" t="str">
        <f>VLOOKUP(A37,EQUIPOS!A7:D154,3,FALSE)</f>
        <v xml:space="preserve">Buldozer, Potencia al volante de 140 HP, motor de 2200 RPM, longitud de hoja 4,80m. </v>
      </c>
      <c r="C37" s="842"/>
      <c r="D37" s="842"/>
      <c r="E37" s="842"/>
      <c r="F37" s="842"/>
      <c r="G37" s="842"/>
      <c r="H37" s="843"/>
      <c r="I37" s="276"/>
      <c r="J37" s="277"/>
      <c r="K37" s="278">
        <f>VLOOKUP(A37,EQUIPOS!A7:D164,4,FALSE)</f>
        <v>225000</v>
      </c>
      <c r="L37" s="279"/>
      <c r="M37" s="280">
        <v>100</v>
      </c>
      <c r="N37" s="281">
        <f>K37/M37</f>
        <v>2250</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0.967181916782197</v>
      </c>
    </row>
    <row r="43" spans="1:14" ht="15.75" thickBot="1">
      <c r="B43" s="828" t="s">
        <v>1037</v>
      </c>
      <c r="C43" s="829"/>
      <c r="D43" s="829"/>
      <c r="E43" s="829"/>
      <c r="F43" s="829"/>
      <c r="G43" s="829"/>
      <c r="H43" s="829"/>
      <c r="I43" s="829"/>
      <c r="J43" s="829"/>
      <c r="K43" s="829"/>
      <c r="L43" s="829"/>
      <c r="M43" s="830"/>
      <c r="N43" s="403">
        <f>SUM(N36:N42)</f>
        <v>5357.0277879773885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117845.95431808592</v>
      </c>
      <c r="N48" s="281">
        <f>K48*M48</f>
        <v>117845.95431808592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117845.95431808592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96.718191678219696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123299.70029774152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24659.940059548306</v>
      </c>
      <c r="M83" s="863"/>
      <c r="N83" s="57"/>
    </row>
    <row r="84" spans="1:14">
      <c r="B84" s="95" t="s">
        <v>1057</v>
      </c>
      <c r="C84" s="96"/>
      <c r="D84" s="96"/>
      <c r="E84" s="96"/>
      <c r="F84" s="96"/>
      <c r="G84" s="96"/>
      <c r="H84" s="96"/>
      <c r="I84" s="93"/>
      <c r="J84" s="94"/>
      <c r="K84" s="313">
        <v>0.05</v>
      </c>
      <c r="L84" s="862">
        <f>N78*K84</f>
        <v>6164.9850148870764</v>
      </c>
      <c r="M84" s="863"/>
      <c r="N84" s="57"/>
    </row>
    <row r="85" spans="1:14" ht="15.75" thickBot="1">
      <c r="B85" s="97" t="s">
        <v>1058</v>
      </c>
      <c r="C85" s="98"/>
      <c r="D85" s="98"/>
      <c r="E85" s="98"/>
      <c r="F85" s="98"/>
      <c r="G85" s="98"/>
      <c r="H85" s="98"/>
      <c r="I85" s="99"/>
      <c r="J85" s="100"/>
      <c r="K85" s="314">
        <v>0.05</v>
      </c>
      <c r="L85" s="864">
        <f>N78*K85</f>
        <v>6164.9850148870764</v>
      </c>
      <c r="M85" s="865"/>
      <c r="N85" s="57"/>
    </row>
    <row r="86" spans="1:14" ht="15.75" thickBot="1">
      <c r="B86" s="828" t="s">
        <v>1037</v>
      </c>
      <c r="C86" s="829"/>
      <c r="D86" s="829"/>
      <c r="E86" s="829"/>
      <c r="F86" s="829"/>
      <c r="G86" s="829"/>
      <c r="H86" s="829"/>
      <c r="I86" s="829"/>
      <c r="J86" s="829"/>
      <c r="K86" s="829"/>
      <c r="L86" s="829"/>
      <c r="M86" s="830"/>
      <c r="N86" s="58">
        <f>L83+L84+L85</f>
        <v>36989.91008932246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160289.61038706399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312</v>
      </c>
      <c r="B36" s="841" t="str">
        <f>VLOOKUP(A36,EQUIPOS!A6:D154,3,FALSE)</f>
        <v>Retroexcavadora sobre oruga, potencia 138 HP, balde de 1,5 m3.</v>
      </c>
      <c r="C36" s="842"/>
      <c r="D36" s="842"/>
      <c r="E36" s="842"/>
      <c r="F36" s="842"/>
      <c r="G36" s="842"/>
      <c r="H36" s="843"/>
      <c r="I36" s="276"/>
      <c r="J36" s="277"/>
      <c r="K36" s="278">
        <f>VLOOKUP(A36,EQUIPOS!A6:D163,4,FALSE)</f>
        <v>205000</v>
      </c>
      <c r="L36" s="279"/>
      <c r="M36" s="280">
        <v>66</v>
      </c>
      <c r="N36" s="281">
        <f>K36/M36</f>
        <v>3106.060606060606</v>
      </c>
    </row>
    <row r="37" spans="1:14">
      <c r="A37" s="114" t="s">
        <v>180</v>
      </c>
      <c r="B37" s="841" t="str">
        <f>VLOOKUP(A37,EQUIPOS!A7:D154,3,FALSE)</f>
        <v>Compresor 120 HP, con martillo.</v>
      </c>
      <c r="C37" s="842"/>
      <c r="D37" s="842"/>
      <c r="E37" s="842"/>
      <c r="F37" s="842"/>
      <c r="G37" s="842"/>
      <c r="H37" s="843"/>
      <c r="I37" s="276"/>
      <c r="J37" s="277"/>
      <c r="K37" s="278">
        <f>VLOOKUP(A37,EQUIPOS!A7:D164,4,FALSE)</f>
        <v>125000</v>
      </c>
      <c r="L37" s="279"/>
      <c r="M37" s="280">
        <v>66</v>
      </c>
      <c r="N37" s="281">
        <f>K37/M37</f>
        <v>1893.939393939394</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N79*L42</f>
        <v>5.8030915006931822</v>
      </c>
    </row>
    <row r="43" spans="1:14" ht="15.75" thickBot="1">
      <c r="B43" s="828" t="s">
        <v>1037</v>
      </c>
      <c r="C43" s="829"/>
      <c r="D43" s="829"/>
      <c r="E43" s="829"/>
      <c r="F43" s="829"/>
      <c r="G43" s="829"/>
      <c r="H43" s="829"/>
      <c r="I43" s="829"/>
      <c r="J43" s="829"/>
      <c r="K43" s="829"/>
      <c r="L43" s="829"/>
      <c r="M43" s="830"/>
      <c r="N43" s="403">
        <f>SUM(N36:N42)</f>
        <v>5005.803091500693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7012</v>
      </c>
      <c r="N48" s="281">
        <f t="shared" ref="N48:N53" si="0">K48*M48</f>
        <v>1402.4</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993</v>
      </c>
      <c r="N49" s="281">
        <f t="shared" si="0"/>
        <v>2979</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14580</v>
      </c>
      <c r="N50" s="281">
        <f t="shared" si="0"/>
        <v>4374</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158648.18176339418</v>
      </c>
      <c r="N51" s="281">
        <f t="shared" si="0"/>
        <v>31729.636352678837</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1065</v>
      </c>
      <c r="N52" s="281">
        <f t="shared" si="0"/>
        <v>532.5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1644.1017296450307</v>
      </c>
      <c r="N53" s="281">
        <f t="shared" si="0"/>
        <v>13144839.943771467</v>
      </c>
    </row>
    <row r="54" spans="1:14" ht="15.75" thickBot="1">
      <c r="B54" s="823"/>
      <c r="C54" s="824"/>
      <c r="D54" s="824"/>
      <c r="E54" s="824"/>
      <c r="F54" s="824"/>
      <c r="G54" s="824"/>
      <c r="H54" s="824"/>
      <c r="I54" s="825"/>
      <c r="J54" s="48"/>
      <c r="K54" s="50"/>
      <c r="L54" s="826"/>
      <c r="M54" s="827"/>
      <c r="N54" s="51"/>
    </row>
    <row r="55" spans="1:14" ht="15.75" thickBot="1">
      <c r="B55" s="828" t="s">
        <v>1037</v>
      </c>
      <c r="C55" s="829"/>
      <c r="D55" s="829"/>
      <c r="E55" s="829"/>
      <c r="F55" s="829"/>
      <c r="G55" s="829"/>
      <c r="H55" s="829"/>
      <c r="I55" s="829"/>
      <c r="J55" s="829"/>
      <c r="K55" s="829"/>
      <c r="L55" s="829"/>
      <c r="M55" s="830"/>
      <c r="N55" s="403">
        <f>SUM(N48:N54)</f>
        <v>13185857.480124146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955"/>
      <c r="C65" s="956"/>
      <c r="D65" s="956"/>
      <c r="E65" s="956"/>
      <c r="F65" s="956"/>
      <c r="G65" s="957"/>
      <c r="H65" s="320"/>
      <c r="I65" s="288"/>
      <c r="J65" s="295"/>
      <c r="K65" s="288"/>
      <c r="L65" s="917"/>
      <c r="M65" s="918"/>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17"/>
      <c r="M67" s="818"/>
      <c r="N67" s="133"/>
    </row>
    <row r="68" spans="1:15" ht="15.75" thickBot="1">
      <c r="B68" s="834" t="s">
        <v>1037</v>
      </c>
      <c r="C68" s="835"/>
      <c r="D68" s="835"/>
      <c r="E68" s="835"/>
      <c r="F68" s="835"/>
      <c r="G68" s="835"/>
      <c r="H68" s="835"/>
      <c r="I68" s="835"/>
      <c r="J68" s="835"/>
      <c r="K68" s="835"/>
      <c r="L68" s="835"/>
      <c r="M68" s="836"/>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15"/>
      <c r="C78" s="816"/>
      <c r="D78" s="816"/>
      <c r="E78" s="816"/>
      <c r="F78" s="816"/>
      <c r="G78" s="816"/>
      <c r="H78" s="816"/>
      <c r="I78" s="132"/>
      <c r="J78" s="132"/>
      <c r="K78" s="132"/>
      <c r="L78" s="916"/>
      <c r="M78" s="916"/>
      <c r="N78" s="51"/>
    </row>
    <row r="79" spans="1:15" ht="15.75" thickBot="1">
      <c r="B79" s="834" t="s">
        <v>1037</v>
      </c>
      <c r="C79" s="835"/>
      <c r="D79" s="835"/>
      <c r="E79" s="835"/>
      <c r="F79" s="835"/>
      <c r="G79" s="835"/>
      <c r="H79" s="835"/>
      <c r="I79" s="835"/>
      <c r="J79" s="835"/>
      <c r="K79" s="835"/>
      <c r="L79" s="835"/>
      <c r="M79" s="836"/>
      <c r="N79" s="310">
        <f>SUM(N73:N78)</f>
        <v>290.1545750346591</v>
      </c>
    </row>
    <row r="80" spans="1:15" ht="15.75" thickBot="1">
      <c r="B80" s="39"/>
      <c r="C80" s="40"/>
      <c r="D80" s="40"/>
      <c r="E80" s="40"/>
      <c r="F80" s="40"/>
      <c r="G80" s="40"/>
      <c r="H80" s="40"/>
      <c r="I80" s="40"/>
      <c r="J80" s="40"/>
      <c r="K80" s="40"/>
      <c r="L80" s="40"/>
      <c r="M80" s="40"/>
      <c r="N80" s="41"/>
    </row>
    <row r="81" spans="1:14" ht="15.75" thickBot="1">
      <c r="B81" s="828" t="s">
        <v>1051</v>
      </c>
      <c r="C81" s="829"/>
      <c r="D81" s="829"/>
      <c r="E81" s="829"/>
      <c r="F81" s="829"/>
      <c r="G81" s="829"/>
      <c r="H81" s="829"/>
      <c r="I81" s="829"/>
      <c r="J81" s="829"/>
      <c r="K81" s="829"/>
      <c r="L81" s="829"/>
      <c r="M81" s="830"/>
      <c r="N81" s="105">
        <f>N43+N55+N68+N79</f>
        <v>13191153.437790681</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9" t="s">
        <v>1053</v>
      </c>
      <c r="C85" s="820"/>
      <c r="D85" s="820"/>
      <c r="E85" s="820"/>
      <c r="F85" s="820"/>
      <c r="G85" s="820"/>
      <c r="H85" s="820"/>
      <c r="I85" s="323"/>
      <c r="J85" s="343"/>
      <c r="K85" s="311" t="s">
        <v>1054</v>
      </c>
      <c r="L85" s="858" t="s">
        <v>1055</v>
      </c>
      <c r="M85" s="859"/>
      <c r="N85" s="312"/>
    </row>
    <row r="86" spans="1:14">
      <c r="B86" s="860" t="s">
        <v>1056</v>
      </c>
      <c r="C86" s="861"/>
      <c r="D86" s="861"/>
      <c r="E86" s="861"/>
      <c r="F86" s="861"/>
      <c r="G86" s="861"/>
      <c r="H86" s="861"/>
      <c r="I86" s="93"/>
      <c r="J86" s="94"/>
      <c r="K86" s="313">
        <v>0.2</v>
      </c>
      <c r="L86" s="862">
        <f>N81*K86</f>
        <v>2638230.6875581364</v>
      </c>
      <c r="M86" s="863"/>
      <c r="N86" s="57"/>
    </row>
    <row r="87" spans="1:14">
      <c r="B87" s="95" t="s">
        <v>1057</v>
      </c>
      <c r="C87" s="96"/>
      <c r="D87" s="96"/>
      <c r="E87" s="96"/>
      <c r="F87" s="96"/>
      <c r="G87" s="96"/>
      <c r="H87" s="96"/>
      <c r="I87" s="93"/>
      <c r="J87" s="94"/>
      <c r="K87" s="313">
        <v>0.05</v>
      </c>
      <c r="L87" s="862">
        <f>N81*K87</f>
        <v>659557.6718895341</v>
      </c>
      <c r="M87" s="863"/>
      <c r="N87" s="57"/>
    </row>
    <row r="88" spans="1:14" ht="15.75" thickBot="1">
      <c r="B88" s="97" t="s">
        <v>1058</v>
      </c>
      <c r="C88" s="98"/>
      <c r="D88" s="98"/>
      <c r="E88" s="98"/>
      <c r="F88" s="98"/>
      <c r="G88" s="98"/>
      <c r="H88" s="98"/>
      <c r="I88" s="99"/>
      <c r="J88" s="100"/>
      <c r="K88" s="314">
        <v>0.05</v>
      </c>
      <c r="L88" s="864">
        <f>N81*K88</f>
        <v>659557.6718895341</v>
      </c>
      <c r="M88" s="865"/>
      <c r="N88" s="57"/>
    </row>
    <row r="89" spans="1:14" ht="15.75" thickBot="1">
      <c r="B89" s="828" t="s">
        <v>1037</v>
      </c>
      <c r="C89" s="829"/>
      <c r="D89" s="829"/>
      <c r="E89" s="829"/>
      <c r="F89" s="829"/>
      <c r="G89" s="829"/>
      <c r="H89" s="829"/>
      <c r="I89" s="829"/>
      <c r="J89" s="829"/>
      <c r="K89" s="829"/>
      <c r="L89" s="829"/>
      <c r="M89" s="830"/>
      <c r="N89" s="58">
        <f>L86+L87+L88</f>
        <v>3957346.0313372049</v>
      </c>
    </row>
    <row r="90" spans="1:14" ht="15.75" thickBot="1">
      <c r="B90" s="39"/>
      <c r="C90" s="40"/>
      <c r="D90" s="40"/>
      <c r="E90" s="40"/>
      <c r="F90" s="40"/>
      <c r="G90" s="40"/>
      <c r="H90" s="40"/>
      <c r="I90" s="40"/>
      <c r="J90" s="40"/>
      <c r="K90" s="40"/>
      <c r="L90" s="40"/>
      <c r="M90" s="40"/>
      <c r="N90" s="41"/>
    </row>
    <row r="91" spans="1:14" ht="15.75" thickBot="1">
      <c r="A91" t="s">
        <v>2122</v>
      </c>
      <c r="B91" s="828" t="s">
        <v>1059</v>
      </c>
      <c r="C91" s="829"/>
      <c r="D91" s="829"/>
      <c r="E91" s="829"/>
      <c r="F91" s="829"/>
      <c r="G91" s="829"/>
      <c r="H91" s="829"/>
      <c r="I91" s="829"/>
      <c r="J91" s="829"/>
      <c r="K91" s="829"/>
      <c r="L91" s="829"/>
      <c r="M91" s="830"/>
      <c r="N91" s="196">
        <f>N81+N89</f>
        <v>17148499.469127886</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66" t="s">
        <v>2324</v>
      </c>
      <c r="C108" s="867"/>
      <c r="D108" s="867"/>
      <c r="E108" s="867"/>
      <c r="F108" s="867"/>
      <c r="G108" s="867"/>
      <c r="H108" s="867"/>
      <c r="I108" s="867"/>
      <c r="J108" s="867"/>
      <c r="K108" s="867"/>
      <c r="L108" s="867"/>
      <c r="M108" s="867"/>
      <c r="N108" s="868"/>
    </row>
    <row r="109" spans="2:14" ht="15" customHeight="1">
      <c r="B109" s="866"/>
      <c r="C109" s="867"/>
      <c r="D109" s="867"/>
      <c r="E109" s="867"/>
      <c r="F109" s="867"/>
      <c r="G109" s="867"/>
      <c r="H109" s="867"/>
      <c r="I109" s="867"/>
      <c r="J109" s="867"/>
      <c r="K109" s="867"/>
      <c r="L109" s="867"/>
      <c r="M109" s="867"/>
      <c r="N109" s="868"/>
    </row>
    <row r="110" spans="2:14" ht="32.25" customHeight="1">
      <c r="B110" s="869" t="s">
        <v>2325</v>
      </c>
      <c r="C110" s="870"/>
      <c r="D110" s="870"/>
      <c r="E110" s="870"/>
      <c r="F110" s="870"/>
      <c r="G110" s="870"/>
      <c r="H110" s="870"/>
      <c r="I110" s="870"/>
      <c r="J110" s="870"/>
      <c r="K110" s="870"/>
      <c r="L110" s="870"/>
      <c r="M110" s="870"/>
      <c r="N110" s="871"/>
    </row>
    <row r="111" spans="2:14">
      <c r="B111" s="869"/>
      <c r="C111" s="870"/>
      <c r="D111" s="870"/>
      <c r="E111" s="870"/>
      <c r="F111" s="870"/>
      <c r="G111" s="870"/>
      <c r="H111" s="870"/>
      <c r="I111" s="870"/>
      <c r="J111" s="870"/>
      <c r="K111" s="870"/>
      <c r="L111" s="870"/>
      <c r="M111" s="870"/>
      <c r="N111" s="871"/>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05"/>
      <c r="K121" s="805"/>
      <c r="L121" s="805"/>
      <c r="M121" s="805"/>
      <c r="N121" s="806"/>
    </row>
    <row r="122" spans="2:14" ht="15.75" thickBot="1">
      <c r="B122" s="270" t="s">
        <v>2327</v>
      </c>
      <c r="C122" s="402"/>
      <c r="D122" s="402"/>
      <c r="E122" s="63"/>
      <c r="F122" s="63"/>
      <c r="G122" s="63"/>
      <c r="H122" s="63"/>
      <c r="I122" s="63"/>
      <c r="J122" s="807"/>
      <c r="K122" s="807"/>
      <c r="L122" s="807"/>
      <c r="M122" s="807"/>
      <c r="N122" s="808"/>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312</v>
      </c>
      <c r="B36" s="841" t="str">
        <f>VLOOKUP(A36,EQUIPOS!A6:D154,3,FALSE)</f>
        <v>Retroexcavadora sobre oruga, potencia 138 HP, balde de 1,5 m3.</v>
      </c>
      <c r="C36" s="842"/>
      <c r="D36" s="842"/>
      <c r="E36" s="842"/>
      <c r="F36" s="842"/>
      <c r="G36" s="842"/>
      <c r="H36" s="843"/>
      <c r="I36" s="276"/>
      <c r="J36" s="277"/>
      <c r="K36" s="278">
        <f>VLOOKUP(A36,EQUIPOS!A6:D163,4,FALSE)</f>
        <v>205000</v>
      </c>
      <c r="L36" s="279"/>
      <c r="M36" s="280">
        <v>66</v>
      </c>
      <c r="N36" s="281">
        <f>K36/M36</f>
        <v>3106.060606060606</v>
      </c>
    </row>
    <row r="37" spans="1:14">
      <c r="A37" 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0.967181916782197</v>
      </c>
    </row>
    <row r="43" spans="1:14" ht="15.75" thickBot="1">
      <c r="B43" s="828" t="s">
        <v>1037</v>
      </c>
      <c r="C43" s="829"/>
      <c r="D43" s="829"/>
      <c r="E43" s="829"/>
      <c r="F43" s="829"/>
      <c r="G43" s="829"/>
      <c r="H43" s="829"/>
      <c r="I43" s="829"/>
      <c r="J43" s="829"/>
      <c r="K43" s="829"/>
      <c r="L43" s="829"/>
      <c r="M43" s="830"/>
      <c r="N43" s="403">
        <f>SUM(N36:N42)</f>
        <v>3107.027787977388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96.718191678219696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3203.7459796556077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640.74919593112156</v>
      </c>
      <c r="M83" s="863"/>
      <c r="N83" s="57"/>
    </row>
    <row r="84" spans="1:14">
      <c r="B84" s="95" t="s">
        <v>1057</v>
      </c>
      <c r="C84" s="96"/>
      <c r="D84" s="96"/>
      <c r="E84" s="96"/>
      <c r="F84" s="96"/>
      <c r="G84" s="96"/>
      <c r="H84" s="96"/>
      <c r="I84" s="93"/>
      <c r="J84" s="94"/>
      <c r="K84" s="313">
        <v>0.05</v>
      </c>
      <c r="L84" s="862">
        <f>N78*K84</f>
        <v>160.18729898278039</v>
      </c>
      <c r="M84" s="863"/>
      <c r="N84" s="57"/>
    </row>
    <row r="85" spans="1:14" ht="15.75" thickBot="1">
      <c r="B85" s="97" t="s">
        <v>1058</v>
      </c>
      <c r="C85" s="98"/>
      <c r="D85" s="98"/>
      <c r="E85" s="98"/>
      <c r="F85" s="98"/>
      <c r="G85" s="98"/>
      <c r="H85" s="98"/>
      <c r="I85" s="99"/>
      <c r="J85" s="100"/>
      <c r="K85" s="314">
        <v>0.05</v>
      </c>
      <c r="L85" s="864">
        <f>N78*K85</f>
        <v>160.18729898278039</v>
      </c>
      <c r="M85" s="865"/>
      <c r="N85" s="57"/>
    </row>
    <row r="86" spans="1:14" ht="15.75" thickBot="1">
      <c r="B86" s="828" t="s">
        <v>1037</v>
      </c>
      <c r="C86" s="829"/>
      <c r="D86" s="829"/>
      <c r="E86" s="829"/>
      <c r="F86" s="829"/>
      <c r="G86" s="829"/>
      <c r="H86" s="829"/>
      <c r="I86" s="829"/>
      <c r="J86" s="829"/>
      <c r="K86" s="829"/>
      <c r="L86" s="829"/>
      <c r="M86" s="830"/>
      <c r="N86" s="58">
        <f>L83+L84+L85</f>
        <v>961.12379389668229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4164.8697735522901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148</v>
      </c>
      <c r="B36" s="841" t="str">
        <f>VLOOKUP(A36,EQUIPOS!A6:D154,3,FALSE)</f>
        <v>Cargador : Potencia en el volante 110 hp, Clasificación de RPM del motor 2300.</v>
      </c>
      <c r="C36" s="842"/>
      <c r="D36" s="842"/>
      <c r="E36" s="842"/>
      <c r="F36" s="842"/>
      <c r="G36" s="842"/>
      <c r="H36" s="843"/>
      <c r="I36" s="276"/>
      <c r="J36" s="277"/>
      <c r="K36" s="278">
        <f>VLOOKUP(A36,EQUIPOS!A6:D163,4,FALSE)</f>
        <v>175000</v>
      </c>
      <c r="L36" s="279"/>
      <c r="M36" s="280">
        <v>66</v>
      </c>
      <c r="N36" s="281">
        <f>K36/M36</f>
        <v>2651.5151515151515</v>
      </c>
    </row>
    <row r="37" spans="1:14">
      <c r="A37" s="114" t="s">
        <v>129</v>
      </c>
      <c r="B37" s="841" t="str">
        <f>VLOOKUP(A37,EQUIPOS!A7:D154,3,FALSE)</f>
        <v xml:space="preserve">Buldozer, Potencia al volante de 140 HP, motor de 2200 RPM, longitud de hoja 4,80m. </v>
      </c>
      <c r="C37" s="842"/>
      <c r="D37" s="842"/>
      <c r="E37" s="842"/>
      <c r="F37" s="842"/>
      <c r="G37" s="842"/>
      <c r="H37" s="843"/>
      <c r="I37" s="276"/>
      <c r="J37" s="277"/>
      <c r="K37" s="278">
        <f>VLOOKUP(A37,EQUIPOS!A7:D164,4,FALSE)</f>
        <v>225000</v>
      </c>
      <c r="L37" s="279"/>
      <c r="M37" s="280">
        <v>100</v>
      </c>
      <c r="N37" s="281">
        <f>K37/M37</f>
        <v>2250</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83"/>
      <c r="L39" s="845"/>
      <c r="M39" s="846"/>
      <c r="N39" s="282"/>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1.934363833564394</v>
      </c>
    </row>
    <row r="43" spans="1:14" ht="15.75" thickBot="1">
      <c r="B43" s="828" t="s">
        <v>1037</v>
      </c>
      <c r="C43" s="829"/>
      <c r="D43" s="829"/>
      <c r="E43" s="829"/>
      <c r="F43" s="829"/>
      <c r="G43" s="829"/>
      <c r="H43" s="829"/>
      <c r="I43" s="829"/>
      <c r="J43" s="829"/>
      <c r="K43" s="829"/>
      <c r="L43" s="829"/>
      <c r="M43" s="830"/>
      <c r="N43" s="403">
        <f>SUM(N36:N42)</f>
        <v>4903.449515348716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212775.26836617847</v>
      </c>
      <c r="N48" s="281">
        <f>K48*M48</f>
        <v>212775.26836617847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212775.26836617847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193.43638335643939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217872.1542648836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43574.430852976722</v>
      </c>
      <c r="M83" s="863"/>
      <c r="N83" s="57"/>
    </row>
    <row r="84" spans="1:14">
      <c r="B84" s="95" t="s">
        <v>1057</v>
      </c>
      <c r="C84" s="96"/>
      <c r="D84" s="96"/>
      <c r="E84" s="96"/>
      <c r="F84" s="96"/>
      <c r="G84" s="96"/>
      <c r="H84" s="96"/>
      <c r="I84" s="93"/>
      <c r="J84" s="94"/>
      <c r="K84" s="313">
        <v>0.05</v>
      </c>
      <c r="L84" s="862">
        <f>N78*K84</f>
        <v>10893.607713244181</v>
      </c>
      <c r="M84" s="863"/>
      <c r="N84" s="57"/>
    </row>
    <row r="85" spans="1:14" ht="15.75" thickBot="1">
      <c r="B85" s="97" t="s">
        <v>1058</v>
      </c>
      <c r="C85" s="98"/>
      <c r="D85" s="98"/>
      <c r="E85" s="98"/>
      <c r="F85" s="98"/>
      <c r="G85" s="98"/>
      <c r="H85" s="98"/>
      <c r="I85" s="99"/>
      <c r="J85" s="100"/>
      <c r="K85" s="314">
        <v>0.05</v>
      </c>
      <c r="L85" s="864">
        <f>N78*K85</f>
        <v>10893.607713244181</v>
      </c>
      <c r="M85" s="865"/>
      <c r="N85" s="57"/>
    </row>
    <row r="86" spans="1:14" ht="15.75" thickBot="1">
      <c r="B86" s="828" t="s">
        <v>1037</v>
      </c>
      <c r="C86" s="829"/>
      <c r="D86" s="829"/>
      <c r="E86" s="829"/>
      <c r="F86" s="829"/>
      <c r="G86" s="829"/>
      <c r="H86" s="829"/>
      <c r="I86" s="829"/>
      <c r="J86" s="829"/>
      <c r="K86" s="829"/>
      <c r="L86" s="829"/>
      <c r="M86" s="830"/>
      <c r="N86" s="58">
        <f>L83+L84+L85</f>
        <v>65361.64627946508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283233.80054434866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4" t="s">
        <v>129</v>
      </c>
      <c r="B36" s="841" t="str">
        <f>VLOOKUP(A36,EQUIPOS!A6:D154,3,FALSE)</f>
        <v xml:space="preserve">Buldozer, Potencia al volante de 140 HP, motor de 2200 RPM, longitud de hoja 4,80m. </v>
      </c>
      <c r="C36" s="842"/>
      <c r="D36" s="842"/>
      <c r="E36" s="842"/>
      <c r="F36" s="842"/>
      <c r="G36" s="842"/>
      <c r="H36" s="843"/>
      <c r="I36" s="276"/>
      <c r="J36" s="277"/>
      <c r="K36" s="278">
        <f>VLOOKUP(A36,EQUIPOS!A6:D163,4,FALSE)</f>
        <v>225000</v>
      </c>
      <c r="L36" s="473"/>
      <c r="M36" s="292">
        <v>50</v>
      </c>
      <c r="N36" s="281">
        <f>K36/M36</f>
        <v>4500</v>
      </c>
    </row>
    <row r="37" spans="1:14">
      <c r="A37" s="114" t="s">
        <v>152</v>
      </c>
      <c r="B37" s="841" t="str">
        <f>VLOOKUP(A37,EQUIPOS!A7:D154,3,FALSE)</f>
        <v xml:space="preserve">Carrotanque de agua(1000 Galones) </v>
      </c>
      <c r="C37" s="842"/>
      <c r="D37" s="842"/>
      <c r="E37" s="842"/>
      <c r="F37" s="842"/>
      <c r="G37" s="842"/>
      <c r="H37" s="843"/>
      <c r="I37" s="276"/>
      <c r="J37" s="277"/>
      <c r="K37" s="278">
        <f>VLOOKUP(A37,EQUIPOS!A7:D164,4,FALSE)</f>
        <v>68000</v>
      </c>
      <c r="L37" s="473"/>
      <c r="M37" s="292">
        <v>50</v>
      </c>
      <c r="N37" s="281">
        <f>K37/M37</f>
        <v>1360</v>
      </c>
    </row>
    <row r="38" spans="1:14">
      <c r="A38" s="214" t="s">
        <v>269</v>
      </c>
      <c r="B38" s="841" t="str">
        <f>VLOOKUP(A38,EQUIPOS!A8:D154,3,FALSE)</f>
        <v>Motoniveladora  potencia 215 HP, ancho de cuchilla 4,27 m, peso 18 ton.</v>
      </c>
      <c r="C38" s="842"/>
      <c r="D38" s="842"/>
      <c r="E38" s="842"/>
      <c r="F38" s="842"/>
      <c r="G38" s="842"/>
      <c r="H38" s="843"/>
      <c r="I38" s="276"/>
      <c r="J38" s="277"/>
      <c r="K38" s="278">
        <f>VLOOKUP(A38,EQUIPOS!A8:D165,4,FALSE)</f>
        <v>190000</v>
      </c>
      <c r="L38" s="473"/>
      <c r="M38" s="292">
        <v>50</v>
      </c>
      <c r="N38" s="281">
        <f>K38/M38</f>
        <v>3800</v>
      </c>
    </row>
    <row r="39" spans="1:14">
      <c r="A39" s="214" t="s">
        <v>365</v>
      </c>
      <c r="B39" s="841" t="str">
        <f>VLOOKUP(A39,EQUIPOS!A9:D154,3,FALSE)</f>
        <v xml:space="preserve">Vibrocompatador, potencia 153 HP, peso 10 Ton. </v>
      </c>
      <c r="C39" s="842"/>
      <c r="D39" s="842"/>
      <c r="E39" s="842"/>
      <c r="F39" s="842"/>
      <c r="G39" s="842"/>
      <c r="H39" s="843"/>
      <c r="I39" s="844"/>
      <c r="J39" s="825"/>
      <c r="K39" s="278">
        <f>VLOOKUP(A39,EQUIPOS!A9:D166,4,FALSE)</f>
        <v>135000</v>
      </c>
      <c r="L39" s="958">
        <v>50</v>
      </c>
      <c r="M39" s="959"/>
      <c r="N39" s="281">
        <f>K39/L39</f>
        <v>2700</v>
      </c>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12360</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383.00403904575001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12743.004039045751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2548.6008078091504</v>
      </c>
      <c r="M83" s="863"/>
      <c r="N83" s="57"/>
    </row>
    <row r="84" spans="1:14">
      <c r="B84" s="95" t="s">
        <v>1057</v>
      </c>
      <c r="C84" s="96"/>
      <c r="D84" s="96"/>
      <c r="E84" s="96"/>
      <c r="F84" s="96"/>
      <c r="G84" s="96"/>
      <c r="H84" s="96"/>
      <c r="I84" s="93"/>
      <c r="J84" s="94"/>
      <c r="K84" s="313">
        <v>0.05</v>
      </c>
      <c r="L84" s="862">
        <f>N78*K84</f>
        <v>637.1502019522876</v>
      </c>
      <c r="M84" s="863"/>
      <c r="N84" s="57"/>
    </row>
    <row r="85" spans="1:14" ht="15.75" thickBot="1">
      <c r="B85" s="97" t="s">
        <v>1058</v>
      </c>
      <c r="C85" s="98"/>
      <c r="D85" s="98"/>
      <c r="E85" s="98"/>
      <c r="F85" s="98"/>
      <c r="G85" s="98"/>
      <c r="H85" s="98"/>
      <c r="I85" s="99"/>
      <c r="J85" s="100"/>
      <c r="K85" s="314">
        <v>0.05</v>
      </c>
      <c r="L85" s="864">
        <f>N78*K85</f>
        <v>637.1502019522876</v>
      </c>
      <c r="M85" s="865"/>
      <c r="N85" s="57"/>
    </row>
    <row r="86" spans="1:14" ht="15.75" thickBot="1">
      <c r="B86" s="828" t="s">
        <v>1037</v>
      </c>
      <c r="C86" s="829"/>
      <c r="D86" s="829"/>
      <c r="E86" s="829"/>
      <c r="F86" s="829"/>
      <c r="G86" s="829"/>
      <c r="H86" s="829"/>
      <c r="I86" s="829"/>
      <c r="J86" s="829"/>
      <c r="K86" s="829"/>
      <c r="L86" s="829"/>
      <c r="M86" s="830"/>
      <c r="N86" s="58">
        <f>L83+L84+L85</f>
        <v>3822.9012117137258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16565.905250759475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129</v>
      </c>
      <c r="B36" s="841" t="str">
        <f>VLOOKUP(A36,EQUIPOS!A6:D154,3,FALSE)</f>
        <v xml:space="preserve">Buldozer, Potencia al volante de 140 HP, motor de 2200 RPM, longitud de hoja 4,80m. </v>
      </c>
      <c r="C36" s="842"/>
      <c r="D36" s="842"/>
      <c r="E36" s="842"/>
      <c r="F36" s="842"/>
      <c r="G36" s="842"/>
      <c r="H36" s="843"/>
      <c r="I36" s="276"/>
      <c r="J36" s="277"/>
      <c r="K36" s="278">
        <f>VLOOKUP(A36,EQUIPOS!A6:D163,4,FALSE)</f>
        <v>225000</v>
      </c>
      <c r="L36" s="279"/>
      <c r="M36" s="280">
        <v>40</v>
      </c>
      <c r="N36" s="281">
        <f>K36/M36</f>
        <v>5625</v>
      </c>
    </row>
    <row r="37" spans="1:14">
      <c r="A37" s="119" t="s">
        <v>365</v>
      </c>
      <c r="B37" s="841" t="str">
        <f>VLOOKUP(A37,EQUIPOS!A7:D154,3,FALSE)</f>
        <v xml:space="preserve">Vibrocompatador, potencia 153 HP, peso 10 Ton. </v>
      </c>
      <c r="C37" s="842"/>
      <c r="D37" s="842"/>
      <c r="E37" s="842"/>
      <c r="F37" s="842"/>
      <c r="G37" s="842"/>
      <c r="H37" s="843"/>
      <c r="I37" s="276"/>
      <c r="J37" s="277"/>
      <c r="K37" s="278">
        <f>VLOOKUP(A37,EQUIPOS!A7:D164,4,FALSE)</f>
        <v>135000</v>
      </c>
      <c r="L37" s="279"/>
      <c r="M37" s="280">
        <v>40</v>
      </c>
      <c r="N37" s="281">
        <f>K37/M37</f>
        <v>3375</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9000</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478.75504880718745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9478.7550488071865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1895.7510097614374</v>
      </c>
      <c r="M83" s="863"/>
      <c r="N83" s="57"/>
    </row>
    <row r="84" spans="1:14">
      <c r="B84" s="95" t="s">
        <v>1057</v>
      </c>
      <c r="C84" s="96"/>
      <c r="D84" s="96"/>
      <c r="E84" s="96"/>
      <c r="F84" s="96"/>
      <c r="G84" s="96"/>
      <c r="H84" s="96"/>
      <c r="I84" s="93"/>
      <c r="J84" s="94"/>
      <c r="K84" s="313">
        <v>0.05</v>
      </c>
      <c r="L84" s="862">
        <f>N78*K84</f>
        <v>473.93775244035936</v>
      </c>
      <c r="M84" s="863"/>
      <c r="N84" s="57"/>
    </row>
    <row r="85" spans="1:14" ht="15.75" thickBot="1">
      <c r="B85" s="97" t="s">
        <v>1058</v>
      </c>
      <c r="C85" s="98"/>
      <c r="D85" s="98"/>
      <c r="E85" s="98"/>
      <c r="F85" s="98"/>
      <c r="G85" s="98"/>
      <c r="H85" s="98"/>
      <c r="I85" s="99"/>
      <c r="J85" s="100"/>
      <c r="K85" s="314">
        <v>0.05</v>
      </c>
      <c r="L85" s="864">
        <f>N78*K85</f>
        <v>473.93775244035936</v>
      </c>
      <c r="M85" s="865"/>
      <c r="N85" s="57"/>
    </row>
    <row r="86" spans="1:14" ht="15.75" thickBot="1">
      <c r="B86" s="828" t="s">
        <v>1037</v>
      </c>
      <c r="C86" s="829"/>
      <c r="D86" s="829"/>
      <c r="E86" s="829"/>
      <c r="F86" s="829"/>
      <c r="G86" s="829"/>
      <c r="H86" s="829"/>
      <c r="I86" s="829"/>
      <c r="J86" s="829"/>
      <c r="K86" s="829"/>
      <c r="L86" s="829"/>
      <c r="M86" s="830"/>
      <c r="N86" s="58">
        <f>L83+L84+L85</f>
        <v>2843.6265146421561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12322.381563449342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129</v>
      </c>
      <c r="B36" s="841" t="str">
        <f>VLOOKUP(A36,EQUIPOS!A6:D154,3,FALSE)</f>
        <v xml:space="preserve">Buldozer, Potencia al volante de 140 HP, motor de 2200 RPM, longitud de hoja 4,80m. </v>
      </c>
      <c r="C36" s="842"/>
      <c r="D36" s="842"/>
      <c r="E36" s="842"/>
      <c r="F36" s="842"/>
      <c r="G36" s="842"/>
      <c r="H36" s="843"/>
      <c r="I36" s="276"/>
      <c r="J36" s="277"/>
      <c r="K36" s="278">
        <f>VLOOKUP(A36,EQUIPOS!A6:D163,4,FALSE)</f>
        <v>225000</v>
      </c>
      <c r="L36" s="279"/>
      <c r="M36" s="280">
        <v>40</v>
      </c>
      <c r="N36" s="281">
        <f>K36/M36</f>
        <v>5625</v>
      </c>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5625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478.75504880718745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6103.7550488071874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1220.7510097614374</v>
      </c>
      <c r="M83" s="863"/>
      <c r="N83" s="57"/>
    </row>
    <row r="84" spans="1:14">
      <c r="B84" s="95" t="s">
        <v>1057</v>
      </c>
      <c r="C84" s="96"/>
      <c r="D84" s="96"/>
      <c r="E84" s="96"/>
      <c r="F84" s="96"/>
      <c r="G84" s="96"/>
      <c r="H84" s="96"/>
      <c r="I84" s="93"/>
      <c r="J84" s="94"/>
      <c r="K84" s="313">
        <v>0.05</v>
      </c>
      <c r="L84" s="862">
        <f>N78*K84</f>
        <v>305.18775244035936</v>
      </c>
      <c r="M84" s="863"/>
      <c r="N84" s="57"/>
    </row>
    <row r="85" spans="1:14" ht="15.75" thickBot="1">
      <c r="B85" s="97" t="s">
        <v>1058</v>
      </c>
      <c r="C85" s="98"/>
      <c r="D85" s="98"/>
      <c r="E85" s="98"/>
      <c r="F85" s="98"/>
      <c r="G85" s="98"/>
      <c r="H85" s="98"/>
      <c r="I85" s="99"/>
      <c r="J85" s="100"/>
      <c r="K85" s="314">
        <v>0.05</v>
      </c>
      <c r="L85" s="864">
        <f>N78*K85</f>
        <v>305.18775244035936</v>
      </c>
      <c r="M85" s="865"/>
      <c r="N85" s="57"/>
    </row>
    <row r="86" spans="1:14" ht="15.75" thickBot="1">
      <c r="B86" s="828" t="s">
        <v>1037</v>
      </c>
      <c r="C86" s="829"/>
      <c r="D86" s="829"/>
      <c r="E86" s="829"/>
      <c r="F86" s="829"/>
      <c r="G86" s="829"/>
      <c r="H86" s="829"/>
      <c r="I86" s="829"/>
      <c r="J86" s="829"/>
      <c r="K86" s="829"/>
      <c r="L86" s="829"/>
      <c r="M86" s="830"/>
      <c r="N86" s="58">
        <f>L83+L84+L85</f>
        <v>1831.1265146421563</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7934.881563449344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2.0426882082439999</v>
      </c>
    </row>
    <row r="43" spans="1:14" ht="15.75" thickBot="1">
      <c r="B43" s="828" t="s">
        <v>1037</v>
      </c>
      <c r="C43" s="829"/>
      <c r="D43" s="829"/>
      <c r="E43" s="829"/>
      <c r="F43" s="829"/>
      <c r="G43" s="829"/>
      <c r="H43" s="829"/>
      <c r="I43" s="829"/>
      <c r="J43" s="829"/>
      <c r="K43" s="829"/>
      <c r="L43" s="829"/>
      <c r="M43" s="83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5963</v>
      </c>
      <c r="N48" s="281">
        <f>K48*M48</f>
        <v>7751.9000000000005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7751.9000000000005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53"/>
      <c r="D59" s="53"/>
      <c r="E59" s="53"/>
      <c r="F59" s="53"/>
      <c r="G59" s="53"/>
      <c r="H59" s="297"/>
      <c r="I59" s="288"/>
      <c r="J59" s="288"/>
      <c r="K59" s="288"/>
      <c r="L59" s="917"/>
      <c r="M59" s="918"/>
      <c r="N59" s="300"/>
    </row>
    <row r="60" spans="1:14" ht="24.75" customHeight="1">
      <c r="B60" s="52"/>
      <c r="C60" s="326"/>
      <c r="D60" s="326"/>
      <c r="E60" s="326"/>
      <c r="F60" s="326"/>
      <c r="G60" s="326"/>
      <c r="H60" s="320"/>
      <c r="I60" s="408"/>
      <c r="J60" s="295"/>
      <c r="K60" s="288"/>
      <c r="L60" s="917"/>
      <c r="M60" s="918"/>
      <c r="N60" s="296"/>
    </row>
    <row r="61" spans="1:14">
      <c r="B61" s="52"/>
      <c r="C61" s="53"/>
      <c r="D61" s="53"/>
      <c r="E61" s="53"/>
      <c r="F61" s="53"/>
      <c r="G61" s="326"/>
      <c r="H61" s="320"/>
      <c r="I61" s="408"/>
      <c r="J61" s="295"/>
      <c r="K61" s="288"/>
      <c r="L61" s="917"/>
      <c r="M61" s="918"/>
      <c r="N61" s="300"/>
    </row>
    <row r="62" spans="1:14">
      <c r="B62" s="52"/>
      <c r="C62" s="53"/>
      <c r="D62" s="53"/>
      <c r="E62" s="53"/>
      <c r="F62" s="53"/>
      <c r="G62" s="53"/>
      <c r="H62" s="297"/>
      <c r="I62" s="288"/>
      <c r="J62" s="288"/>
      <c r="K62" s="288"/>
      <c r="L62" s="917"/>
      <c r="M62" s="918"/>
      <c r="N62" s="300"/>
    </row>
    <row r="63" spans="1:14">
      <c r="B63" s="52"/>
      <c r="C63" s="53"/>
      <c r="D63" s="53"/>
      <c r="E63" s="53"/>
      <c r="F63" s="53"/>
      <c r="G63" s="53"/>
      <c r="H63" s="297"/>
      <c r="I63" s="288"/>
      <c r="J63" s="288"/>
      <c r="K63" s="288"/>
      <c r="L63" s="917"/>
      <c r="M63" s="918"/>
      <c r="N63" s="300"/>
    </row>
    <row r="64" spans="1:14" ht="15.75" thickBot="1">
      <c r="B64" s="474"/>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204.2688208244</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7958.2115090326442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1591.6423018065288</v>
      </c>
      <c r="M83" s="863"/>
      <c r="N83" s="57"/>
    </row>
    <row r="84" spans="1:14">
      <c r="B84" s="95" t="s">
        <v>1057</v>
      </c>
      <c r="C84" s="96"/>
      <c r="D84" s="96"/>
      <c r="E84" s="96"/>
      <c r="F84" s="96"/>
      <c r="G84" s="96"/>
      <c r="H84" s="96"/>
      <c r="I84" s="93"/>
      <c r="J84" s="94"/>
      <c r="K84" s="313">
        <v>0.05</v>
      </c>
      <c r="L84" s="862">
        <f>N78*K84</f>
        <v>397.91057545163221</v>
      </c>
      <c r="M84" s="863"/>
      <c r="N84" s="57"/>
    </row>
    <row r="85" spans="1:14" ht="15.75" thickBot="1">
      <c r="B85" s="97" t="s">
        <v>1058</v>
      </c>
      <c r="C85" s="98"/>
      <c r="D85" s="98"/>
      <c r="E85" s="98"/>
      <c r="F85" s="98"/>
      <c r="G85" s="98"/>
      <c r="H85" s="98"/>
      <c r="I85" s="99"/>
      <c r="J85" s="100"/>
      <c r="K85" s="314">
        <v>0.05</v>
      </c>
      <c r="L85" s="864">
        <f>N78*K85</f>
        <v>397.91057545163221</v>
      </c>
      <c r="M85" s="865"/>
      <c r="N85" s="57"/>
    </row>
    <row r="86" spans="1:14" ht="15.75" thickBot="1">
      <c r="B86" s="828" t="s">
        <v>1037</v>
      </c>
      <c r="C86" s="829"/>
      <c r="D86" s="829"/>
      <c r="E86" s="829"/>
      <c r="F86" s="829"/>
      <c r="G86" s="829"/>
      <c r="H86" s="829"/>
      <c r="I86" s="829"/>
      <c r="J86" s="829"/>
      <c r="K86" s="829"/>
      <c r="L86" s="829"/>
      <c r="M86" s="830"/>
      <c r="N86" s="58">
        <f>L83+L84+L85</f>
        <v>2387.4634527097933</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10345.674961742438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0.01</v>
      </c>
      <c r="M42" s="853"/>
      <c r="N42" s="111">
        <f>N76*L42</f>
        <v>2.0426882082439999</v>
      </c>
    </row>
    <row r="43" spans="1:14" ht="15.75" thickBot="1">
      <c r="B43" s="828" t="s">
        <v>1037</v>
      </c>
      <c r="C43" s="829"/>
      <c r="D43" s="829"/>
      <c r="E43" s="829"/>
      <c r="F43" s="829"/>
      <c r="G43" s="829"/>
      <c r="H43" s="829"/>
      <c r="I43" s="829"/>
      <c r="J43" s="829"/>
      <c r="K43" s="829"/>
      <c r="L43" s="829"/>
      <c r="M43" s="83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9345.4203579822806</v>
      </c>
      <c r="N48" s="281">
        <f>K48*M48</f>
        <v>11214.504429578736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11214.504429578736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53"/>
      <c r="D59" s="53"/>
      <c r="E59" s="53"/>
      <c r="F59" s="53"/>
      <c r="G59" s="53"/>
      <c r="H59" s="297"/>
      <c r="I59" s="288"/>
      <c r="J59" s="288"/>
      <c r="K59" s="288"/>
      <c r="L59" s="917"/>
      <c r="M59" s="918"/>
      <c r="N59" s="300"/>
    </row>
    <row r="60" spans="1:14" ht="24.75" customHeight="1">
      <c r="B60" s="52"/>
      <c r="C60" s="326"/>
      <c r="D60" s="326"/>
      <c r="E60" s="326"/>
      <c r="F60" s="326"/>
      <c r="G60" s="326"/>
      <c r="H60" s="320"/>
      <c r="I60" s="408"/>
      <c r="J60" s="295"/>
      <c r="K60" s="288"/>
      <c r="L60" s="917"/>
      <c r="M60" s="918"/>
      <c r="N60" s="296"/>
    </row>
    <row r="61" spans="1:14">
      <c r="B61" s="52"/>
      <c r="C61" s="53"/>
      <c r="D61" s="53"/>
      <c r="E61" s="53"/>
      <c r="F61" s="53"/>
      <c r="G61" s="326"/>
      <c r="H61" s="320"/>
      <c r="I61" s="408"/>
      <c r="J61" s="295"/>
      <c r="K61" s="288"/>
      <c r="L61" s="917"/>
      <c r="M61" s="918"/>
      <c r="N61" s="300"/>
    </row>
    <row r="62" spans="1:14">
      <c r="B62" s="52"/>
      <c r="C62" s="53"/>
      <c r="D62" s="53"/>
      <c r="E62" s="53"/>
      <c r="F62" s="53"/>
      <c r="G62" s="53"/>
      <c r="H62" s="297"/>
      <c r="I62" s="288"/>
      <c r="J62" s="288"/>
      <c r="K62" s="288"/>
      <c r="L62" s="917"/>
      <c r="M62" s="918"/>
      <c r="N62" s="300"/>
    </row>
    <row r="63" spans="1:14">
      <c r="B63" s="52"/>
      <c r="C63" s="53"/>
      <c r="D63" s="53"/>
      <c r="E63" s="53"/>
      <c r="F63" s="53"/>
      <c r="G63" s="53"/>
      <c r="H63" s="297"/>
      <c r="I63" s="288"/>
      <c r="J63" s="288"/>
      <c r="K63" s="288"/>
      <c r="L63" s="917"/>
      <c r="M63" s="918"/>
      <c r="N63" s="300"/>
    </row>
    <row r="64" spans="1:14" ht="15.75" thickBot="1">
      <c r="B64" s="474"/>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204.2688208244</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11420.81593861138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2284.1631877222762</v>
      </c>
      <c r="M83" s="863"/>
      <c r="N83" s="57"/>
    </row>
    <row r="84" spans="1:14">
      <c r="B84" s="95" t="s">
        <v>1057</v>
      </c>
      <c r="C84" s="96"/>
      <c r="D84" s="96"/>
      <c r="E84" s="96"/>
      <c r="F84" s="96"/>
      <c r="G84" s="96"/>
      <c r="H84" s="96"/>
      <c r="I84" s="93"/>
      <c r="J84" s="94"/>
      <c r="K84" s="313">
        <v>0.05</v>
      </c>
      <c r="L84" s="862">
        <f>N78*K84</f>
        <v>571.04079693056906</v>
      </c>
      <c r="M84" s="863"/>
      <c r="N84" s="57"/>
    </row>
    <row r="85" spans="1:14" ht="15.75" thickBot="1">
      <c r="B85" s="97" t="s">
        <v>1058</v>
      </c>
      <c r="C85" s="98"/>
      <c r="D85" s="98"/>
      <c r="E85" s="98"/>
      <c r="F85" s="98"/>
      <c r="G85" s="98"/>
      <c r="H85" s="98"/>
      <c r="I85" s="99"/>
      <c r="J85" s="100"/>
      <c r="K85" s="314">
        <v>0.05</v>
      </c>
      <c r="L85" s="864">
        <f>N78*K85</f>
        <v>571.04079693056906</v>
      </c>
      <c r="M85" s="865"/>
      <c r="N85" s="57"/>
    </row>
    <row r="86" spans="1:14" ht="15.75" thickBot="1">
      <c r="B86" s="828" t="s">
        <v>1037</v>
      </c>
      <c r="C86" s="829"/>
      <c r="D86" s="829"/>
      <c r="E86" s="829"/>
      <c r="F86" s="829"/>
      <c r="G86" s="829"/>
      <c r="H86" s="829"/>
      <c r="I86" s="829"/>
      <c r="J86" s="829"/>
      <c r="K86" s="829"/>
      <c r="L86" s="829"/>
      <c r="M86" s="830"/>
      <c r="N86" s="58">
        <f>L83+L84+L85</f>
        <v>3426.2447815834139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14847.060720194793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129</v>
      </c>
      <c r="B36" s="841" t="str">
        <f>VLOOKUP(A36,EQUIPOS!A6:D186,3,FALSE)</f>
        <v xml:space="preserve">Buldozer, Potencia al volante de 140 HP, motor de 2200 RPM, longitud de hoja 4,80m. </v>
      </c>
      <c r="C36" s="842"/>
      <c r="D36" s="842"/>
      <c r="E36" s="842"/>
      <c r="F36" s="842"/>
      <c r="G36" s="842"/>
      <c r="H36" s="843"/>
      <c r="I36" s="276"/>
      <c r="J36" s="277"/>
      <c r="K36" s="278">
        <f>VLOOKUP(A36,EQUIPOS!A6:D186,4,FALSE)</f>
        <v>225000</v>
      </c>
      <c r="L36" s="279"/>
      <c r="M36" s="280">
        <v>45</v>
      </c>
      <c r="N36" s="281">
        <f>K36/M36</f>
        <v>5000</v>
      </c>
    </row>
    <row r="37" spans="1:14">
      <c r="A37" s="119" t="s">
        <v>152</v>
      </c>
      <c r="B37" s="841" t="str">
        <f>VLOOKUP(A37,EQUIPOS!A7:D187,3,FALSE)</f>
        <v xml:space="preserve">Carrotanque de agua(1000 Galones) </v>
      </c>
      <c r="C37" s="842"/>
      <c r="D37" s="842"/>
      <c r="E37" s="842"/>
      <c r="F37" s="842"/>
      <c r="G37" s="842"/>
      <c r="H37" s="843"/>
      <c r="I37" s="276"/>
      <c r="J37" s="277"/>
      <c r="K37" s="278">
        <f>VLOOKUP(A37,EQUIPOS!A7:D187,4,FALSE)</f>
        <v>68000</v>
      </c>
      <c r="L37" s="279"/>
      <c r="M37" s="280">
        <v>45</v>
      </c>
      <c r="N37" s="281">
        <f>K37/M37</f>
        <v>1511.1111111111111</v>
      </c>
    </row>
    <row r="38" spans="1:14">
      <c r="A38" t="s">
        <v>269</v>
      </c>
      <c r="B38" s="841" t="str">
        <f>VLOOKUP(A38,EQUIPOS!A8:D188,3,FALSE)</f>
        <v>Motoniveladora  potencia 215 HP, ancho de cuchilla 4,27 m, peso 18 ton.</v>
      </c>
      <c r="C38" s="842"/>
      <c r="D38" s="842"/>
      <c r="E38" s="842"/>
      <c r="F38" s="842"/>
      <c r="G38" s="842"/>
      <c r="H38" s="843"/>
      <c r="I38" s="276"/>
      <c r="J38" s="277"/>
      <c r="K38" s="278">
        <f>VLOOKUP(A38,EQUIPOS!A8:D188,4,FALSE)</f>
        <v>190000</v>
      </c>
      <c r="L38" s="279"/>
      <c r="M38" s="280">
        <v>45</v>
      </c>
      <c r="N38" s="281">
        <f>K38/M38</f>
        <v>4222.2222222222226</v>
      </c>
    </row>
    <row r="39" spans="1:14">
      <c r="A39" t="s">
        <v>365</v>
      </c>
      <c r="B39" s="841" t="str">
        <f>VLOOKUP(A39,EQUIPOS!A9:D189,3,FALSE)</f>
        <v xml:space="preserve">Vibrocompatador, potencia 153 HP, peso 10 Ton. </v>
      </c>
      <c r="C39" s="842"/>
      <c r="D39" s="842"/>
      <c r="E39" s="842"/>
      <c r="F39" s="842"/>
      <c r="G39" s="842"/>
      <c r="H39" s="843"/>
      <c r="I39" s="844"/>
      <c r="J39" s="825"/>
      <c r="K39" s="278">
        <f>VLOOKUP(A39,EQUIPOS!A9:D189,4,FALSE)</f>
        <v>135000</v>
      </c>
      <c r="L39" s="845">
        <v>45</v>
      </c>
      <c r="M39" s="846"/>
      <c r="N39" s="281">
        <f>K39/L39</f>
        <v>3000</v>
      </c>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11.348267823577778</v>
      </c>
    </row>
    <row r="43" spans="1:14" ht="15.75" thickBot="1">
      <c r="B43" s="828" t="s">
        <v>1037</v>
      </c>
      <c r="C43" s="829"/>
      <c r="D43" s="829"/>
      <c r="E43" s="829"/>
      <c r="F43" s="829"/>
      <c r="G43" s="829"/>
      <c r="H43" s="829"/>
      <c r="I43" s="829"/>
      <c r="J43" s="829"/>
      <c r="K43" s="829"/>
      <c r="L43" s="829"/>
      <c r="M43" s="830"/>
      <c r="N43" s="403">
        <f>SUM(N36:N42)</f>
        <v>13744.681601156912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14280</v>
      </c>
      <c r="N48" s="281">
        <f>K48*M48</f>
        <v>17850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17850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17">
        <f>VLOOKUP(A59,TRANSPORTE!A5:D123,4,FALSE)</f>
        <v>1300</v>
      </c>
      <c r="M59" s="918"/>
      <c r="N59" s="300">
        <f>K59*L59</f>
        <v>1625</v>
      </c>
    </row>
    <row r="60" spans="1:14" ht="24.75" customHeight="1">
      <c r="B60" s="52"/>
      <c r="C60" s="326"/>
      <c r="D60" s="326"/>
      <c r="E60" s="326"/>
      <c r="F60" s="326"/>
      <c r="G60" s="326"/>
      <c r="H60" s="320"/>
      <c r="I60" s="408"/>
      <c r="J60" s="295"/>
      <c r="K60" s="288"/>
      <c r="L60" s="917"/>
      <c r="M60" s="918"/>
      <c r="N60" s="296"/>
    </row>
    <row r="61" spans="1:14">
      <c r="B61" s="52"/>
      <c r="C61" s="53"/>
      <c r="D61" s="53"/>
      <c r="E61" s="53"/>
      <c r="F61" s="53"/>
      <c r="G61" s="326"/>
      <c r="H61" s="320"/>
      <c r="I61" s="408"/>
      <c r="J61" s="295"/>
      <c r="K61" s="288"/>
      <c r="L61" s="917"/>
      <c r="M61" s="918"/>
      <c r="N61" s="300"/>
    </row>
    <row r="62" spans="1:14">
      <c r="B62" s="52"/>
      <c r="C62" s="53"/>
      <c r="D62" s="53"/>
      <c r="E62" s="53"/>
      <c r="F62" s="53"/>
      <c r="G62" s="53"/>
      <c r="H62" s="297"/>
      <c r="I62" s="288"/>
      <c r="J62" s="288"/>
      <c r="K62" s="288"/>
      <c r="L62" s="917"/>
      <c r="M62" s="918"/>
      <c r="N62" s="300"/>
    </row>
    <row r="63" spans="1:14">
      <c r="B63" s="52"/>
      <c r="C63" s="53"/>
      <c r="D63" s="53"/>
      <c r="E63" s="53"/>
      <c r="F63" s="53"/>
      <c r="G63" s="53"/>
      <c r="H63" s="297"/>
      <c r="I63" s="288"/>
      <c r="J63" s="288"/>
      <c r="K63" s="288"/>
      <c r="L63" s="917"/>
      <c r="M63" s="918"/>
      <c r="N63" s="300"/>
    </row>
    <row r="64" spans="1:14" ht="15.75" thickBot="1">
      <c r="B64" s="474"/>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SUM(N59:N64)</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33787.094992335798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6757.4189984671602</v>
      </c>
      <c r="M83" s="863"/>
      <c r="N83" s="57"/>
    </row>
    <row r="84" spans="1:14">
      <c r="B84" s="95" t="s">
        <v>1057</v>
      </c>
      <c r="C84" s="96"/>
      <c r="D84" s="96"/>
      <c r="E84" s="96"/>
      <c r="F84" s="96"/>
      <c r="G84" s="96"/>
      <c r="H84" s="96"/>
      <c r="I84" s="93"/>
      <c r="J84" s="94"/>
      <c r="K84" s="313">
        <v>0.05</v>
      </c>
      <c r="L84" s="862">
        <f>N78*K84</f>
        <v>1689.3547496167901</v>
      </c>
      <c r="M84" s="863"/>
      <c r="N84" s="57"/>
    </row>
    <row r="85" spans="1:14" ht="15.75" thickBot="1">
      <c r="B85" s="97" t="s">
        <v>1058</v>
      </c>
      <c r="C85" s="98"/>
      <c r="D85" s="98"/>
      <c r="E85" s="98"/>
      <c r="F85" s="98"/>
      <c r="G85" s="98"/>
      <c r="H85" s="98"/>
      <c r="I85" s="99"/>
      <c r="J85" s="100"/>
      <c r="K85" s="314">
        <v>0.05</v>
      </c>
      <c r="L85" s="864">
        <f>N78*K85</f>
        <v>1689.3547496167901</v>
      </c>
      <c r="M85" s="865"/>
      <c r="N85" s="57"/>
    </row>
    <row r="86" spans="1:14" ht="15.75" thickBot="1">
      <c r="B86" s="828" t="s">
        <v>1037</v>
      </c>
      <c r="C86" s="829"/>
      <c r="D86" s="829"/>
      <c r="E86" s="829"/>
      <c r="F86" s="829"/>
      <c r="G86" s="829"/>
      <c r="H86" s="829"/>
      <c r="I86" s="829"/>
      <c r="J86" s="829"/>
      <c r="K86" s="829"/>
      <c r="L86" s="829"/>
      <c r="M86" s="830"/>
      <c r="N86" s="58">
        <f>L83+L84+L85</f>
        <v>10136.12849770074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ROUND((N78+N86),0)</f>
        <v>43923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10" zoomScale="78" zoomScaleNormal="78" workbookViewId="0">
      <selection activeCell="B37" sqref="B37:H3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129</v>
      </c>
      <c r="B36" s="841" t="str">
        <f>VLOOKUP(A36,EQUIPOS!A6:D186,3,FALSE)</f>
        <v xml:space="preserve">Buldozer, Potencia al volante de 140 HP, motor de 2200 RPM, longitud de hoja 4,80m. </v>
      </c>
      <c r="C36" s="842"/>
      <c r="D36" s="842"/>
      <c r="E36" s="842"/>
      <c r="F36" s="842"/>
      <c r="G36" s="842"/>
      <c r="H36" s="843"/>
      <c r="I36" s="276"/>
      <c r="J36" s="277"/>
      <c r="K36" s="278">
        <f>VLOOKUP(A36,EQUIPOS!A6:D186,4,FALSE)</f>
        <v>225000</v>
      </c>
      <c r="L36" s="279"/>
      <c r="M36" s="280">
        <v>45</v>
      </c>
      <c r="N36" s="281">
        <f>K36/M36</f>
        <v>5000</v>
      </c>
    </row>
    <row r="37" spans="1:14">
      <c r="A37" s="119" t="s">
        <v>152</v>
      </c>
      <c r="B37" s="841" t="str">
        <f>VLOOKUP(A37,EQUIPOS!A7:D187,3,FALSE)</f>
        <v xml:space="preserve">Carrotanque de agua(1000 Galones) </v>
      </c>
      <c r="C37" s="842"/>
      <c r="D37" s="842"/>
      <c r="E37" s="842"/>
      <c r="F37" s="842"/>
      <c r="G37" s="842"/>
      <c r="H37" s="843"/>
      <c r="I37" s="276"/>
      <c r="J37" s="277"/>
      <c r="K37" s="278">
        <f>VLOOKUP(A37,EQUIPOS!A7:D187,4,FALSE)</f>
        <v>68000</v>
      </c>
      <c r="L37" s="279"/>
      <c r="M37" s="280">
        <v>45</v>
      </c>
      <c r="N37" s="281">
        <f>K37/M37</f>
        <v>1511.1111111111111</v>
      </c>
    </row>
    <row r="38" spans="1:14">
      <c r="A38" t="s">
        <v>269</v>
      </c>
      <c r="B38" s="841" t="str">
        <f>VLOOKUP(A38,EQUIPOS!A8:D188,3,FALSE)</f>
        <v>Motoniveladora  potencia 215 HP, ancho de cuchilla 4,27 m, peso 18 ton.</v>
      </c>
      <c r="C38" s="842"/>
      <c r="D38" s="842"/>
      <c r="E38" s="842"/>
      <c r="F38" s="842"/>
      <c r="G38" s="842"/>
      <c r="H38" s="843"/>
      <c r="I38" s="276"/>
      <c r="J38" s="277"/>
      <c r="K38" s="278">
        <f>VLOOKUP(A38,EQUIPOS!A8:D188,4,FALSE)</f>
        <v>190000</v>
      </c>
      <c r="L38" s="279"/>
      <c r="M38" s="280">
        <v>45</v>
      </c>
      <c r="N38" s="281">
        <f>K38/M38</f>
        <v>4222.2222222222226</v>
      </c>
    </row>
    <row r="39" spans="1:14">
      <c r="A39" t="s">
        <v>365</v>
      </c>
      <c r="B39" s="841" t="str">
        <f>VLOOKUP(A39,EQUIPOS!A9:D189,3,FALSE)</f>
        <v xml:space="preserve">Vibrocompatador, potencia 153 HP, peso 10 Ton. </v>
      </c>
      <c r="C39" s="842"/>
      <c r="D39" s="842"/>
      <c r="E39" s="842"/>
      <c r="F39" s="842"/>
      <c r="G39" s="842"/>
      <c r="H39" s="843"/>
      <c r="I39" s="844"/>
      <c r="J39" s="825"/>
      <c r="K39" s="278">
        <f>VLOOKUP(A39,EQUIPOS!A9:D189,4,FALSE)</f>
        <v>135000</v>
      </c>
      <c r="L39" s="845">
        <v>45</v>
      </c>
      <c r="M39" s="846"/>
      <c r="N39" s="281">
        <f>K39/L39</f>
        <v>3000</v>
      </c>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11.348267823577778</v>
      </c>
    </row>
    <row r="43" spans="1:14" ht="15.75" thickBot="1">
      <c r="B43" s="828" t="s">
        <v>1037</v>
      </c>
      <c r="C43" s="829"/>
      <c r="D43" s="829"/>
      <c r="E43" s="829"/>
      <c r="F43" s="829"/>
      <c r="G43" s="829"/>
      <c r="H43" s="829"/>
      <c r="I43" s="829"/>
      <c r="J43" s="829"/>
      <c r="K43" s="829"/>
      <c r="L43" s="829"/>
      <c r="M43" s="830"/>
      <c r="N43" s="403">
        <f>SUM(N36:N42)</f>
        <v>13744.681601156912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42840</v>
      </c>
      <c r="N48" s="281">
        <f>K48*M48</f>
        <v>53550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53550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17">
        <f>VLOOKUP(A59,TRANSPORTE!A5:D123,4,FALSE)</f>
        <v>1300</v>
      </c>
      <c r="M59" s="918"/>
      <c r="N59" s="300">
        <f>K59*L59</f>
        <v>1625</v>
      </c>
    </row>
    <row r="60" spans="1:14" ht="24.75" customHeight="1">
      <c r="B60" s="52"/>
      <c r="C60" s="326"/>
      <c r="D60" s="326"/>
      <c r="E60" s="326"/>
      <c r="F60" s="326"/>
      <c r="G60" s="326"/>
      <c r="H60" s="320"/>
      <c r="I60" s="408"/>
      <c r="J60" s="295"/>
      <c r="K60" s="288"/>
      <c r="L60" s="917"/>
      <c r="M60" s="918"/>
      <c r="N60" s="296"/>
    </row>
    <row r="61" spans="1:14">
      <c r="B61" s="52"/>
      <c r="C61" s="53"/>
      <c r="D61" s="53"/>
      <c r="E61" s="53"/>
      <c r="F61" s="53"/>
      <c r="G61" s="326"/>
      <c r="H61" s="320"/>
      <c r="I61" s="408"/>
      <c r="J61" s="295"/>
      <c r="K61" s="288"/>
      <c r="L61" s="917"/>
      <c r="M61" s="918"/>
      <c r="N61" s="300"/>
    </row>
    <row r="62" spans="1:14">
      <c r="B62" s="52"/>
      <c r="C62" s="53"/>
      <c r="D62" s="53"/>
      <c r="E62" s="53"/>
      <c r="F62" s="53"/>
      <c r="G62" s="53"/>
      <c r="H62" s="297"/>
      <c r="I62" s="288"/>
      <c r="J62" s="288"/>
      <c r="K62" s="288"/>
      <c r="L62" s="917"/>
      <c r="M62" s="918"/>
      <c r="N62" s="300"/>
    </row>
    <row r="63" spans="1:14">
      <c r="B63" s="52"/>
      <c r="C63" s="53"/>
      <c r="D63" s="53"/>
      <c r="E63" s="53"/>
      <c r="F63" s="53"/>
      <c r="G63" s="53"/>
      <c r="H63" s="297"/>
      <c r="I63" s="288"/>
      <c r="J63" s="288"/>
      <c r="K63" s="288"/>
      <c r="L63" s="917"/>
      <c r="M63" s="918"/>
      <c r="N63" s="300"/>
    </row>
    <row r="64" spans="1:14" ht="15.75" thickBot="1">
      <c r="B64" s="474"/>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SUM(N59:N64)</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69487.094992335813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13897.418998467163</v>
      </c>
      <c r="M83" s="863"/>
      <c r="N83" s="57"/>
    </row>
    <row r="84" spans="1:14">
      <c r="B84" s="95" t="s">
        <v>1057</v>
      </c>
      <c r="C84" s="96"/>
      <c r="D84" s="96"/>
      <c r="E84" s="96"/>
      <c r="F84" s="96"/>
      <c r="G84" s="96"/>
      <c r="H84" s="96"/>
      <c r="I84" s="93"/>
      <c r="J84" s="94"/>
      <c r="K84" s="313">
        <v>0.05</v>
      </c>
      <c r="L84" s="862">
        <f>N78*K84</f>
        <v>3474.3547496167907</v>
      </c>
      <c r="M84" s="863"/>
      <c r="N84" s="57"/>
    </row>
    <row r="85" spans="1:14" ht="15.75" thickBot="1">
      <c r="B85" s="97" t="s">
        <v>1058</v>
      </c>
      <c r="C85" s="98"/>
      <c r="D85" s="98"/>
      <c r="E85" s="98"/>
      <c r="F85" s="98"/>
      <c r="G85" s="98"/>
      <c r="H85" s="98"/>
      <c r="I85" s="99"/>
      <c r="J85" s="100"/>
      <c r="K85" s="314">
        <v>0.05</v>
      </c>
      <c r="L85" s="864">
        <f>N78*K85</f>
        <v>3474.3547496167907</v>
      </c>
      <c r="M85" s="865"/>
      <c r="N85" s="57"/>
    </row>
    <row r="86" spans="1:14" ht="15.75" thickBot="1">
      <c r="B86" s="828" t="s">
        <v>1037</v>
      </c>
      <c r="C86" s="829"/>
      <c r="D86" s="829"/>
      <c r="E86" s="829"/>
      <c r="F86" s="829"/>
      <c r="G86" s="829"/>
      <c r="H86" s="829"/>
      <c r="I86" s="829"/>
      <c r="J86" s="829"/>
      <c r="K86" s="829"/>
      <c r="L86" s="829"/>
      <c r="M86" s="830"/>
      <c r="N86" s="58">
        <f>L83+L84+L85</f>
        <v>20846.128497700745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90333.223490036558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129</v>
      </c>
      <c r="B36" s="841" t="str">
        <f>VLOOKUP(A36,EQUIPOS!A6:D186,3,FALSE)</f>
        <v xml:space="preserve">Buldozer, Potencia al volante de 140 HP, motor de 2200 RPM, longitud de hoja 4,80m. </v>
      </c>
      <c r="C36" s="842"/>
      <c r="D36" s="842"/>
      <c r="E36" s="842"/>
      <c r="F36" s="842"/>
      <c r="G36" s="842"/>
      <c r="H36" s="843"/>
      <c r="I36" s="276"/>
      <c r="J36" s="277"/>
      <c r="K36" s="278">
        <f>VLOOKUP(A36,EQUIPOS!A6:D186,4,FALSE)</f>
        <v>225000</v>
      </c>
      <c r="L36" s="279"/>
      <c r="M36" s="280">
        <v>45</v>
      </c>
      <c r="N36" s="281">
        <f>K36/M36</f>
        <v>5000</v>
      </c>
    </row>
    <row r="37" spans="1:14">
      <c r="A37" s="119" t="s">
        <v>152</v>
      </c>
      <c r="B37" s="841" t="str">
        <f>VLOOKUP(A37,EQUIPOS!A7:D187,3,FALSE)</f>
        <v xml:space="preserve">Carrotanque de agua(1000 Galones) </v>
      </c>
      <c r="C37" s="842"/>
      <c r="D37" s="842"/>
      <c r="E37" s="842"/>
      <c r="F37" s="842"/>
      <c r="G37" s="842"/>
      <c r="H37" s="843"/>
      <c r="I37" s="276"/>
      <c r="J37" s="277"/>
      <c r="K37" s="278">
        <f>VLOOKUP(A37,EQUIPOS!A7:D187,4,FALSE)</f>
        <v>68000</v>
      </c>
      <c r="L37" s="279"/>
      <c r="M37" s="280">
        <v>45</v>
      </c>
      <c r="N37" s="281">
        <f>K37/M37</f>
        <v>1511.1111111111111</v>
      </c>
    </row>
    <row r="38" spans="1:14">
      <c r="A38" t="s">
        <v>269</v>
      </c>
      <c r="B38" s="841" t="str">
        <f>VLOOKUP(A38,EQUIPOS!A8:D188,3,FALSE)</f>
        <v>Motoniveladora  potencia 215 HP, ancho de cuchilla 4,27 m, peso 18 ton.</v>
      </c>
      <c r="C38" s="842"/>
      <c r="D38" s="842"/>
      <c r="E38" s="842"/>
      <c r="F38" s="842"/>
      <c r="G38" s="842"/>
      <c r="H38" s="843"/>
      <c r="I38" s="276"/>
      <c r="J38" s="277"/>
      <c r="K38" s="278">
        <f>VLOOKUP(A38,EQUIPOS!A8:D188,4,FALSE)</f>
        <v>190000</v>
      </c>
      <c r="L38" s="279"/>
      <c r="M38" s="280">
        <v>45</v>
      </c>
      <c r="N38" s="281">
        <f>K38/M38</f>
        <v>4222.2222222222226</v>
      </c>
    </row>
    <row r="39" spans="1:14">
      <c r="A39" t="s">
        <v>365</v>
      </c>
      <c r="B39" s="841" t="str">
        <f>VLOOKUP(A39,EQUIPOS!A9:D189,3,FALSE)</f>
        <v xml:space="preserve">Vibrocompatador, potencia 153 HP, peso 10 Ton. </v>
      </c>
      <c r="C39" s="842"/>
      <c r="D39" s="842"/>
      <c r="E39" s="842"/>
      <c r="F39" s="842"/>
      <c r="G39" s="842"/>
      <c r="H39" s="843"/>
      <c r="I39" s="844"/>
      <c r="J39" s="825"/>
      <c r="K39" s="278">
        <f>VLOOKUP(A39,EQUIPOS!A9:D189,4,FALSE)</f>
        <v>135000</v>
      </c>
      <c r="L39" s="845">
        <v>45</v>
      </c>
      <c r="M39" s="846"/>
      <c r="N39" s="281">
        <f>K39/L39</f>
        <v>3000</v>
      </c>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t="s">
        <v>1036</v>
      </c>
      <c r="C42" s="842"/>
      <c r="D42" s="842"/>
      <c r="E42" s="842"/>
      <c r="F42" s="842"/>
      <c r="G42" s="842"/>
      <c r="H42" s="843"/>
      <c r="I42" s="850"/>
      <c r="J42" s="851"/>
      <c r="K42" s="47"/>
      <c r="L42" s="852">
        <v>0.02</v>
      </c>
      <c r="M42" s="853"/>
      <c r="N42" s="111">
        <f>N76*L42</f>
        <v>11.348267823577778</v>
      </c>
    </row>
    <row r="43" spans="1:14" ht="15.75" thickBot="1">
      <c r="B43" s="828" t="s">
        <v>1037</v>
      </c>
      <c r="C43" s="829"/>
      <c r="D43" s="829"/>
      <c r="E43" s="829"/>
      <c r="F43" s="829"/>
      <c r="G43" s="829"/>
      <c r="H43" s="829"/>
      <c r="I43" s="829"/>
      <c r="J43" s="829"/>
      <c r="K43" s="829"/>
      <c r="L43" s="829"/>
      <c r="M43" s="830"/>
      <c r="N43" s="403">
        <f>SUM(N36:N42)</f>
        <v>13744.681601156912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53550</v>
      </c>
      <c r="N48" s="281">
        <f>K48*M48</f>
        <v>66937.5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66937.5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17">
        <f>VLOOKUP(A59,TRANSPORTE!A5:D123,4,FALSE)</f>
        <v>1300</v>
      </c>
      <c r="M59" s="918"/>
      <c r="N59" s="300">
        <f>K59*L59</f>
        <v>1625</v>
      </c>
    </row>
    <row r="60" spans="1:14" ht="24.75" customHeight="1">
      <c r="B60" s="52"/>
      <c r="C60" s="326"/>
      <c r="D60" s="326"/>
      <c r="E60" s="326"/>
      <c r="F60" s="326"/>
      <c r="G60" s="326"/>
      <c r="H60" s="320"/>
      <c r="I60" s="408"/>
      <c r="J60" s="295"/>
      <c r="K60" s="288"/>
      <c r="L60" s="917"/>
      <c r="M60" s="918"/>
      <c r="N60" s="296"/>
    </row>
    <row r="61" spans="1:14">
      <c r="B61" s="52"/>
      <c r="C61" s="53"/>
      <c r="D61" s="53"/>
      <c r="E61" s="53"/>
      <c r="F61" s="53"/>
      <c r="G61" s="326"/>
      <c r="H61" s="320"/>
      <c r="I61" s="408"/>
      <c r="J61" s="295"/>
      <c r="K61" s="288"/>
      <c r="L61" s="917"/>
      <c r="M61" s="918"/>
      <c r="N61" s="300"/>
    </row>
    <row r="62" spans="1:14">
      <c r="B62" s="52"/>
      <c r="C62" s="53"/>
      <c r="D62" s="53"/>
      <c r="E62" s="53"/>
      <c r="F62" s="53"/>
      <c r="G62" s="53"/>
      <c r="H62" s="297"/>
      <c r="I62" s="288"/>
      <c r="J62" s="288"/>
      <c r="K62" s="288"/>
      <c r="L62" s="917"/>
      <c r="M62" s="918"/>
      <c r="N62" s="300"/>
    </row>
    <row r="63" spans="1:14">
      <c r="B63" s="52"/>
      <c r="C63" s="53"/>
      <c r="D63" s="53"/>
      <c r="E63" s="53"/>
      <c r="F63" s="53"/>
      <c r="G63" s="53"/>
      <c r="H63" s="297"/>
      <c r="I63" s="288"/>
      <c r="J63" s="288"/>
      <c r="K63" s="288"/>
      <c r="L63" s="917"/>
      <c r="M63" s="918"/>
      <c r="N63" s="300"/>
    </row>
    <row r="64" spans="1:14" ht="15.75" thickBot="1">
      <c r="B64" s="474"/>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SUM(N59:N64)</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82874.594992335813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16574.918998467165</v>
      </c>
      <c r="M83" s="863"/>
      <c r="N83" s="57"/>
    </row>
    <row r="84" spans="1:14">
      <c r="B84" s="95" t="s">
        <v>1057</v>
      </c>
      <c r="C84" s="96"/>
      <c r="D84" s="96"/>
      <c r="E84" s="96"/>
      <c r="F84" s="96"/>
      <c r="G84" s="96"/>
      <c r="H84" s="96"/>
      <c r="I84" s="93"/>
      <c r="J84" s="94"/>
      <c r="K84" s="313">
        <v>0.05</v>
      </c>
      <c r="L84" s="862">
        <f>N78*K84</f>
        <v>4143.7297496167912</v>
      </c>
      <c r="M84" s="863"/>
      <c r="N84" s="57"/>
    </row>
    <row r="85" spans="1:14" ht="15.75" thickBot="1">
      <c r="B85" s="97" t="s">
        <v>1058</v>
      </c>
      <c r="C85" s="98"/>
      <c r="D85" s="98"/>
      <c r="E85" s="98"/>
      <c r="F85" s="98"/>
      <c r="G85" s="98"/>
      <c r="H85" s="98"/>
      <c r="I85" s="99"/>
      <c r="J85" s="100"/>
      <c r="K85" s="314">
        <v>0.05</v>
      </c>
      <c r="L85" s="864">
        <f>N78*K85</f>
        <v>4143.7297496167912</v>
      </c>
      <c r="M85" s="865"/>
      <c r="N85" s="57"/>
    </row>
    <row r="86" spans="1:14" ht="15.75" thickBot="1">
      <c r="B86" s="828" t="s">
        <v>1037</v>
      </c>
      <c r="C86" s="829"/>
      <c r="D86" s="829"/>
      <c r="E86" s="829"/>
      <c r="F86" s="829"/>
      <c r="G86" s="829"/>
      <c r="H86" s="829"/>
      <c r="I86" s="829"/>
      <c r="J86" s="829"/>
      <c r="K86" s="829"/>
      <c r="L86" s="829"/>
      <c r="M86" s="830"/>
      <c r="N86" s="58">
        <f>L83+L84+L85</f>
        <v>24862.378497700749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107736.97349003656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129</v>
      </c>
      <c r="B36" s="841" t="str">
        <f>VLOOKUP(A36,EQUIPOS!A6:D154,3,FALSE)</f>
        <v xml:space="preserve">Buldozer, Potencia al volante de 140 HP, motor de 2200 RPM, longitud de hoja 4,80m. </v>
      </c>
      <c r="C36" s="842"/>
      <c r="D36" s="842"/>
      <c r="E36" s="842"/>
      <c r="F36" s="842"/>
      <c r="G36" s="842"/>
      <c r="H36" s="843"/>
      <c r="I36" s="276"/>
      <c r="J36" s="277"/>
      <c r="K36" s="278">
        <f>VLOOKUP(A36,EQUIPOS!A6:D163,4,FALSE)</f>
        <v>225000</v>
      </c>
      <c r="L36" s="279"/>
      <c r="M36" s="280">
        <v>400</v>
      </c>
      <c r="N36" s="281">
        <f>K36/M36</f>
        <v>562.5</v>
      </c>
    </row>
    <row r="37" spans="1:14">
      <c r="A37" s="119" t="s">
        <v>152</v>
      </c>
      <c r="B37" s="841" t="str">
        <f>VLOOKUP(A37,EQUIPOS!A7:D154,3,FALSE)</f>
        <v xml:space="preserve">Carrotanque de agua(1000 Galones) </v>
      </c>
      <c r="C37" s="842"/>
      <c r="D37" s="842"/>
      <c r="E37" s="842"/>
      <c r="F37" s="842"/>
      <c r="G37" s="842"/>
      <c r="H37" s="843"/>
      <c r="I37" s="276"/>
      <c r="J37" s="277"/>
      <c r="K37" s="278">
        <f>VLOOKUP(A37,EQUIPOS!A7:D164,4,FALSE)</f>
        <v>68000</v>
      </c>
      <c r="L37" s="279"/>
      <c r="M37" s="280">
        <v>200</v>
      </c>
      <c r="N37" s="281">
        <f>K37/M37</f>
        <v>340</v>
      </c>
    </row>
    <row r="38" spans="1:14">
      <c r="A38" t="s">
        <v>269</v>
      </c>
      <c r="B38" s="841" t="str">
        <f>VLOOKUP(A38,EQUIPOS!A8:D154,3,FALSE)</f>
        <v>Motoniveladora  potencia 215 HP, ancho de cuchilla 4,27 m, peso 18 ton.</v>
      </c>
      <c r="C38" s="842"/>
      <c r="D38" s="842"/>
      <c r="E38" s="842"/>
      <c r="F38" s="842"/>
      <c r="G38" s="842"/>
      <c r="H38" s="843"/>
      <c r="I38" s="276"/>
      <c r="J38" s="277"/>
      <c r="K38" s="278">
        <f>VLOOKUP(A38,EQUIPOS!A8:D165,4,FALSE)</f>
        <v>190000</v>
      </c>
      <c r="L38" s="279"/>
      <c r="M38" s="280">
        <v>200</v>
      </c>
      <c r="N38" s="281">
        <f>K38/M38</f>
        <v>950</v>
      </c>
    </row>
    <row r="39" spans="1:14">
      <c r="A39" t="s">
        <v>365</v>
      </c>
      <c r="B39" s="841" t="str">
        <f>VLOOKUP(A39,EQUIPOS!A9:D155,3,FALSE)</f>
        <v xml:space="preserve">Vibrocompatador, potencia 153 HP, peso 10 Ton. </v>
      </c>
      <c r="C39" s="842"/>
      <c r="D39" s="842"/>
      <c r="E39" s="842"/>
      <c r="F39" s="842"/>
      <c r="G39" s="842"/>
      <c r="H39" s="843"/>
      <c r="I39" s="844"/>
      <c r="J39" s="825"/>
      <c r="K39" s="278">
        <f>VLOOKUP(A39,EQUIPOS!A9:D166,4,FALSE)</f>
        <v>135000</v>
      </c>
      <c r="L39" s="845">
        <v>200</v>
      </c>
      <c r="M39" s="846"/>
      <c r="N39" s="281">
        <f>K39/L39</f>
        <v>675</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0.02</v>
      </c>
      <c r="N41" s="353">
        <f>N76*M41</f>
        <v>2.5533602603049999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2530.053360260305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127.66801301525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2657.7213732755549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531.54427465511105</v>
      </c>
      <c r="M83" s="863"/>
      <c r="N83" s="57"/>
    </row>
    <row r="84" spans="1:14">
      <c r="B84" s="95" t="s">
        <v>1057</v>
      </c>
      <c r="C84" s="96"/>
      <c r="D84" s="96"/>
      <c r="E84" s="96"/>
      <c r="F84" s="96"/>
      <c r="G84" s="96"/>
      <c r="H84" s="96"/>
      <c r="I84" s="93"/>
      <c r="J84" s="94"/>
      <c r="K84" s="313">
        <v>0.05</v>
      </c>
      <c r="L84" s="862">
        <f>N78*K84</f>
        <v>132.88606866377776</v>
      </c>
      <c r="M84" s="863"/>
      <c r="N84" s="57"/>
    </row>
    <row r="85" spans="1:14" ht="15.75" thickBot="1">
      <c r="B85" s="97" t="s">
        <v>1058</v>
      </c>
      <c r="C85" s="98"/>
      <c r="D85" s="98"/>
      <c r="E85" s="98"/>
      <c r="F85" s="98"/>
      <c r="G85" s="98"/>
      <c r="H85" s="98"/>
      <c r="I85" s="99"/>
      <c r="J85" s="100"/>
      <c r="K85" s="314">
        <v>0.05</v>
      </c>
      <c r="L85" s="864">
        <f>N78*K85</f>
        <v>132.88606866377776</v>
      </c>
      <c r="M85" s="865"/>
      <c r="N85" s="57"/>
    </row>
    <row r="86" spans="1:14" ht="15.75" thickBot="1">
      <c r="B86" s="828" t="s">
        <v>1037</v>
      </c>
      <c r="C86" s="829"/>
      <c r="D86" s="829"/>
      <c r="E86" s="829"/>
      <c r="F86" s="829"/>
      <c r="G86" s="829"/>
      <c r="H86" s="829"/>
      <c r="I86" s="829"/>
      <c r="J86" s="829"/>
      <c r="K86" s="829"/>
      <c r="L86" s="829"/>
      <c r="M86" s="830"/>
      <c r="N86" s="58">
        <f>L83+L84+L85</f>
        <v>797.31641198266664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3455.0377852582214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2.0426882082439999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6545</v>
      </c>
      <c r="N48" s="281">
        <f>K48*M48</f>
        <v>7854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7854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204.2688208244</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8060.3115090326437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1612.0623018065289</v>
      </c>
      <c r="M83" s="863"/>
      <c r="N83" s="57"/>
    </row>
    <row r="84" spans="1:14">
      <c r="B84" s="95" t="s">
        <v>1057</v>
      </c>
      <c r="C84" s="96"/>
      <c r="D84" s="96"/>
      <c r="E84" s="96"/>
      <c r="F84" s="96"/>
      <c r="G84" s="96"/>
      <c r="H84" s="96"/>
      <c r="I84" s="93"/>
      <c r="J84" s="94"/>
      <c r="K84" s="313">
        <v>0.05</v>
      </c>
      <c r="L84" s="862">
        <f>N78*K84</f>
        <v>403.01557545163223</v>
      </c>
      <c r="M84" s="863"/>
      <c r="N84" s="57"/>
    </row>
    <row r="85" spans="1:14" ht="15.75" thickBot="1">
      <c r="B85" s="97" t="s">
        <v>1058</v>
      </c>
      <c r="C85" s="98"/>
      <c r="D85" s="98"/>
      <c r="E85" s="98"/>
      <c r="F85" s="98"/>
      <c r="G85" s="98"/>
      <c r="H85" s="98"/>
      <c r="I85" s="99"/>
      <c r="J85" s="100"/>
      <c r="K85" s="314">
        <v>0.05</v>
      </c>
      <c r="L85" s="864">
        <f>N78*K85</f>
        <v>403.01557545163223</v>
      </c>
      <c r="M85" s="865"/>
      <c r="N85" s="57"/>
    </row>
    <row r="86" spans="1:14" ht="15.75" thickBot="1">
      <c r="B86" s="828" t="s">
        <v>1037</v>
      </c>
      <c r="C86" s="829"/>
      <c r="D86" s="829"/>
      <c r="E86" s="829"/>
      <c r="F86" s="829"/>
      <c r="G86" s="829"/>
      <c r="H86" s="829"/>
      <c r="I86" s="829"/>
      <c r="J86" s="829"/>
      <c r="K86" s="829"/>
      <c r="L86" s="829"/>
      <c r="M86" s="830"/>
      <c r="N86" s="58">
        <f>L83+L84+L85</f>
        <v>2418.0934527097934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10478.404961742437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34"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2.0426882082439999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204.2688208244</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1158.3343018065289</v>
      </c>
      <c r="M83" s="863"/>
      <c r="N83" s="57"/>
    </row>
    <row r="84" spans="1:14">
      <c r="B84" s="95" t="s">
        <v>1057</v>
      </c>
      <c r="C84" s="96"/>
      <c r="D84" s="96"/>
      <c r="E84" s="96"/>
      <c r="F84" s="96"/>
      <c r="G84" s="96"/>
      <c r="H84" s="96"/>
      <c r="I84" s="93"/>
      <c r="J84" s="94"/>
      <c r="K84" s="313">
        <v>0.05</v>
      </c>
      <c r="L84" s="862">
        <f>N78*K84</f>
        <v>289.58357545163221</v>
      </c>
      <c r="M84" s="863"/>
      <c r="N84" s="57"/>
    </row>
    <row r="85" spans="1:14" ht="15.75" thickBot="1">
      <c r="B85" s="97" t="s">
        <v>1058</v>
      </c>
      <c r="C85" s="98"/>
      <c r="D85" s="98"/>
      <c r="E85" s="98"/>
      <c r="F85" s="98"/>
      <c r="G85" s="98"/>
      <c r="H85" s="98"/>
      <c r="I85" s="99"/>
      <c r="J85" s="100"/>
      <c r="K85" s="314">
        <v>0.05</v>
      </c>
      <c r="L85" s="864">
        <f>N78*K85</f>
        <v>289.58357545163221</v>
      </c>
      <c r="M85" s="865"/>
      <c r="N85" s="57"/>
    </row>
    <row r="86" spans="1:14" ht="15.75" thickBot="1">
      <c r="B86" s="828" t="s">
        <v>1037</v>
      </c>
      <c r="C86" s="829"/>
      <c r="D86" s="829"/>
      <c r="E86" s="829"/>
      <c r="F86" s="829"/>
      <c r="G86" s="829"/>
      <c r="H86" s="829"/>
      <c r="I86" s="829"/>
      <c r="J86" s="829"/>
      <c r="K86" s="829"/>
      <c r="L86" s="829"/>
      <c r="M86" s="830"/>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2.0426882082439999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6288.3073585246784</v>
      </c>
      <c r="N48" s="281">
        <f>K48*M48</f>
        <v>7545.9688302296136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7545.9688302296136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204.2688208244</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7752.2803392622573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1550.4560678524515</v>
      </c>
      <c r="M83" s="863"/>
      <c r="N83" s="57"/>
    </row>
    <row r="84" spans="1:14">
      <c r="B84" s="95" t="s">
        <v>1057</v>
      </c>
      <c r="C84" s="96"/>
      <c r="D84" s="96"/>
      <c r="E84" s="96"/>
      <c r="F84" s="96"/>
      <c r="G84" s="96"/>
      <c r="H84" s="96"/>
      <c r="I84" s="93"/>
      <c r="J84" s="94"/>
      <c r="K84" s="313">
        <v>0.05</v>
      </c>
      <c r="L84" s="862">
        <f>N78*K84</f>
        <v>387.61401696311287</v>
      </c>
      <c r="M84" s="863"/>
      <c r="N84" s="57"/>
    </row>
    <row r="85" spans="1:14" ht="15.75" thickBot="1">
      <c r="B85" s="97" t="s">
        <v>1058</v>
      </c>
      <c r="C85" s="98"/>
      <c r="D85" s="98"/>
      <c r="E85" s="98"/>
      <c r="F85" s="98"/>
      <c r="G85" s="98"/>
      <c r="H85" s="98"/>
      <c r="I85" s="99"/>
      <c r="J85" s="100"/>
      <c r="K85" s="314">
        <v>0.05</v>
      </c>
      <c r="L85" s="864">
        <f>N78*K85</f>
        <v>387.61401696311287</v>
      </c>
      <c r="M85" s="865"/>
      <c r="N85" s="57"/>
    </row>
    <row r="86" spans="1:14" ht="15.75" thickBot="1">
      <c r="B86" s="828" t="s">
        <v>1037</v>
      </c>
      <c r="C86" s="829"/>
      <c r="D86" s="829"/>
      <c r="E86" s="829"/>
      <c r="F86" s="829"/>
      <c r="G86" s="829"/>
      <c r="H86" s="829"/>
      <c r="I86" s="829"/>
      <c r="J86" s="829"/>
      <c r="K86" s="829"/>
      <c r="L86" s="829"/>
      <c r="M86" s="830"/>
      <c r="N86" s="58">
        <f>L83+L84+L85</f>
        <v>2325.6841017786774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10077.964441040935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2.0426882082439999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12326.181883926954</v>
      </c>
      <c r="N48" s="281">
        <f>K48*M48</f>
        <v>16024.036449105042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16024.036449105042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204.2688208244</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16230.347958137687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3246.0695916275376</v>
      </c>
      <c r="M83" s="863"/>
      <c r="N83" s="57"/>
    </row>
    <row r="84" spans="1:14">
      <c r="B84" s="95" t="s">
        <v>1057</v>
      </c>
      <c r="C84" s="96"/>
      <c r="D84" s="96"/>
      <c r="E84" s="96"/>
      <c r="F84" s="96"/>
      <c r="G84" s="96"/>
      <c r="H84" s="96"/>
      <c r="I84" s="93"/>
      <c r="J84" s="94"/>
      <c r="K84" s="313">
        <v>0.05</v>
      </c>
      <c r="L84" s="862">
        <f>N78*K84</f>
        <v>811.51739790688441</v>
      </c>
      <c r="M84" s="863"/>
      <c r="N84" s="57"/>
    </row>
    <row r="85" spans="1:14" ht="15.75" thickBot="1">
      <c r="B85" s="97" t="s">
        <v>1058</v>
      </c>
      <c r="C85" s="98"/>
      <c r="D85" s="98"/>
      <c r="E85" s="98"/>
      <c r="F85" s="98"/>
      <c r="G85" s="98"/>
      <c r="H85" s="98"/>
      <c r="I85" s="99"/>
      <c r="J85" s="100"/>
      <c r="K85" s="314">
        <v>0.05</v>
      </c>
      <c r="L85" s="864">
        <f>N78*K85</f>
        <v>811.51739790688441</v>
      </c>
      <c r="M85" s="865"/>
      <c r="N85" s="57"/>
    </row>
    <row r="86" spans="1:14" ht="15.75" thickBot="1">
      <c r="B86" s="828" t="s">
        <v>1037</v>
      </c>
      <c r="C86" s="829"/>
      <c r="D86" s="829"/>
      <c r="E86" s="829"/>
      <c r="F86" s="829"/>
      <c r="G86" s="829"/>
      <c r="H86" s="829"/>
      <c r="I86" s="829"/>
      <c r="J86" s="829"/>
      <c r="K86" s="829"/>
      <c r="L86" s="829"/>
      <c r="M86" s="830"/>
      <c r="N86" s="58">
        <f>L83+L84+L85</f>
        <v>4869.1043874413062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21099.452345578993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303</v>
      </c>
      <c r="B36" s="841" t="str">
        <f>VLOOKUP(A36,EQUIPOS!A6:D154,3,FALSE)</f>
        <v>Retrocargador, pala de 1,1 m3 de capacidad, profundidad de excavación de 4.400 mm y una altura de 5.680 mm</v>
      </c>
      <c r="C36" s="842"/>
      <c r="D36" s="842"/>
      <c r="E36" s="842"/>
      <c r="F36" s="842"/>
      <c r="G36" s="842"/>
      <c r="H36" s="843"/>
      <c r="I36" s="276"/>
      <c r="J36" s="277"/>
      <c r="K36" s="278">
        <f>VLOOKUP(A36,EQUIPOS!A6:D163,4,FALSE)</f>
        <v>130000</v>
      </c>
      <c r="L36" s="279"/>
      <c r="M36" s="280">
        <v>250</v>
      </c>
      <c r="N36" s="281">
        <f>K36/M36</f>
        <v>520</v>
      </c>
    </row>
    <row r="37" spans="1:14">
      <c r="A37" s="119" t="s">
        <v>373</v>
      </c>
      <c r="B37" s="841" t="str">
        <f>VLOOKUP(A37,EQUIPOS!A7:D154,3,FALSE)</f>
        <v>Volqueta 6 m3</v>
      </c>
      <c r="C37" s="842"/>
      <c r="D37" s="842"/>
      <c r="E37" s="842"/>
      <c r="F37" s="842"/>
      <c r="G37" s="842"/>
      <c r="H37" s="843"/>
      <c r="I37" s="276"/>
      <c r="J37" s="277"/>
      <c r="K37" s="278">
        <f>VLOOKUP(A37,EQUIPOS!A7:D164,4,FALSE)</f>
        <v>65000</v>
      </c>
      <c r="L37" s="279"/>
      <c r="M37" s="280">
        <v>250</v>
      </c>
      <c r="N37" s="281">
        <f>K37/M37</f>
        <v>260</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0.05</v>
      </c>
      <c r="N41" s="353">
        <f>N76*M41</f>
        <v>5.1067205206100006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785.10672052061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102.1344104122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887.24113093280994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177.44822618656201</v>
      </c>
      <c r="M83" s="863"/>
      <c r="N83" s="57"/>
    </row>
    <row r="84" spans="1:14">
      <c r="B84" s="95" t="s">
        <v>1057</v>
      </c>
      <c r="C84" s="96"/>
      <c r="D84" s="96"/>
      <c r="E84" s="96"/>
      <c r="F84" s="96"/>
      <c r="G84" s="96"/>
      <c r="H84" s="96"/>
      <c r="I84" s="93"/>
      <c r="J84" s="94"/>
      <c r="K84" s="313">
        <v>0.05</v>
      </c>
      <c r="L84" s="862">
        <f>N78*K84</f>
        <v>44.362056546640503</v>
      </c>
      <c r="M84" s="863"/>
      <c r="N84" s="57"/>
    </row>
    <row r="85" spans="1:14" ht="15.75" thickBot="1">
      <c r="B85" s="97" t="s">
        <v>1058</v>
      </c>
      <c r="C85" s="98"/>
      <c r="D85" s="98"/>
      <c r="E85" s="98"/>
      <c r="F85" s="98"/>
      <c r="G85" s="98"/>
      <c r="H85" s="98"/>
      <c r="I85" s="99"/>
      <c r="J85" s="100"/>
      <c r="K85" s="314">
        <v>0.05</v>
      </c>
      <c r="L85" s="864">
        <f>N78*K85</f>
        <v>44.362056546640503</v>
      </c>
      <c r="M85" s="865"/>
      <c r="N85" s="57"/>
    </row>
    <row r="86" spans="1:14" ht="15.75" thickBot="1">
      <c r="B86" s="828" t="s">
        <v>1037</v>
      </c>
      <c r="C86" s="829"/>
      <c r="D86" s="829"/>
      <c r="E86" s="829"/>
      <c r="F86" s="829"/>
      <c r="G86" s="829"/>
      <c r="H86" s="829"/>
      <c r="I86" s="829"/>
      <c r="J86" s="829"/>
      <c r="K86" s="829"/>
      <c r="L86" s="829"/>
      <c r="M86" s="830"/>
      <c r="N86" s="58">
        <f>L83+L84+L85</f>
        <v>266.17233927984302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1153.413470212653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35</v>
      </c>
      <c r="N36" s="281">
        <f>K36/M36</f>
        <v>1942.8571428571429</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35</v>
      </c>
      <c r="N37" s="281">
        <f>K37/M37</f>
        <v>5428.5714285714284</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35</v>
      </c>
      <c r="N38" s="281">
        <f>K38/M38</f>
        <v>3857.1428571428573</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0.02</v>
      </c>
      <c r="N41" s="353">
        <f>N76*M41</f>
        <v>14.590630058885715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11243.162058630314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69</v>
      </c>
      <c r="N48" s="281">
        <f>K48*M48</f>
        <v>1725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440</v>
      </c>
      <c r="N49" s="281">
        <f>K49*M49</f>
        <v>35200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36925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729.53150294428576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48897.693561574604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9779.5387123149212</v>
      </c>
      <c r="M83" s="863"/>
      <c r="N83" s="57"/>
    </row>
    <row r="84" spans="1:14">
      <c r="B84" s="95" t="s">
        <v>1057</v>
      </c>
      <c r="C84" s="96"/>
      <c r="D84" s="96"/>
      <c r="E84" s="96"/>
      <c r="F84" s="96"/>
      <c r="G84" s="96"/>
      <c r="H84" s="96"/>
      <c r="I84" s="93"/>
      <c r="J84" s="94"/>
      <c r="K84" s="313">
        <v>0.05</v>
      </c>
      <c r="L84" s="862">
        <f>N78*K84</f>
        <v>2444.8846780787303</v>
      </c>
      <c r="M84" s="863"/>
      <c r="N84" s="57"/>
    </row>
    <row r="85" spans="1:14" ht="15.75" thickBot="1">
      <c r="B85" s="97" t="s">
        <v>1058</v>
      </c>
      <c r="C85" s="98"/>
      <c r="D85" s="98"/>
      <c r="E85" s="98"/>
      <c r="F85" s="98"/>
      <c r="G85" s="98"/>
      <c r="H85" s="98"/>
      <c r="I85" s="99"/>
      <c r="J85" s="100"/>
      <c r="K85" s="314">
        <v>0.05</v>
      </c>
      <c r="L85" s="864">
        <f>N78*K85</f>
        <v>2444.8846780787303</v>
      </c>
      <c r="M85" s="865"/>
      <c r="N85" s="57"/>
    </row>
    <row r="86" spans="1:14" ht="15.75" thickBot="1">
      <c r="B86" s="828" t="s">
        <v>1037</v>
      </c>
      <c r="C86" s="829"/>
      <c r="D86" s="829"/>
      <c r="E86" s="829"/>
      <c r="F86" s="829"/>
      <c r="G86" s="829"/>
      <c r="H86" s="829"/>
      <c r="I86" s="829"/>
      <c r="J86" s="829"/>
      <c r="K86" s="829"/>
      <c r="L86" s="829"/>
      <c r="M86" s="830"/>
      <c r="N86" s="58">
        <f>L83+L84+L85</f>
        <v>14669.308068472381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63567.001630046987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5"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35</v>
      </c>
      <c r="N36" s="281">
        <f>K36/M36</f>
        <v>1942.8571428571429</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35</v>
      </c>
      <c r="N37" s="281">
        <f>K37/M37</f>
        <v>5428.5714285714284</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35</v>
      </c>
      <c r="N38" s="281">
        <f>K38/M38</f>
        <v>3857.1428571428573</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0.02</v>
      </c>
      <c r="N41" s="353">
        <f>N76*M41</f>
        <v>14.590630058885715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11243.162058630314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69</v>
      </c>
      <c r="N48" s="281">
        <f>K48*M48</f>
        <v>1725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729.53150294428576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13697.693561574601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2739.5387123149203</v>
      </c>
      <c r="M83" s="863"/>
      <c r="N83" s="57"/>
    </row>
    <row r="84" spans="1:14">
      <c r="B84" s="95" t="s">
        <v>1057</v>
      </c>
      <c r="C84" s="96"/>
      <c r="D84" s="96"/>
      <c r="E84" s="96"/>
      <c r="F84" s="96"/>
      <c r="G84" s="96"/>
      <c r="H84" s="96"/>
      <c r="I84" s="93"/>
      <c r="J84" s="94"/>
      <c r="K84" s="313">
        <v>0.05</v>
      </c>
      <c r="L84" s="862">
        <f>N78*K84</f>
        <v>684.88467807873008</v>
      </c>
      <c r="M84" s="863"/>
      <c r="N84" s="57"/>
    </row>
    <row r="85" spans="1:14" ht="15.75" thickBot="1">
      <c r="B85" s="97" t="s">
        <v>1058</v>
      </c>
      <c r="C85" s="98"/>
      <c r="D85" s="98"/>
      <c r="E85" s="98"/>
      <c r="F85" s="98"/>
      <c r="G85" s="98"/>
      <c r="H85" s="98"/>
      <c r="I85" s="99"/>
      <c r="J85" s="100"/>
      <c r="K85" s="314">
        <v>0.05</v>
      </c>
      <c r="L85" s="864">
        <f>N78*K85</f>
        <v>684.88467807873008</v>
      </c>
      <c r="M85" s="865"/>
      <c r="N85" s="57"/>
    </row>
    <row r="86" spans="1:14" ht="15.75" thickBot="1">
      <c r="B86" s="828" t="s">
        <v>1037</v>
      </c>
      <c r="C86" s="829"/>
      <c r="D86" s="829"/>
      <c r="E86" s="829"/>
      <c r="F86" s="829"/>
      <c r="G86" s="829"/>
      <c r="H86" s="829"/>
      <c r="I86" s="829"/>
      <c r="J86" s="829"/>
      <c r="K86" s="829"/>
      <c r="L86" s="829"/>
      <c r="M86" s="830"/>
      <c r="N86" s="58">
        <f>L83+L84+L85</f>
        <v>4109.30806847238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17807.00163004698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440</v>
      </c>
      <c r="N48" s="281">
        <f>K48*M48</f>
        <v>440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440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28" t="s">
        <v>1037</v>
      </c>
      <c r="C76" s="829"/>
      <c r="D76" s="829"/>
      <c r="E76" s="829"/>
      <c r="F76" s="829"/>
      <c r="G76" s="829"/>
      <c r="H76" s="829"/>
      <c r="I76" s="835"/>
      <c r="J76" s="835"/>
      <c r="K76" s="835"/>
      <c r="L76" s="835"/>
      <c r="M76" s="836"/>
      <c r="N76" s="310">
        <f>SUM(N70:N75)</f>
        <v>0</v>
      </c>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440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88</v>
      </c>
      <c r="M83" s="863"/>
      <c r="N83" s="57"/>
    </row>
    <row r="84" spans="1:14">
      <c r="B84" s="95" t="s">
        <v>1057</v>
      </c>
      <c r="C84" s="96"/>
      <c r="D84" s="96"/>
      <c r="E84" s="96"/>
      <c r="F84" s="96"/>
      <c r="G84" s="96"/>
      <c r="H84" s="96"/>
      <c r="I84" s="93"/>
      <c r="J84" s="94"/>
      <c r="K84" s="313">
        <v>0.05</v>
      </c>
      <c r="L84" s="862">
        <f>N78*K84</f>
        <v>22</v>
      </c>
      <c r="M84" s="863"/>
      <c r="N84" s="57"/>
    </row>
    <row r="85" spans="1:14" ht="15.75" thickBot="1">
      <c r="B85" s="97" t="s">
        <v>1058</v>
      </c>
      <c r="C85" s="98"/>
      <c r="D85" s="98"/>
      <c r="E85" s="98"/>
      <c r="F85" s="98"/>
      <c r="G85" s="98"/>
      <c r="H85" s="98"/>
      <c r="I85" s="99"/>
      <c r="J85" s="100"/>
      <c r="K85" s="314">
        <v>0.05</v>
      </c>
      <c r="L85" s="864">
        <f>N78*K85</f>
        <v>22</v>
      </c>
      <c r="M85" s="865"/>
      <c r="N85" s="57"/>
    </row>
    <row r="86" spans="1:14" ht="15.75" thickBot="1">
      <c r="B86" s="828" t="s">
        <v>1037</v>
      </c>
      <c r="C86" s="829"/>
      <c r="D86" s="829"/>
      <c r="E86" s="829"/>
      <c r="F86" s="829"/>
      <c r="G86" s="829"/>
      <c r="H86" s="829"/>
      <c r="I86" s="829"/>
      <c r="J86" s="829"/>
      <c r="K86" s="829"/>
      <c r="L86" s="829"/>
      <c r="M86" s="830"/>
      <c r="N86" s="58">
        <f>L83+L84+L85</f>
        <v>132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35</v>
      </c>
      <c r="N36" s="281">
        <f>K36/M36</f>
        <v>1942.8571428571429</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35</v>
      </c>
      <c r="N37" s="281">
        <f>K37/M37</f>
        <v>5428.5714285714284</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35</v>
      </c>
      <c r="N38" s="281">
        <f>K38/M38</f>
        <v>3857.1428571428573</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0.02</v>
      </c>
      <c r="N41" s="353">
        <f>N76*M41</f>
        <v>14.590630058885715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11243.162058630314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430</v>
      </c>
      <c r="N48" s="281">
        <f>K48*M48</f>
        <v>34400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69</v>
      </c>
      <c r="N49" s="281">
        <f>K49*M49</f>
        <v>1725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36125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729.53150294428576</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48097.693561574604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9619.5387123149212</v>
      </c>
      <c r="M83" s="863"/>
      <c r="N83" s="57"/>
    </row>
    <row r="84" spans="1:14">
      <c r="B84" s="95" t="s">
        <v>1057</v>
      </c>
      <c r="C84" s="96"/>
      <c r="D84" s="96"/>
      <c r="E84" s="96"/>
      <c r="F84" s="96"/>
      <c r="G84" s="96"/>
      <c r="H84" s="96"/>
      <c r="I84" s="93"/>
      <c r="J84" s="94"/>
      <c r="K84" s="313">
        <v>0.05</v>
      </c>
      <c r="L84" s="862">
        <f>N78*K84</f>
        <v>2404.8846780787303</v>
      </c>
      <c r="M84" s="863"/>
      <c r="N84" s="57"/>
    </row>
    <row r="85" spans="1:14" ht="15.75" thickBot="1">
      <c r="B85" s="97" t="s">
        <v>1058</v>
      </c>
      <c r="C85" s="98"/>
      <c r="D85" s="98"/>
      <c r="E85" s="98"/>
      <c r="F85" s="98"/>
      <c r="G85" s="98"/>
      <c r="H85" s="98"/>
      <c r="I85" s="99"/>
      <c r="J85" s="100"/>
      <c r="K85" s="314">
        <v>0.05</v>
      </c>
      <c r="L85" s="864">
        <f>N78*K85</f>
        <v>2404.8846780787303</v>
      </c>
      <c r="M85" s="865"/>
      <c r="N85" s="57"/>
    </row>
    <row r="86" spans="1:14" ht="15.75" thickBot="1">
      <c r="B86" s="828" t="s">
        <v>1037</v>
      </c>
      <c r="C86" s="829"/>
      <c r="D86" s="829"/>
      <c r="E86" s="829"/>
      <c r="F86" s="829"/>
      <c r="G86" s="829"/>
      <c r="H86" s="829"/>
      <c r="I86" s="829"/>
      <c r="J86" s="829"/>
      <c r="K86" s="829"/>
      <c r="L86" s="829"/>
      <c r="M86" s="830"/>
      <c r="N86" s="58">
        <f>L83+L84+L85</f>
        <v>14429.308068472381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62527.001630046987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35</v>
      </c>
      <c r="N36" s="281">
        <f>K36/M36</f>
        <v>1942.8571428571429</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35</v>
      </c>
      <c r="N37" s="281">
        <f>K37/M37</f>
        <v>5428.5714285714284</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35</v>
      </c>
      <c r="N38" s="281">
        <f>K38/M38</f>
        <v>3857.1428571428573</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0.02</v>
      </c>
      <c r="N41" s="353">
        <f>N75*M41</f>
        <v>14.590630058885715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11243.162058630314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69</v>
      </c>
      <c r="N48" s="281">
        <f>K48*M48</f>
        <v>1725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1725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B58" s="52"/>
      <c r="C58" s="326"/>
      <c r="D58" s="326"/>
      <c r="E58" s="326"/>
      <c r="F58" s="326"/>
      <c r="G58" s="326"/>
      <c r="H58" s="320"/>
      <c r="I58" s="288"/>
      <c r="J58" s="295"/>
      <c r="K58" s="288"/>
      <c r="L58" s="917"/>
      <c r="M58" s="91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28" t="s">
        <v>1037</v>
      </c>
      <c r="C75" s="829"/>
      <c r="D75" s="829"/>
      <c r="E75" s="829"/>
      <c r="F75" s="829"/>
      <c r="G75" s="829"/>
      <c r="H75" s="829"/>
      <c r="I75" s="835"/>
      <c r="J75" s="835"/>
      <c r="K75" s="835"/>
      <c r="L75" s="835"/>
      <c r="M75" s="836"/>
      <c r="N75" s="310">
        <f>SUM(N69:N74)</f>
        <v>729.53150294428576</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13697.693561574601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2739.5387123149203</v>
      </c>
      <c r="M82" s="863"/>
      <c r="N82" s="57"/>
    </row>
    <row r="83" spans="1:14">
      <c r="B83" s="95" t="s">
        <v>1057</v>
      </c>
      <c r="C83" s="96"/>
      <c r="D83" s="96"/>
      <c r="E83" s="96"/>
      <c r="F83" s="96"/>
      <c r="G83" s="96"/>
      <c r="H83" s="96"/>
      <c r="I83" s="93"/>
      <c r="J83" s="94"/>
      <c r="K83" s="313">
        <v>0.05</v>
      </c>
      <c r="L83" s="862">
        <f>N77*K83</f>
        <v>684.88467807873008</v>
      </c>
      <c r="M83" s="863"/>
      <c r="N83" s="57"/>
    </row>
    <row r="84" spans="1:14" ht="15.75" thickBot="1">
      <c r="B84" s="97" t="s">
        <v>1058</v>
      </c>
      <c r="C84" s="98"/>
      <c r="D84" s="98"/>
      <c r="E84" s="98"/>
      <c r="F84" s="98"/>
      <c r="G84" s="98"/>
      <c r="H84" s="98"/>
      <c r="I84" s="99"/>
      <c r="J84" s="100"/>
      <c r="K84" s="314">
        <v>0.05</v>
      </c>
      <c r="L84" s="864">
        <f>N77*K84</f>
        <v>684.88467807873008</v>
      </c>
      <c r="M84" s="865"/>
      <c r="N84" s="57"/>
    </row>
    <row r="85" spans="1:14" ht="15.75" thickBot="1">
      <c r="B85" s="828" t="s">
        <v>1037</v>
      </c>
      <c r="C85" s="829"/>
      <c r="D85" s="829"/>
      <c r="E85" s="829"/>
      <c r="F85" s="829"/>
      <c r="G85" s="829"/>
      <c r="H85" s="829"/>
      <c r="I85" s="829"/>
      <c r="J85" s="829"/>
      <c r="K85" s="829"/>
      <c r="L85" s="829"/>
      <c r="M85" s="830"/>
      <c r="N85" s="58">
        <f>L82+L83+L84</f>
        <v>4109.30806847238</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17807.00163004698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22" zoomScale="76" zoomScaleNormal="76" workbookViewId="0">
      <selection activeCell="N57" sqref="N57:N5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ht="21"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430</v>
      </c>
      <c r="N48" s="281">
        <f>K48*M48</f>
        <v>430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430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28" t="s">
        <v>1037</v>
      </c>
      <c r="C76" s="829"/>
      <c r="D76" s="829"/>
      <c r="E76" s="829"/>
      <c r="F76" s="829"/>
      <c r="G76" s="829"/>
      <c r="H76" s="829"/>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430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86</v>
      </c>
      <c r="M83" s="863"/>
      <c r="N83" s="57"/>
    </row>
    <row r="84" spans="1:14">
      <c r="B84" s="95" t="s">
        <v>1057</v>
      </c>
      <c r="C84" s="96"/>
      <c r="D84" s="96"/>
      <c r="E84" s="96"/>
      <c r="F84" s="96"/>
      <c r="G84" s="96"/>
      <c r="H84" s="96"/>
      <c r="I84" s="93"/>
      <c r="J84" s="94"/>
      <c r="K84" s="313">
        <v>0.05</v>
      </c>
      <c r="L84" s="862">
        <f>N78*K84</f>
        <v>21.5</v>
      </c>
      <c r="M84" s="863"/>
      <c r="N84" s="57"/>
    </row>
    <row r="85" spans="1:14" ht="15.75" thickBot="1">
      <c r="B85" s="97" t="s">
        <v>1058</v>
      </c>
      <c r="C85" s="98"/>
      <c r="D85" s="98"/>
      <c r="E85" s="98"/>
      <c r="F85" s="98"/>
      <c r="G85" s="98"/>
      <c r="H85" s="98"/>
      <c r="I85" s="99"/>
      <c r="J85" s="100"/>
      <c r="K85" s="314">
        <v>0.05</v>
      </c>
      <c r="L85" s="864">
        <f>N78*K85</f>
        <v>21.5</v>
      </c>
      <c r="M85" s="865"/>
      <c r="N85" s="57"/>
    </row>
    <row r="86" spans="1:14" ht="15.75" thickBot="1">
      <c r="B86" s="828" t="s">
        <v>1037</v>
      </c>
      <c r="C86" s="829"/>
      <c r="D86" s="829"/>
      <c r="E86" s="829"/>
      <c r="F86" s="829"/>
      <c r="G86" s="829"/>
      <c r="H86" s="829"/>
      <c r="I86" s="829"/>
      <c r="J86" s="829"/>
      <c r="K86" s="829"/>
      <c r="L86" s="829"/>
      <c r="M86" s="830"/>
      <c r="N86" s="58">
        <f>L83+L84+L85</f>
        <v>129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7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600</v>
      </c>
      <c r="N36" s="281">
        <f>K36/M36</f>
        <v>113.33333333333333</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600</v>
      </c>
      <c r="N37" s="281">
        <f>K37/M37</f>
        <v>316.66666666666669</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600</v>
      </c>
      <c r="N38" s="281">
        <f>K38/M38</f>
        <v>225</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N75*M41</f>
        <v>0.42556004338416664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655.42556004338417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69</v>
      </c>
      <c r="N48" s="281">
        <f>K48*M48</f>
        <v>207</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207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B58" s="52"/>
      <c r="C58" s="326"/>
      <c r="D58" s="326"/>
      <c r="E58" s="326"/>
      <c r="F58" s="326"/>
      <c r="G58" s="326"/>
      <c r="H58" s="320"/>
      <c r="I58" s="288"/>
      <c r="J58" s="295"/>
      <c r="K58" s="288"/>
      <c r="L58" s="917"/>
      <c r="M58" s="91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28" t="s">
        <v>1037</v>
      </c>
      <c r="C75" s="829"/>
      <c r="D75" s="829"/>
      <c r="E75" s="829"/>
      <c r="F75" s="829"/>
      <c r="G75" s="829"/>
      <c r="H75" s="829"/>
      <c r="I75" s="835"/>
      <c r="J75" s="835"/>
      <c r="K75" s="835"/>
      <c r="L75" s="835"/>
      <c r="M75" s="836"/>
      <c r="N75" s="310">
        <f>SUM(N69:N74)</f>
        <v>42.556004338416663</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904.98156438180081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180.99631287636018</v>
      </c>
      <c r="M82" s="863"/>
      <c r="N82" s="57"/>
    </row>
    <row r="83" spans="1:14">
      <c r="B83" s="95" t="s">
        <v>1057</v>
      </c>
      <c r="C83" s="96"/>
      <c r="D83" s="96"/>
      <c r="E83" s="96"/>
      <c r="F83" s="96"/>
      <c r="G83" s="96"/>
      <c r="H83" s="96"/>
      <c r="I83" s="93"/>
      <c r="J83" s="94"/>
      <c r="K83" s="313">
        <v>0.05</v>
      </c>
      <c r="L83" s="862">
        <f>N77*K83</f>
        <v>45.249078219090045</v>
      </c>
      <c r="M83" s="863"/>
      <c r="N83" s="57"/>
    </row>
    <row r="84" spans="1:14" ht="15.75" thickBot="1">
      <c r="B84" s="97" t="s">
        <v>1058</v>
      </c>
      <c r="C84" s="98"/>
      <c r="D84" s="98"/>
      <c r="E84" s="98"/>
      <c r="F84" s="98"/>
      <c r="G84" s="98"/>
      <c r="H84" s="98"/>
      <c r="I84" s="99"/>
      <c r="J84" s="100"/>
      <c r="K84" s="314">
        <v>0.05</v>
      </c>
      <c r="L84" s="864">
        <f>N77*K84</f>
        <v>45.249078219090045</v>
      </c>
      <c r="M84" s="865"/>
      <c r="N84" s="57"/>
    </row>
    <row r="85" spans="1:14" ht="15.75" thickBot="1">
      <c r="B85" s="828" t="s">
        <v>1037</v>
      </c>
      <c r="C85" s="829"/>
      <c r="D85" s="829"/>
      <c r="E85" s="829"/>
      <c r="F85" s="829"/>
      <c r="G85" s="829"/>
      <c r="H85" s="829"/>
      <c r="I85" s="829"/>
      <c r="J85" s="829"/>
      <c r="K85" s="829"/>
      <c r="L85" s="829"/>
      <c r="M85" s="830"/>
      <c r="N85" s="58">
        <f>L82+L83+L84</f>
        <v>271.49446931454025</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1176.4760336963411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45</v>
      </c>
      <c r="N37" s="281">
        <f>K37/M37</f>
        <v>4222.2222222222226</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0.02</v>
      </c>
      <c r="N41" s="353">
        <f>N75*M41</f>
        <v>11.348267823577778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8744.6816011569117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69</v>
      </c>
      <c r="N48" s="281">
        <f>K48*M48</f>
        <v>1725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38080</v>
      </c>
      <c r="N49" s="281">
        <f>K49*M49</f>
        <v>47600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49325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17">
        <f>VLOOKUP(A58,TRANSPORTE!A5:D117,4,FALSE)</f>
        <v>1250</v>
      </c>
      <c r="M58" s="918"/>
      <c r="N58" s="296">
        <f>K58*L58</f>
        <v>1562.5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1562.5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28" t="s">
        <v>1037</v>
      </c>
      <c r="C75" s="829"/>
      <c r="D75" s="829"/>
      <c r="E75" s="829"/>
      <c r="F75" s="829"/>
      <c r="G75" s="829"/>
      <c r="H75" s="829"/>
      <c r="I75" s="835"/>
      <c r="J75" s="835"/>
      <c r="K75" s="835"/>
      <c r="L75" s="835"/>
      <c r="M75" s="836"/>
      <c r="N75" s="310">
        <f>SUM(N69:N74)</f>
        <v>567.4133911788889</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60199.594992335798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12039.918998467161</v>
      </c>
      <c r="M82" s="863"/>
      <c r="N82" s="57"/>
    </row>
    <row r="83" spans="1:14">
      <c r="B83" s="95" t="s">
        <v>1057</v>
      </c>
      <c r="C83" s="96"/>
      <c r="D83" s="96"/>
      <c r="E83" s="96"/>
      <c r="F83" s="96"/>
      <c r="G83" s="96"/>
      <c r="H83" s="96"/>
      <c r="I83" s="93"/>
      <c r="J83" s="94"/>
      <c r="K83" s="313">
        <v>0.05</v>
      </c>
      <c r="L83" s="862">
        <f>N77*K83</f>
        <v>3009.9797496167903</v>
      </c>
      <c r="M83" s="863"/>
      <c r="N83" s="57"/>
    </row>
    <row r="84" spans="1:14" ht="15.75" thickBot="1">
      <c r="B84" s="97" t="s">
        <v>1058</v>
      </c>
      <c r="C84" s="98"/>
      <c r="D84" s="98"/>
      <c r="E84" s="98"/>
      <c r="F84" s="98"/>
      <c r="G84" s="98"/>
      <c r="H84" s="98"/>
      <c r="I84" s="99"/>
      <c r="J84" s="100"/>
      <c r="K84" s="314">
        <v>0.05</v>
      </c>
      <c r="L84" s="864">
        <f>N77*K84</f>
        <v>3009.9797496167903</v>
      </c>
      <c r="M84" s="865"/>
      <c r="N84" s="57"/>
    </row>
    <row r="85" spans="1:14" ht="15.75" thickBot="1">
      <c r="B85" s="828" t="s">
        <v>1037</v>
      </c>
      <c r="C85" s="829"/>
      <c r="D85" s="829"/>
      <c r="E85" s="829"/>
      <c r="F85" s="829"/>
      <c r="G85" s="829"/>
      <c r="H85" s="829"/>
      <c r="I85" s="829"/>
      <c r="J85" s="829"/>
      <c r="K85" s="829"/>
      <c r="L85" s="829"/>
      <c r="M85" s="830"/>
      <c r="N85" s="58">
        <f>L82+L83+L84</f>
        <v>18059.878497700742</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78259.473490036544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29.25"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6217.554993069366</v>
      </c>
      <c r="N48" s="281">
        <f>K48*M48</f>
        <v>6217.554993069366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6217.554993069366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28" t="s">
        <v>1037</v>
      </c>
      <c r="C76" s="829"/>
      <c r="D76" s="829"/>
      <c r="E76" s="829"/>
      <c r="F76" s="829"/>
      <c r="G76" s="829"/>
      <c r="H76" s="829"/>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6217.554993069366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1243.5109986138732</v>
      </c>
      <c r="M83" s="863"/>
      <c r="N83" s="57"/>
    </row>
    <row r="84" spans="1:14">
      <c r="B84" s="95" t="s">
        <v>1057</v>
      </c>
      <c r="C84" s="96"/>
      <c r="D84" s="96"/>
      <c r="E84" s="96"/>
      <c r="F84" s="96"/>
      <c r="G84" s="96"/>
      <c r="H84" s="96"/>
      <c r="I84" s="93"/>
      <c r="J84" s="94"/>
      <c r="K84" s="313">
        <v>0.05</v>
      </c>
      <c r="L84" s="862">
        <f>N78*K84</f>
        <v>310.8777496534683</v>
      </c>
      <c r="M84" s="863"/>
      <c r="N84" s="57"/>
    </row>
    <row r="85" spans="1:14" ht="15.75" thickBot="1">
      <c r="B85" s="97" t="s">
        <v>1058</v>
      </c>
      <c r="C85" s="98"/>
      <c r="D85" s="98"/>
      <c r="E85" s="98"/>
      <c r="F85" s="98"/>
      <c r="G85" s="98"/>
      <c r="H85" s="98"/>
      <c r="I85" s="99"/>
      <c r="J85" s="100"/>
      <c r="K85" s="314">
        <v>0.05</v>
      </c>
      <c r="L85" s="864">
        <f>N78*K85</f>
        <v>310.8777496534683</v>
      </c>
      <c r="M85" s="865"/>
      <c r="N85" s="57"/>
    </row>
    <row r="86" spans="1:14" ht="15.75" thickBot="1">
      <c r="B86" s="828" t="s">
        <v>1037</v>
      </c>
      <c r="C86" s="829"/>
      <c r="D86" s="829"/>
      <c r="E86" s="829"/>
      <c r="F86" s="829"/>
      <c r="G86" s="829"/>
      <c r="H86" s="829"/>
      <c r="I86" s="829"/>
      <c r="J86" s="829"/>
      <c r="K86" s="829"/>
      <c r="L86" s="829"/>
      <c r="M86" s="830"/>
      <c r="N86" s="58">
        <f>L83+L84+L85</f>
        <v>1865.2664979208098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8082.8214909901762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5"/>
      <c r="K118" s="805"/>
      <c r="L118" s="805"/>
      <c r="M118" s="805"/>
      <c r="N118" s="806"/>
    </row>
    <row r="119" spans="2:14" ht="15.75" customHeight="1"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164575.092147291</v>
      </c>
      <c r="N48" s="281">
        <f>K48*M48</f>
        <v>164575.092147291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164575.092147291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28" t="s">
        <v>1037</v>
      </c>
      <c r="C76" s="829"/>
      <c r="D76" s="829"/>
      <c r="E76" s="829"/>
      <c r="F76" s="829"/>
      <c r="G76" s="829"/>
      <c r="H76" s="829"/>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164575.092147291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32915.0184294582</v>
      </c>
      <c r="M83" s="863"/>
      <c r="N83" s="57"/>
    </row>
    <row r="84" spans="1:14">
      <c r="B84" s="95" t="s">
        <v>1057</v>
      </c>
      <c r="C84" s="96"/>
      <c r="D84" s="96"/>
      <c r="E84" s="96"/>
      <c r="F84" s="96"/>
      <c r="G84" s="96"/>
      <c r="H84" s="96"/>
      <c r="I84" s="93"/>
      <c r="J84" s="94"/>
      <c r="K84" s="313">
        <v>0.05</v>
      </c>
      <c r="L84" s="862">
        <f>N78*K84</f>
        <v>8228.7546073645499</v>
      </c>
      <c r="M84" s="863"/>
      <c r="N84" s="57"/>
    </row>
    <row r="85" spans="1:14" ht="15.75" thickBot="1">
      <c r="B85" s="97" t="s">
        <v>1058</v>
      </c>
      <c r="C85" s="98"/>
      <c r="D85" s="98"/>
      <c r="E85" s="98"/>
      <c r="F85" s="98"/>
      <c r="G85" s="98"/>
      <c r="H85" s="98"/>
      <c r="I85" s="99"/>
      <c r="J85" s="100"/>
      <c r="K85" s="314">
        <v>0.05</v>
      </c>
      <c r="L85" s="864">
        <f>N78*K85</f>
        <v>8228.7546073645499</v>
      </c>
      <c r="M85" s="865"/>
      <c r="N85" s="57"/>
    </row>
    <row r="86" spans="1:14" ht="15.75" thickBot="1">
      <c r="B86" s="828" t="s">
        <v>1037</v>
      </c>
      <c r="C86" s="829"/>
      <c r="D86" s="829"/>
      <c r="E86" s="829"/>
      <c r="F86" s="829"/>
      <c r="G86" s="829"/>
      <c r="H86" s="829"/>
      <c r="I86" s="829"/>
      <c r="J86" s="829"/>
      <c r="K86" s="829"/>
      <c r="L86" s="829"/>
      <c r="M86" s="830"/>
      <c r="N86" s="58">
        <f>L83+L84+L85</f>
        <v>49372.527644187299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213947.6197914783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13" zoomScale="77" zoomScaleNormal="77"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9"/>
      <c r="C1" s="931"/>
      <c r="D1" s="932"/>
      <c r="E1" s="932"/>
      <c r="F1" s="932"/>
      <c r="G1" s="932"/>
      <c r="H1" s="932"/>
      <c r="I1" s="932"/>
      <c r="J1" s="933"/>
      <c r="K1" s="934" t="s">
        <v>1017</v>
      </c>
      <c r="L1" s="936" t="s">
        <v>2304</v>
      </c>
      <c r="M1" s="937"/>
      <c r="N1" s="938"/>
    </row>
    <row r="2" spans="2:14" ht="18.75"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69</v>
      </c>
      <c r="N48" s="281">
        <f>K48*M48</f>
        <v>69</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164575.092147291</v>
      </c>
      <c r="N49" s="281">
        <f>K49*M49</f>
        <v>59247.033173024756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59316.033173024756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B58" s="52"/>
      <c r="C58" s="326"/>
      <c r="D58" s="326"/>
      <c r="E58" s="326"/>
      <c r="F58" s="326"/>
      <c r="G58" s="326"/>
      <c r="H58" s="320"/>
      <c r="I58" s="288"/>
      <c r="J58" s="295"/>
      <c r="K58" s="288"/>
      <c r="L58" s="917"/>
      <c r="M58" s="91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4" t="s">
        <v>1047</v>
      </c>
      <c r="C68" s="855"/>
      <c r="D68" s="855"/>
      <c r="E68" s="855"/>
      <c r="F68" s="855"/>
      <c r="G68" s="855"/>
      <c r="H68" s="855"/>
      <c r="I68" s="79" t="s">
        <v>1048</v>
      </c>
      <c r="J68" s="81" t="s">
        <v>1494</v>
      </c>
      <c r="K68" s="80" t="s">
        <v>1050</v>
      </c>
      <c r="L68" s="856" t="s">
        <v>1034</v>
      </c>
      <c r="M68" s="857"/>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15"/>
      <c r="C74" s="816"/>
      <c r="D74" s="816"/>
      <c r="E74" s="816"/>
      <c r="F74" s="816"/>
      <c r="G74" s="816"/>
      <c r="H74" s="816"/>
      <c r="I74" s="132"/>
      <c r="J74" s="132"/>
      <c r="K74" s="132"/>
      <c r="L74" s="916"/>
      <c r="M74" s="916"/>
      <c r="N74" s="51"/>
    </row>
    <row r="75" spans="2:15" ht="15.75" thickBot="1">
      <c r="B75" s="828" t="s">
        <v>1037</v>
      </c>
      <c r="C75" s="829"/>
      <c r="D75" s="829"/>
      <c r="E75" s="829"/>
      <c r="F75" s="829"/>
      <c r="G75" s="829"/>
      <c r="H75" s="829"/>
      <c r="I75" s="835"/>
      <c r="J75" s="835"/>
      <c r="K75" s="835"/>
      <c r="L75" s="835"/>
      <c r="M75" s="836"/>
      <c r="N75" s="310"/>
    </row>
    <row r="76" spans="2:15" ht="15.75" thickBot="1">
      <c r="B76" s="39"/>
      <c r="C76" s="40"/>
      <c r="D76" s="40"/>
      <c r="E76" s="40"/>
      <c r="F76" s="40"/>
      <c r="G76" s="40"/>
      <c r="H76" s="40"/>
      <c r="I76" s="40"/>
      <c r="J76" s="40"/>
      <c r="K76" s="40"/>
      <c r="L76" s="40"/>
      <c r="M76" s="40"/>
      <c r="N76" s="41"/>
    </row>
    <row r="77" spans="2:15" ht="15.75" thickBot="1">
      <c r="B77" s="828" t="s">
        <v>1051</v>
      </c>
      <c r="C77" s="829"/>
      <c r="D77" s="829"/>
      <c r="E77" s="829"/>
      <c r="F77" s="829"/>
      <c r="G77" s="829"/>
      <c r="H77" s="829"/>
      <c r="I77" s="829"/>
      <c r="J77" s="829"/>
      <c r="K77" s="829"/>
      <c r="L77" s="829"/>
      <c r="M77" s="830"/>
      <c r="N77" s="105">
        <f>N43+N53+N64+N75</f>
        <v>59316.033173024756</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11863.206634604952</v>
      </c>
      <c r="M82" s="863"/>
      <c r="N82" s="57"/>
    </row>
    <row r="83" spans="1:14">
      <c r="B83" s="95" t="s">
        <v>1057</v>
      </c>
      <c r="C83" s="96"/>
      <c r="D83" s="96"/>
      <c r="E83" s="96"/>
      <c r="F83" s="96"/>
      <c r="G83" s="96"/>
      <c r="H83" s="96"/>
      <c r="I83" s="93"/>
      <c r="J83" s="94"/>
      <c r="K83" s="313">
        <v>0.05</v>
      </c>
      <c r="L83" s="862">
        <f>N77*K83</f>
        <v>2965.8016586512381</v>
      </c>
      <c r="M83" s="863"/>
      <c r="N83" s="57"/>
    </row>
    <row r="84" spans="1:14" ht="15.75" thickBot="1">
      <c r="B84" s="97" t="s">
        <v>1058</v>
      </c>
      <c r="C84" s="98"/>
      <c r="D84" s="98"/>
      <c r="E84" s="98"/>
      <c r="F84" s="98"/>
      <c r="G84" s="98"/>
      <c r="H84" s="98"/>
      <c r="I84" s="99"/>
      <c r="J84" s="100"/>
      <c r="K84" s="314">
        <v>0.05</v>
      </c>
      <c r="L84" s="864">
        <f>N77*K84</f>
        <v>2965.8016586512381</v>
      </c>
      <c r="M84" s="865"/>
      <c r="N84" s="57"/>
    </row>
    <row r="85" spans="1:14" ht="15.75" thickBot="1">
      <c r="B85" s="828" t="s">
        <v>1037</v>
      </c>
      <c r="C85" s="829"/>
      <c r="D85" s="829"/>
      <c r="E85" s="829"/>
      <c r="F85" s="829"/>
      <c r="G85" s="829"/>
      <c r="H85" s="829"/>
      <c r="I85" s="829"/>
      <c r="J85" s="829"/>
      <c r="K85" s="829"/>
      <c r="L85" s="829"/>
      <c r="M85" s="830"/>
      <c r="N85" s="58">
        <f>L82+L83+L84</f>
        <v>17794.809951907428</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77110.843124932187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45</v>
      </c>
      <c r="N37" s="281">
        <f>K37/M37</f>
        <v>4222.2222222222226</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8739.0074672451228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38080</v>
      </c>
      <c r="N48" s="281">
        <f>K48*M48</f>
        <v>47600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69</v>
      </c>
      <c r="N49" s="281">
        <f>K49*M49</f>
        <v>1725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49325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17">
        <f>VLOOKUP(A59,TRANSPORTE!A5:D123,4,FALSE)</f>
        <v>1250</v>
      </c>
      <c r="M59" s="918"/>
      <c r="N59" s="296">
        <f>K59*L59</f>
        <v>1562.5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60193.920858424011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12038.784171684803</v>
      </c>
      <c r="M83" s="863"/>
      <c r="N83" s="57"/>
    </row>
    <row r="84" spans="1:14">
      <c r="B84" s="95" t="s">
        <v>1057</v>
      </c>
      <c r="C84" s="96"/>
      <c r="D84" s="96"/>
      <c r="E84" s="96"/>
      <c r="F84" s="96"/>
      <c r="G84" s="96"/>
      <c r="H84" s="96"/>
      <c r="I84" s="93"/>
      <c r="J84" s="94"/>
      <c r="K84" s="313">
        <v>0.05</v>
      </c>
      <c r="L84" s="862">
        <f>N78*K84</f>
        <v>3009.6960429212008</v>
      </c>
      <c r="M84" s="863"/>
      <c r="N84" s="57"/>
    </row>
    <row r="85" spans="1:14" ht="15.75" thickBot="1">
      <c r="B85" s="97" t="s">
        <v>1058</v>
      </c>
      <c r="C85" s="98"/>
      <c r="D85" s="98"/>
      <c r="E85" s="98"/>
      <c r="F85" s="98"/>
      <c r="G85" s="98"/>
      <c r="H85" s="98"/>
      <c r="I85" s="99"/>
      <c r="J85" s="100"/>
      <c r="K85" s="314">
        <v>0.05</v>
      </c>
      <c r="L85" s="864">
        <f>N78*K85</f>
        <v>3009.6960429212008</v>
      </c>
      <c r="M85" s="865"/>
      <c r="N85" s="57"/>
    </row>
    <row r="86" spans="1:14" ht="15.75" thickBot="1">
      <c r="B86" s="828" t="s">
        <v>1037</v>
      </c>
      <c r="C86" s="829"/>
      <c r="D86" s="829"/>
      <c r="E86" s="829"/>
      <c r="F86" s="829"/>
      <c r="G86" s="829"/>
      <c r="H86" s="829"/>
      <c r="I86" s="829"/>
      <c r="J86" s="829"/>
      <c r="K86" s="829"/>
      <c r="L86" s="829"/>
      <c r="M86" s="830"/>
      <c r="N86" s="58">
        <f>L83+L84+L85</f>
        <v>18058.176257527204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78252.097115951212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45</v>
      </c>
      <c r="N37" s="281">
        <f>K37/M37</f>
        <v>4222.2222222222226</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8739.0074672451228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42840</v>
      </c>
      <c r="N48" s="281">
        <f>K48*M48</f>
        <v>55692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57348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68344.420858424026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13668.884171684806</v>
      </c>
      <c r="M83" s="863"/>
      <c r="N83" s="57"/>
    </row>
    <row r="84" spans="1:14">
      <c r="B84" s="95" t="s">
        <v>1057</v>
      </c>
      <c r="C84" s="96"/>
      <c r="D84" s="96"/>
      <c r="E84" s="96"/>
      <c r="F84" s="96"/>
      <c r="G84" s="96"/>
      <c r="H84" s="96"/>
      <c r="I84" s="93"/>
      <c r="J84" s="94"/>
      <c r="K84" s="313">
        <v>0.05</v>
      </c>
      <c r="L84" s="862">
        <f>N78*K84</f>
        <v>3417.2210429212014</v>
      </c>
      <c r="M84" s="863"/>
      <c r="N84" s="57"/>
    </row>
    <row r="85" spans="1:14" ht="15.75" thickBot="1">
      <c r="B85" s="97" t="s">
        <v>1058</v>
      </c>
      <c r="C85" s="98"/>
      <c r="D85" s="98"/>
      <c r="E85" s="98"/>
      <c r="F85" s="98"/>
      <c r="G85" s="98"/>
      <c r="H85" s="98"/>
      <c r="I85" s="99"/>
      <c r="J85" s="100"/>
      <c r="K85" s="314">
        <v>0.05</v>
      </c>
      <c r="L85" s="864">
        <f>N78*K85</f>
        <v>3417.2210429212014</v>
      </c>
      <c r="M85" s="865"/>
      <c r="N85" s="57"/>
    </row>
    <row r="86" spans="1:14" ht="15.75" thickBot="1">
      <c r="B86" s="828" t="s">
        <v>1037</v>
      </c>
      <c r="C86" s="829"/>
      <c r="D86" s="829"/>
      <c r="E86" s="829"/>
      <c r="F86" s="829"/>
      <c r="G86" s="829"/>
      <c r="H86" s="829"/>
      <c r="I86" s="829"/>
      <c r="J86" s="829"/>
      <c r="K86" s="829"/>
      <c r="L86" s="829"/>
      <c r="M86" s="830"/>
      <c r="N86" s="58">
        <f>L83+L84+L85</f>
        <v>20503.326257527209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88847.747115951235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P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9" t="s">
        <v>1028</v>
      </c>
      <c r="C35" s="810"/>
      <c r="D35" s="810"/>
      <c r="E35" s="810"/>
      <c r="F35" s="810"/>
      <c r="G35" s="810"/>
      <c r="H35" s="811"/>
      <c r="I35" s="812" t="s">
        <v>1032</v>
      </c>
      <c r="J35" s="813"/>
      <c r="K35" s="75" t="s">
        <v>1033</v>
      </c>
      <c r="L35" s="814" t="s">
        <v>1034</v>
      </c>
      <c r="M35" s="811"/>
      <c r="N35" s="76" t="s">
        <v>1035</v>
      </c>
    </row>
    <row r="36" spans="1:16">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6">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45</v>
      </c>
      <c r="N37" s="281">
        <f>K37/M37</f>
        <v>4222.2222222222226</v>
      </c>
    </row>
    <row r="38" spans="1:16">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c r="O38">
        <v>119073</v>
      </c>
      <c r="P38" s="112">
        <f>+K38-O38</f>
        <v>15927</v>
      </c>
    </row>
    <row r="39" spans="1:16">
      <c r="B39" s="841"/>
      <c r="C39" s="842"/>
      <c r="D39" s="842"/>
      <c r="E39" s="842"/>
      <c r="F39" s="842"/>
      <c r="G39" s="842"/>
      <c r="H39" s="843"/>
      <c r="I39" s="844"/>
      <c r="J39" s="825"/>
      <c r="K39" s="278"/>
      <c r="L39" s="845"/>
      <c r="M39" s="846"/>
      <c r="N39" s="281"/>
    </row>
    <row r="40" spans="1:16">
      <c r="B40" s="841"/>
      <c r="C40" s="842"/>
      <c r="D40" s="842"/>
      <c r="E40" s="847"/>
      <c r="F40" s="842"/>
      <c r="G40" s="842"/>
      <c r="H40" s="843"/>
      <c r="I40" s="42"/>
      <c r="J40" s="43"/>
      <c r="K40" s="283"/>
      <c r="L40" s="285"/>
      <c r="M40" s="286"/>
      <c r="N40" s="287"/>
    </row>
    <row r="41" spans="1:16">
      <c r="B41" s="848" t="s">
        <v>1036</v>
      </c>
      <c r="C41" s="849"/>
      <c r="D41" s="849"/>
      <c r="E41" s="44"/>
      <c r="F41" s="45"/>
      <c r="G41" s="45"/>
      <c r="H41" s="46"/>
      <c r="I41" s="42"/>
      <c r="J41" s="43"/>
      <c r="K41" s="288"/>
      <c r="L41" s="285"/>
      <c r="M41" s="410">
        <v>0.01</v>
      </c>
      <c r="N41" s="353">
        <f>N76*M41</f>
        <v>5.6741339117888892</v>
      </c>
    </row>
    <row r="42" spans="1:16" ht="15.75" thickBot="1">
      <c r="B42" s="841"/>
      <c r="C42" s="842"/>
      <c r="D42" s="842"/>
      <c r="E42" s="842"/>
      <c r="F42" s="842"/>
      <c r="G42" s="842"/>
      <c r="H42" s="843"/>
      <c r="I42" s="850"/>
      <c r="J42" s="851"/>
      <c r="K42" s="47"/>
      <c r="L42" s="852"/>
      <c r="M42" s="853"/>
      <c r="N42" s="111"/>
    </row>
    <row r="43" spans="1:16" ht="15.75" thickBot="1">
      <c r="B43" s="828" t="s">
        <v>1037</v>
      </c>
      <c r="C43" s="829"/>
      <c r="D43" s="829"/>
      <c r="E43" s="829"/>
      <c r="F43" s="829"/>
      <c r="G43" s="829"/>
      <c r="H43" s="829"/>
      <c r="I43" s="829"/>
      <c r="J43" s="829"/>
      <c r="K43" s="829"/>
      <c r="L43" s="829"/>
      <c r="M43" s="830"/>
      <c r="N43" s="403">
        <f>SUM(N36:N42)</f>
        <v>8739.0074672451228</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9" t="s">
        <v>1028</v>
      </c>
      <c r="C47" s="820"/>
      <c r="D47" s="820"/>
      <c r="E47" s="820"/>
      <c r="F47" s="820"/>
      <c r="G47" s="820"/>
      <c r="H47" s="820"/>
      <c r="I47" s="821"/>
      <c r="J47" s="324" t="s">
        <v>1029</v>
      </c>
      <c r="K47" s="91" t="s">
        <v>1030</v>
      </c>
      <c r="L47" s="822" t="s">
        <v>1039</v>
      </c>
      <c r="M47" s="821"/>
      <c r="N47" s="92" t="s">
        <v>1035</v>
      </c>
    </row>
    <row r="48" spans="1:16">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42840</v>
      </c>
      <c r="N48" s="281">
        <f>K48*M48</f>
        <v>55692</v>
      </c>
      <c r="O48">
        <v>29707.14</v>
      </c>
      <c r="P48" s="657">
        <f>+M48-O48</f>
        <v>13132.86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57348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68344.420858424026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13668.884171684806</v>
      </c>
      <c r="M83" s="863"/>
      <c r="N83" s="57"/>
    </row>
    <row r="84" spans="1:14">
      <c r="B84" s="95" t="s">
        <v>1057</v>
      </c>
      <c r="C84" s="96"/>
      <c r="D84" s="96"/>
      <c r="E84" s="96"/>
      <c r="F84" s="96"/>
      <c r="G84" s="96"/>
      <c r="H84" s="96"/>
      <c r="I84" s="93"/>
      <c r="J84" s="94"/>
      <c r="K84" s="313">
        <v>0.05</v>
      </c>
      <c r="L84" s="862">
        <f>N78*K84</f>
        <v>3417.2210429212014</v>
      </c>
      <c r="M84" s="863"/>
      <c r="N84" s="57"/>
    </row>
    <row r="85" spans="1:14" ht="15.75" thickBot="1">
      <c r="B85" s="97" t="s">
        <v>1058</v>
      </c>
      <c r="C85" s="98"/>
      <c r="D85" s="98"/>
      <c r="E85" s="98"/>
      <c r="F85" s="98"/>
      <c r="G85" s="98"/>
      <c r="H85" s="98"/>
      <c r="I85" s="99"/>
      <c r="J85" s="100"/>
      <c r="K85" s="314">
        <v>0.05</v>
      </c>
      <c r="L85" s="864">
        <f>N78*K85</f>
        <v>3417.2210429212014</v>
      </c>
      <c r="M85" s="865"/>
      <c r="N85" s="57"/>
    </row>
    <row r="86" spans="1:14" ht="15.75" thickBot="1">
      <c r="B86" s="828" t="s">
        <v>1037</v>
      </c>
      <c r="C86" s="829"/>
      <c r="D86" s="829"/>
      <c r="E86" s="829"/>
      <c r="F86" s="829"/>
      <c r="G86" s="829"/>
      <c r="H86" s="829"/>
      <c r="I86" s="829"/>
      <c r="J86" s="829"/>
      <c r="K86" s="829"/>
      <c r="L86" s="829"/>
      <c r="M86" s="830"/>
      <c r="N86" s="58">
        <f>L83+L84+L85</f>
        <v>20503.326257527209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88847.747115951235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P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9" t="s">
        <v>1028</v>
      </c>
      <c r="C35" s="810"/>
      <c r="D35" s="810"/>
      <c r="E35" s="810"/>
      <c r="F35" s="810"/>
      <c r="G35" s="810"/>
      <c r="H35" s="811"/>
      <c r="I35" s="812" t="s">
        <v>1032</v>
      </c>
      <c r="J35" s="813"/>
      <c r="K35" s="75" t="s">
        <v>1033</v>
      </c>
      <c r="L35" s="814" t="s">
        <v>1034</v>
      </c>
      <c r="M35" s="811"/>
      <c r="N35" s="76" t="s">
        <v>1035</v>
      </c>
    </row>
    <row r="36" spans="1:16">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6">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45</v>
      </c>
      <c r="N37" s="281">
        <f>K37/M37</f>
        <v>4222.2222222222226</v>
      </c>
    </row>
    <row r="38" spans="1:16">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c r="O38">
        <v>119073</v>
      </c>
      <c r="P38" s="112">
        <f>+K38-O38</f>
        <v>15927</v>
      </c>
    </row>
    <row r="39" spans="1:16">
      <c r="B39" s="841"/>
      <c r="C39" s="842"/>
      <c r="D39" s="842"/>
      <c r="E39" s="842"/>
      <c r="F39" s="842"/>
      <c r="G39" s="842"/>
      <c r="H39" s="843"/>
      <c r="I39" s="844"/>
      <c r="J39" s="825"/>
      <c r="K39" s="278"/>
      <c r="L39" s="845"/>
      <c r="M39" s="846"/>
      <c r="N39" s="281"/>
    </row>
    <row r="40" spans="1:16">
      <c r="B40" s="841"/>
      <c r="C40" s="842"/>
      <c r="D40" s="842"/>
      <c r="E40" s="847"/>
      <c r="F40" s="842"/>
      <c r="G40" s="842"/>
      <c r="H40" s="843"/>
      <c r="I40" s="42"/>
      <c r="J40" s="43"/>
      <c r="K40" s="283"/>
      <c r="L40" s="285"/>
      <c r="M40" s="286"/>
      <c r="N40" s="287"/>
    </row>
    <row r="41" spans="1:16">
      <c r="B41" s="848" t="s">
        <v>1036</v>
      </c>
      <c r="C41" s="849"/>
      <c r="D41" s="849"/>
      <c r="E41" s="44"/>
      <c r="F41" s="45"/>
      <c r="G41" s="45"/>
      <c r="H41" s="46"/>
      <c r="I41" s="42"/>
      <c r="J41" s="43"/>
      <c r="K41" s="288"/>
      <c r="L41" s="285"/>
      <c r="M41" s="410">
        <v>0.01</v>
      </c>
      <c r="N41" s="353">
        <f>N76*M41</f>
        <v>5.6741339117888892</v>
      </c>
    </row>
    <row r="42" spans="1:16" ht="15.75" thickBot="1">
      <c r="B42" s="841"/>
      <c r="C42" s="842"/>
      <c r="D42" s="842"/>
      <c r="E42" s="842"/>
      <c r="F42" s="842"/>
      <c r="G42" s="842"/>
      <c r="H42" s="843"/>
      <c r="I42" s="850"/>
      <c r="J42" s="851"/>
      <c r="K42" s="47"/>
      <c r="L42" s="852"/>
      <c r="M42" s="853"/>
      <c r="N42" s="111"/>
    </row>
    <row r="43" spans="1:16" ht="15.75" thickBot="1">
      <c r="B43" s="828" t="s">
        <v>1037</v>
      </c>
      <c r="C43" s="829"/>
      <c r="D43" s="829"/>
      <c r="E43" s="829"/>
      <c r="F43" s="829"/>
      <c r="G43" s="829"/>
      <c r="H43" s="829"/>
      <c r="I43" s="829"/>
      <c r="J43" s="829"/>
      <c r="K43" s="829"/>
      <c r="L43" s="829"/>
      <c r="M43" s="830"/>
      <c r="N43" s="403">
        <f>SUM(N36:N42)</f>
        <v>8739.0074672451228</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9" t="s">
        <v>1028</v>
      </c>
      <c r="C47" s="820"/>
      <c r="D47" s="820"/>
      <c r="E47" s="820"/>
      <c r="F47" s="820"/>
      <c r="G47" s="820"/>
      <c r="H47" s="820"/>
      <c r="I47" s="821"/>
      <c r="J47" s="324" t="s">
        <v>1029</v>
      </c>
      <c r="K47" s="91" t="s">
        <v>1030</v>
      </c>
      <c r="L47" s="822" t="s">
        <v>1039</v>
      </c>
      <c r="M47" s="821"/>
      <c r="N47" s="92" t="s">
        <v>1035</v>
      </c>
    </row>
    <row r="48" spans="1:16">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42840</v>
      </c>
      <c r="N48" s="281">
        <f>K48*M48</f>
        <v>55692</v>
      </c>
      <c r="O48">
        <v>30823.64</v>
      </c>
      <c r="P48" s="657">
        <f>+M48-O48</f>
        <v>12016.36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57348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68344.420858424026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13668.884171684806</v>
      </c>
      <c r="M83" s="863"/>
      <c r="N83" s="57"/>
    </row>
    <row r="84" spans="1:14">
      <c r="B84" s="95" t="s">
        <v>1057</v>
      </c>
      <c r="C84" s="96"/>
      <c r="D84" s="96"/>
      <c r="E84" s="96"/>
      <c r="F84" s="96"/>
      <c r="G84" s="96"/>
      <c r="H84" s="96"/>
      <c r="I84" s="93"/>
      <c r="J84" s="94"/>
      <c r="K84" s="313">
        <v>0.05</v>
      </c>
      <c r="L84" s="862">
        <f>N78*K84</f>
        <v>3417.2210429212014</v>
      </c>
      <c r="M84" s="863"/>
      <c r="N84" s="57"/>
    </row>
    <row r="85" spans="1:14" ht="15.75" thickBot="1">
      <c r="B85" s="97" t="s">
        <v>1058</v>
      </c>
      <c r="C85" s="98"/>
      <c r="D85" s="98"/>
      <c r="E85" s="98"/>
      <c r="F85" s="98"/>
      <c r="G85" s="98"/>
      <c r="H85" s="98"/>
      <c r="I85" s="99"/>
      <c r="J85" s="100"/>
      <c r="K85" s="314">
        <v>0.05</v>
      </c>
      <c r="L85" s="864">
        <f>N78*K85</f>
        <v>3417.2210429212014</v>
      </c>
      <c r="M85" s="865"/>
      <c r="N85" s="57"/>
    </row>
    <row r="86" spans="1:14" ht="15.75" thickBot="1">
      <c r="B86" s="828" t="s">
        <v>1037</v>
      </c>
      <c r="C86" s="829"/>
      <c r="D86" s="829"/>
      <c r="E86" s="829"/>
      <c r="F86" s="829"/>
      <c r="G86" s="829"/>
      <c r="H86" s="829"/>
      <c r="I86" s="829"/>
      <c r="J86" s="829"/>
      <c r="K86" s="829"/>
      <c r="L86" s="829"/>
      <c r="M86" s="830"/>
      <c r="N86" s="58">
        <f>L83+L84+L85</f>
        <v>20503.326257527209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88847.747115951235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280">
        <v>2.5</v>
      </c>
      <c r="N36" s="281">
        <f>K36/M36</f>
        <v>8000</v>
      </c>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412"/>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0.05</v>
      </c>
      <c r="N41" s="353">
        <f>N76*M41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42840</v>
      </c>
      <c r="N48" s="281">
        <f>K48*M48</f>
        <v>55692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57348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15320.161561829998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83124.1696399215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16624.833927984302</v>
      </c>
      <c r="M83" s="863"/>
      <c r="N83" s="57"/>
    </row>
    <row r="84" spans="1:14">
      <c r="B84" s="95" t="s">
        <v>1057</v>
      </c>
      <c r="C84" s="96"/>
      <c r="D84" s="96"/>
      <c r="E84" s="96"/>
      <c r="F84" s="96"/>
      <c r="G84" s="96"/>
      <c r="H84" s="96"/>
      <c r="I84" s="93"/>
      <c r="J84" s="94"/>
      <c r="K84" s="313">
        <v>0.05</v>
      </c>
      <c r="L84" s="862">
        <f>N78*K84</f>
        <v>4156.2084819960755</v>
      </c>
      <c r="M84" s="863"/>
      <c r="N84" s="57"/>
    </row>
    <row r="85" spans="1:14" ht="15.75" thickBot="1">
      <c r="B85" s="97" t="s">
        <v>1058</v>
      </c>
      <c r="C85" s="98"/>
      <c r="D85" s="98"/>
      <c r="E85" s="98"/>
      <c r="F85" s="98"/>
      <c r="G85" s="98"/>
      <c r="H85" s="98"/>
      <c r="I85" s="99"/>
      <c r="J85" s="100"/>
      <c r="K85" s="314">
        <v>0.05</v>
      </c>
      <c r="L85" s="864">
        <f>N78*K85</f>
        <v>4156.2084819960755</v>
      </c>
      <c r="M85" s="865"/>
      <c r="N85" s="57"/>
    </row>
    <row r="86" spans="1:14" ht="15.75" thickBot="1">
      <c r="B86" s="828" t="s">
        <v>1037</v>
      </c>
      <c r="C86" s="829"/>
      <c r="D86" s="829"/>
      <c r="E86" s="829"/>
      <c r="F86" s="829"/>
      <c r="G86" s="829"/>
      <c r="H86" s="829"/>
      <c r="I86" s="829"/>
      <c r="J86" s="829"/>
      <c r="K86" s="829"/>
      <c r="L86" s="829"/>
      <c r="M86" s="830"/>
      <c r="N86" s="58">
        <f>L83+L84+L85</f>
        <v>24937.250891976455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108061.42053189795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P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9" t="s">
        <v>1028</v>
      </c>
      <c r="C35" s="810"/>
      <c r="D35" s="810"/>
      <c r="E35" s="810"/>
      <c r="F35" s="810"/>
      <c r="G35" s="810"/>
      <c r="H35" s="811"/>
      <c r="I35" s="812" t="s">
        <v>1032</v>
      </c>
      <c r="J35" s="813"/>
      <c r="K35" s="75" t="s">
        <v>1033</v>
      </c>
      <c r="L35" s="814" t="s">
        <v>1034</v>
      </c>
      <c r="M35" s="811"/>
      <c r="N35" s="76" t="s">
        <v>1035</v>
      </c>
    </row>
    <row r="36" spans="1:16">
      <c r="A36" s="215"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280">
        <v>2.5</v>
      </c>
      <c r="N36" s="281">
        <f>K36/M36</f>
        <v>8000</v>
      </c>
    </row>
    <row r="37" spans="1:16">
      <c r="A37" s="119"/>
      <c r="B37" s="841"/>
      <c r="C37" s="842"/>
      <c r="D37" s="842"/>
      <c r="E37" s="842"/>
      <c r="F37" s="842"/>
      <c r="G37" s="842"/>
      <c r="H37" s="843"/>
      <c r="I37" s="276"/>
      <c r="J37" s="277"/>
      <c r="K37" s="278"/>
      <c r="L37" s="279"/>
      <c r="M37" s="280"/>
      <c r="N37" s="281"/>
    </row>
    <row r="38" spans="1:16">
      <c r="B38" s="841"/>
      <c r="C38" s="842"/>
      <c r="D38" s="842"/>
      <c r="E38" s="842"/>
      <c r="F38" s="842"/>
      <c r="G38" s="842"/>
      <c r="H38" s="843"/>
      <c r="I38" s="276"/>
      <c r="J38" s="277"/>
      <c r="K38" s="278"/>
      <c r="L38" s="279"/>
      <c r="M38" s="280"/>
      <c r="N38" s="281"/>
    </row>
    <row r="39" spans="1:16">
      <c r="B39" s="841"/>
      <c r="C39" s="842"/>
      <c r="D39" s="842"/>
      <c r="E39" s="842"/>
      <c r="F39" s="842"/>
      <c r="G39" s="842"/>
      <c r="H39" s="843"/>
      <c r="I39" s="844"/>
      <c r="J39" s="825"/>
      <c r="K39" s="278"/>
      <c r="L39" s="845"/>
      <c r="M39" s="846"/>
      <c r="N39" s="281"/>
    </row>
    <row r="40" spans="1:16">
      <c r="B40" s="841"/>
      <c r="C40" s="842"/>
      <c r="D40" s="842"/>
      <c r="E40" s="847"/>
      <c r="F40" s="842"/>
      <c r="G40" s="842"/>
      <c r="H40" s="843"/>
      <c r="I40" s="42"/>
      <c r="J40" s="43"/>
      <c r="K40" s="283"/>
      <c r="L40" s="285"/>
      <c r="M40" s="286"/>
      <c r="N40" s="287"/>
    </row>
    <row r="41" spans="1:16">
      <c r="B41" s="848" t="s">
        <v>1036</v>
      </c>
      <c r="C41" s="849"/>
      <c r="D41" s="849"/>
      <c r="E41" s="44"/>
      <c r="F41" s="45"/>
      <c r="G41" s="45"/>
      <c r="H41" s="46"/>
      <c r="I41" s="42"/>
      <c r="J41" s="43"/>
      <c r="K41" s="288"/>
      <c r="L41" s="285"/>
      <c r="M41" s="410">
        <v>0.05</v>
      </c>
      <c r="N41" s="353">
        <f>N76*M41</f>
        <v>766.00807809150001</v>
      </c>
    </row>
    <row r="42" spans="1:16" ht="15.75" thickBot="1">
      <c r="B42" s="841"/>
      <c r="C42" s="842"/>
      <c r="D42" s="842"/>
      <c r="E42" s="842"/>
      <c r="F42" s="842"/>
      <c r="G42" s="842"/>
      <c r="H42" s="843"/>
      <c r="I42" s="850"/>
      <c r="J42" s="851"/>
      <c r="K42" s="47"/>
      <c r="L42" s="852"/>
      <c r="M42" s="853"/>
      <c r="N42" s="111"/>
    </row>
    <row r="43" spans="1:16" ht="15.75" thickBot="1">
      <c r="B43" s="828" t="s">
        <v>1037</v>
      </c>
      <c r="C43" s="829"/>
      <c r="D43" s="829"/>
      <c r="E43" s="829"/>
      <c r="F43" s="829"/>
      <c r="G43" s="829"/>
      <c r="H43" s="829"/>
      <c r="I43" s="829"/>
      <c r="J43" s="829"/>
      <c r="K43" s="829"/>
      <c r="L43" s="829"/>
      <c r="M43" s="830"/>
      <c r="N43" s="403">
        <f>SUM(N36:N42)</f>
        <v>8766.0080780914996</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9" t="s">
        <v>1028</v>
      </c>
      <c r="C47" s="820"/>
      <c r="D47" s="820"/>
      <c r="E47" s="820"/>
      <c r="F47" s="820"/>
      <c r="G47" s="820"/>
      <c r="H47" s="820"/>
      <c r="I47" s="821"/>
      <c r="J47" s="324" t="s">
        <v>1029</v>
      </c>
      <c r="K47" s="91" t="s">
        <v>1030</v>
      </c>
      <c r="L47" s="822" t="s">
        <v>1039</v>
      </c>
      <c r="M47" s="821"/>
      <c r="N47" s="92" t="s">
        <v>1035</v>
      </c>
    </row>
    <row r="48" spans="1:16">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42840</v>
      </c>
      <c r="N48" s="281">
        <f>K48*M48</f>
        <v>55692</v>
      </c>
      <c r="O48">
        <v>29707.14</v>
      </c>
      <c r="P48" s="657">
        <f>+M48-O48</f>
        <v>13132.86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57348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15320.161561829998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83124.1696399215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16624.833927984302</v>
      </c>
      <c r="M83" s="863"/>
      <c r="N83" s="57"/>
    </row>
    <row r="84" spans="1:14">
      <c r="B84" s="95" t="s">
        <v>1057</v>
      </c>
      <c r="C84" s="96"/>
      <c r="D84" s="96"/>
      <c r="E84" s="96"/>
      <c r="F84" s="96"/>
      <c r="G84" s="96"/>
      <c r="H84" s="96"/>
      <c r="I84" s="93"/>
      <c r="J84" s="94"/>
      <c r="K84" s="313">
        <v>0.05</v>
      </c>
      <c r="L84" s="862">
        <f>N78*K84</f>
        <v>4156.2084819960755</v>
      </c>
      <c r="M84" s="863"/>
      <c r="N84" s="57"/>
    </row>
    <row r="85" spans="1:14" ht="15.75" thickBot="1">
      <c r="B85" s="97" t="s">
        <v>1058</v>
      </c>
      <c r="C85" s="98"/>
      <c r="D85" s="98"/>
      <c r="E85" s="98"/>
      <c r="F85" s="98"/>
      <c r="G85" s="98"/>
      <c r="H85" s="98"/>
      <c r="I85" s="99"/>
      <c r="J85" s="100"/>
      <c r="K85" s="314">
        <v>0.05</v>
      </c>
      <c r="L85" s="864">
        <f>N78*K85</f>
        <v>4156.2084819960755</v>
      </c>
      <c r="M85" s="865"/>
      <c r="N85" s="57"/>
    </row>
    <row r="86" spans="1:14" ht="15.75" thickBot="1">
      <c r="B86" s="828" t="s">
        <v>1037</v>
      </c>
      <c r="C86" s="829"/>
      <c r="D86" s="829"/>
      <c r="E86" s="829"/>
      <c r="F86" s="829"/>
      <c r="G86" s="829"/>
      <c r="H86" s="829"/>
      <c r="I86" s="829"/>
      <c r="J86" s="829"/>
      <c r="K86" s="829"/>
      <c r="L86" s="829"/>
      <c r="M86" s="830"/>
      <c r="N86" s="58">
        <f>L83+L84+L85</f>
        <v>24937.250891976455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108061.42053189795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280">
        <v>2.5</v>
      </c>
      <c r="N36" s="281">
        <f>K36/M36</f>
        <v>8000</v>
      </c>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0.05</v>
      </c>
      <c r="N41" s="353">
        <f>N76*M41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42840</v>
      </c>
      <c r="N48" s="281">
        <f>K48*M48</f>
        <v>55692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57348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15320.161561829998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83124.1696399215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16624.833927984302</v>
      </c>
      <c r="M83" s="863"/>
      <c r="N83" s="57"/>
    </row>
    <row r="84" spans="1:14">
      <c r="B84" s="95" t="s">
        <v>1057</v>
      </c>
      <c r="C84" s="96"/>
      <c r="D84" s="96"/>
      <c r="E84" s="96"/>
      <c r="F84" s="96"/>
      <c r="G84" s="96"/>
      <c r="H84" s="96"/>
      <c r="I84" s="93"/>
      <c r="J84" s="94"/>
      <c r="K84" s="313">
        <v>0.05</v>
      </c>
      <c r="L84" s="862">
        <f>N78*K84</f>
        <v>4156.2084819960755</v>
      </c>
      <c r="M84" s="863"/>
      <c r="N84" s="57"/>
    </row>
    <row r="85" spans="1:14" ht="15.75" thickBot="1">
      <c r="B85" s="97" t="s">
        <v>1058</v>
      </c>
      <c r="C85" s="98"/>
      <c r="D85" s="98"/>
      <c r="E85" s="98"/>
      <c r="F85" s="98"/>
      <c r="G85" s="98"/>
      <c r="H85" s="98"/>
      <c r="I85" s="99"/>
      <c r="J85" s="100"/>
      <c r="K85" s="314">
        <v>0.05</v>
      </c>
      <c r="L85" s="864">
        <f>N78*K85</f>
        <v>4156.2084819960755</v>
      </c>
      <c r="M85" s="865"/>
      <c r="N85" s="57"/>
    </row>
    <row r="86" spans="1:14" ht="15.75" thickBot="1">
      <c r="B86" s="828" t="s">
        <v>1037</v>
      </c>
      <c r="C86" s="829"/>
      <c r="D86" s="829"/>
      <c r="E86" s="829"/>
      <c r="F86" s="829"/>
      <c r="G86" s="829"/>
      <c r="H86" s="829"/>
      <c r="I86" s="829"/>
      <c r="J86" s="829"/>
      <c r="K86" s="829"/>
      <c r="L86" s="829"/>
      <c r="M86" s="830"/>
      <c r="N86" s="58">
        <f>L83+L84+L85</f>
        <v>24937.250891976455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108061.42053189795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45</v>
      </c>
      <c r="N37" s="281">
        <f>K37/M37</f>
        <v>4222.2222222222226</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8739.0074672451228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71271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82267.420858424026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16453.484171684806</v>
      </c>
      <c r="M83" s="863"/>
      <c r="N83" s="57"/>
    </row>
    <row r="84" spans="1:14">
      <c r="B84" s="95" t="s">
        <v>1057</v>
      </c>
      <c r="C84" s="96"/>
      <c r="D84" s="96"/>
      <c r="E84" s="96"/>
      <c r="F84" s="96"/>
      <c r="G84" s="96"/>
      <c r="H84" s="96"/>
      <c r="I84" s="93"/>
      <c r="J84" s="94"/>
      <c r="K84" s="313">
        <v>0.05</v>
      </c>
      <c r="L84" s="862">
        <f>N78*K84</f>
        <v>4113.3710429212015</v>
      </c>
      <c r="M84" s="863"/>
      <c r="N84" s="57"/>
    </row>
    <row r="85" spans="1:14" ht="15.75" thickBot="1">
      <c r="B85" s="97" t="s">
        <v>1058</v>
      </c>
      <c r="C85" s="98"/>
      <c r="D85" s="98"/>
      <c r="E85" s="98"/>
      <c r="F85" s="98"/>
      <c r="G85" s="98"/>
      <c r="H85" s="98"/>
      <c r="I85" s="99"/>
      <c r="J85" s="100"/>
      <c r="K85" s="314">
        <v>0.05</v>
      </c>
      <c r="L85" s="864">
        <f>N78*K85</f>
        <v>4113.3710429212015</v>
      </c>
      <c r="M85" s="865"/>
      <c r="N85" s="57"/>
    </row>
    <row r="86" spans="1:14" ht="15.75" thickBot="1">
      <c r="B86" s="828" t="s">
        <v>1037</v>
      </c>
      <c r="C86" s="829"/>
      <c r="D86" s="829"/>
      <c r="E86" s="829"/>
      <c r="F86" s="829"/>
      <c r="G86" s="829"/>
      <c r="H86" s="829"/>
      <c r="I86" s="829"/>
      <c r="J86" s="829"/>
      <c r="K86" s="829"/>
      <c r="L86" s="829"/>
      <c r="M86" s="830"/>
      <c r="N86" s="58">
        <f>L83+L84+L85</f>
        <v>24680.226257527207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106947.64711595123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45</v>
      </c>
      <c r="N37" s="281">
        <f>K37/M37</f>
        <v>4222.2222222222226</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8739.0074672451228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71271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82267.420858424026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16453.484171684806</v>
      </c>
      <c r="M83" s="863"/>
      <c r="N83" s="57"/>
    </row>
    <row r="84" spans="1:14">
      <c r="B84" s="95" t="s">
        <v>1057</v>
      </c>
      <c r="C84" s="96"/>
      <c r="D84" s="96"/>
      <c r="E84" s="96"/>
      <c r="F84" s="96"/>
      <c r="G84" s="96"/>
      <c r="H84" s="96"/>
      <c r="I84" s="93"/>
      <c r="J84" s="94"/>
      <c r="K84" s="313">
        <v>0.05</v>
      </c>
      <c r="L84" s="862">
        <f>N78*K84</f>
        <v>4113.3710429212015</v>
      </c>
      <c r="M84" s="863"/>
      <c r="N84" s="57"/>
    </row>
    <row r="85" spans="1:14" ht="15.75" thickBot="1">
      <c r="B85" s="97" t="s">
        <v>1058</v>
      </c>
      <c r="C85" s="98"/>
      <c r="D85" s="98"/>
      <c r="E85" s="98"/>
      <c r="F85" s="98"/>
      <c r="G85" s="98"/>
      <c r="H85" s="98"/>
      <c r="I85" s="99"/>
      <c r="J85" s="100"/>
      <c r="K85" s="314">
        <v>0.05</v>
      </c>
      <c r="L85" s="864">
        <f>N78*K85</f>
        <v>4113.3710429212015</v>
      </c>
      <c r="M85" s="865"/>
      <c r="N85" s="57"/>
    </row>
    <row r="86" spans="1:14" ht="15.75" thickBot="1">
      <c r="B86" s="828" t="s">
        <v>1037</v>
      </c>
      <c r="C86" s="829"/>
      <c r="D86" s="829"/>
      <c r="E86" s="829"/>
      <c r="F86" s="829"/>
      <c r="G86" s="829"/>
      <c r="H86" s="829"/>
      <c r="I86" s="829"/>
      <c r="J86" s="829"/>
      <c r="K86" s="829"/>
      <c r="L86" s="829"/>
      <c r="M86" s="830"/>
      <c r="N86" s="58">
        <f>L83+L84+L85</f>
        <v>24680.226257527207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106947.64711595123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269</v>
      </c>
      <c r="B37" s="841" t="str">
        <f>VLOOKUP(A37,EQUIPOS!A7:D154,3,FALSE)</f>
        <v>Motoniveladora  potencia 215 HP, ancho de cuchilla 4,27 m, peso 18 ton.</v>
      </c>
      <c r="C37" s="842"/>
      <c r="D37" s="842"/>
      <c r="E37" s="842"/>
      <c r="F37" s="842"/>
      <c r="G37" s="842"/>
      <c r="H37" s="843"/>
      <c r="I37" s="276"/>
      <c r="J37" s="277"/>
      <c r="K37" s="278">
        <f>VLOOKUP(A37,EQUIPOS!A7:D164,4,FALSE)</f>
        <v>190000</v>
      </c>
      <c r="L37" s="279"/>
      <c r="M37" s="280">
        <v>45</v>
      </c>
      <c r="N37" s="281">
        <f>K37/M37</f>
        <v>4222.2222222222226</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8739.0074672451228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71271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82267.420858424026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16453.484171684806</v>
      </c>
      <c r="M83" s="863"/>
      <c r="N83" s="57"/>
    </row>
    <row r="84" spans="1:14">
      <c r="B84" s="95" t="s">
        <v>1057</v>
      </c>
      <c r="C84" s="96"/>
      <c r="D84" s="96"/>
      <c r="E84" s="96"/>
      <c r="F84" s="96"/>
      <c r="G84" s="96"/>
      <c r="H84" s="96"/>
      <c r="I84" s="93"/>
      <c r="J84" s="94"/>
      <c r="K84" s="313">
        <v>0.05</v>
      </c>
      <c r="L84" s="862">
        <f>N78*K84</f>
        <v>4113.3710429212015</v>
      </c>
      <c r="M84" s="863"/>
      <c r="N84" s="57"/>
    </row>
    <row r="85" spans="1:14" ht="15.75" thickBot="1">
      <c r="B85" s="97" t="s">
        <v>1058</v>
      </c>
      <c r="C85" s="98"/>
      <c r="D85" s="98"/>
      <c r="E85" s="98"/>
      <c r="F85" s="98"/>
      <c r="G85" s="98"/>
      <c r="H85" s="98"/>
      <c r="I85" s="99"/>
      <c r="J85" s="100"/>
      <c r="K85" s="314">
        <v>0.05</v>
      </c>
      <c r="L85" s="864">
        <f>N78*K85</f>
        <v>4113.3710429212015</v>
      </c>
      <c r="M85" s="865"/>
      <c r="N85" s="57"/>
    </row>
    <row r="86" spans="1:14" ht="15.75" thickBot="1">
      <c r="B86" s="828" t="s">
        <v>1037</v>
      </c>
      <c r="C86" s="829"/>
      <c r="D86" s="829"/>
      <c r="E86" s="829"/>
      <c r="F86" s="829"/>
      <c r="G86" s="829"/>
      <c r="H86" s="829"/>
      <c r="I86" s="829"/>
      <c r="J86" s="829"/>
      <c r="K86" s="829"/>
      <c r="L86" s="829"/>
      <c r="M86" s="830"/>
      <c r="N86" s="58">
        <f>L83+L84+L85</f>
        <v>24680.226257527207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106947.64711595123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280">
        <v>2.5</v>
      </c>
      <c r="N36" s="281">
        <f>K36/M36</f>
        <v>8000</v>
      </c>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0.05</v>
      </c>
      <c r="N41" s="353">
        <f>N76*M41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71271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15320.161561829998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97047.1696399215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19409.433927984301</v>
      </c>
      <c r="M83" s="863"/>
      <c r="N83" s="57"/>
    </row>
    <row r="84" spans="1:14">
      <c r="B84" s="95" t="s">
        <v>1057</v>
      </c>
      <c r="C84" s="96"/>
      <c r="D84" s="96"/>
      <c r="E84" s="96"/>
      <c r="F84" s="96"/>
      <c r="G84" s="96"/>
      <c r="H84" s="96"/>
      <c r="I84" s="93"/>
      <c r="J84" s="94"/>
      <c r="K84" s="313">
        <v>0.05</v>
      </c>
      <c r="L84" s="862">
        <f>N78*K84</f>
        <v>4852.3584819960752</v>
      </c>
      <c r="M84" s="863"/>
      <c r="N84" s="57"/>
    </row>
    <row r="85" spans="1:14" ht="15.75" thickBot="1">
      <c r="B85" s="97" t="s">
        <v>1058</v>
      </c>
      <c r="C85" s="98"/>
      <c r="D85" s="98"/>
      <c r="E85" s="98"/>
      <c r="F85" s="98"/>
      <c r="G85" s="98"/>
      <c r="H85" s="98"/>
      <c r="I85" s="99"/>
      <c r="J85" s="100"/>
      <c r="K85" s="314">
        <v>0.05</v>
      </c>
      <c r="L85" s="864">
        <f>N78*K85</f>
        <v>4852.3584819960752</v>
      </c>
      <c r="M85" s="865"/>
      <c r="N85" s="57"/>
    </row>
    <row r="86" spans="1:14" ht="15.75" thickBot="1">
      <c r="B86" s="828" t="s">
        <v>1037</v>
      </c>
      <c r="C86" s="829"/>
      <c r="D86" s="829"/>
      <c r="E86" s="829"/>
      <c r="F86" s="829"/>
      <c r="G86" s="829"/>
      <c r="H86" s="829"/>
      <c r="I86" s="829"/>
      <c r="J86" s="829"/>
      <c r="K86" s="829"/>
      <c r="L86" s="829"/>
      <c r="M86" s="830"/>
      <c r="N86" s="58">
        <f>L83+L84+L85</f>
        <v>29114.150891976449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126161.32053189795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280">
        <v>2.5</v>
      </c>
      <c r="N36" s="281">
        <f>K36/M36</f>
        <v>8000</v>
      </c>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0.05</v>
      </c>
      <c r="N41" s="353">
        <f>N76*M41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71271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SUM(N70:N75)</f>
        <v>15320.161561829998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97047.1696399215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19409.433927984301</v>
      </c>
      <c r="M83" s="863"/>
      <c r="N83" s="57"/>
    </row>
    <row r="84" spans="1:14">
      <c r="B84" s="95" t="s">
        <v>1057</v>
      </c>
      <c r="C84" s="96"/>
      <c r="D84" s="96"/>
      <c r="E84" s="96"/>
      <c r="F84" s="96"/>
      <c r="G84" s="96"/>
      <c r="H84" s="96"/>
      <c r="I84" s="93"/>
      <c r="J84" s="94"/>
      <c r="K84" s="313">
        <v>0.05</v>
      </c>
      <c r="L84" s="862">
        <f>N78*K84</f>
        <v>4852.3584819960752</v>
      </c>
      <c r="M84" s="863"/>
      <c r="N84" s="57"/>
    </row>
    <row r="85" spans="1:14" ht="15.75" thickBot="1">
      <c r="B85" s="97" t="s">
        <v>1058</v>
      </c>
      <c r="C85" s="98"/>
      <c r="D85" s="98"/>
      <c r="E85" s="98"/>
      <c r="F85" s="98"/>
      <c r="G85" s="98"/>
      <c r="H85" s="98"/>
      <c r="I85" s="99"/>
      <c r="J85" s="100"/>
      <c r="K85" s="314">
        <v>0.05</v>
      </c>
      <c r="L85" s="864">
        <f>N78*K85</f>
        <v>4852.3584819960752</v>
      </c>
      <c r="M85" s="865"/>
      <c r="N85" s="57"/>
    </row>
    <row r="86" spans="1:14" ht="15.75" thickBot="1">
      <c r="B86" s="828" t="s">
        <v>1037</v>
      </c>
      <c r="C86" s="829"/>
      <c r="D86" s="829"/>
      <c r="E86" s="829"/>
      <c r="F86" s="829"/>
      <c r="G86" s="829"/>
      <c r="H86" s="829"/>
      <c r="I86" s="829"/>
      <c r="J86" s="829"/>
      <c r="K86" s="829"/>
      <c r="L86" s="829"/>
      <c r="M86" s="830"/>
      <c r="N86" s="58">
        <f>L83+L84+L85</f>
        <v>29114.150891976449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126161.32053189795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280">
        <v>2.5</v>
      </c>
      <c r="N36" s="281">
        <f>K36/M36</f>
        <v>8000</v>
      </c>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0.05</v>
      </c>
      <c r="N41" s="353">
        <f>N76*M41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8766.0080780914996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69</v>
      </c>
      <c r="N49" s="281">
        <f>K49*M49</f>
        <v>1656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71271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15320.161561829998</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97047.1696399215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19409.433927984301</v>
      </c>
      <c r="M83" s="863"/>
      <c r="N83" s="57"/>
    </row>
    <row r="84" spans="1:14">
      <c r="B84" s="95" t="s">
        <v>1057</v>
      </c>
      <c r="C84" s="96"/>
      <c r="D84" s="96"/>
      <c r="E84" s="96"/>
      <c r="F84" s="96"/>
      <c r="G84" s="96"/>
      <c r="H84" s="96"/>
      <c r="I84" s="93"/>
      <c r="J84" s="94"/>
      <c r="K84" s="313">
        <v>0.05</v>
      </c>
      <c r="L84" s="862">
        <f>N78*K84</f>
        <v>4852.3584819960752</v>
      </c>
      <c r="M84" s="863"/>
      <c r="N84" s="57"/>
    </row>
    <row r="85" spans="1:14" ht="15.75" thickBot="1">
      <c r="B85" s="97" t="s">
        <v>1058</v>
      </c>
      <c r="C85" s="98"/>
      <c r="D85" s="98"/>
      <c r="E85" s="98"/>
      <c r="F85" s="98"/>
      <c r="G85" s="98"/>
      <c r="H85" s="98"/>
      <c r="I85" s="99"/>
      <c r="J85" s="100"/>
      <c r="K85" s="314">
        <v>0.05</v>
      </c>
      <c r="L85" s="864">
        <f>N78*K85</f>
        <v>4852.3584819960752</v>
      </c>
      <c r="M85" s="865"/>
      <c r="N85" s="57"/>
    </row>
    <row r="86" spans="1:14" ht="15.75" thickBot="1">
      <c r="B86" s="828" t="s">
        <v>1037</v>
      </c>
      <c r="C86" s="829"/>
      <c r="D86" s="829"/>
      <c r="E86" s="829"/>
      <c r="F86" s="829"/>
      <c r="G86" s="829"/>
      <c r="H86" s="829"/>
      <c r="I86" s="829"/>
      <c r="J86" s="829"/>
      <c r="K86" s="829"/>
      <c r="L86" s="829"/>
      <c r="M86" s="830"/>
      <c r="N86" s="58">
        <f>L83+L84+L85</f>
        <v>29114.150891976449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126161.32053189795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30</v>
      </c>
      <c r="N36" s="281">
        <f>K36/M36</f>
        <v>3020.4018731375058</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30</v>
      </c>
      <c r="N37" s="281">
        <f>K37/M37</f>
        <v>5333.333333333333</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30</v>
      </c>
      <c r="N38" s="281">
        <f>K38/M38</f>
        <v>4500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8.5112008676833337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12862.246407338524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53550</v>
      </c>
      <c r="N48" s="281">
        <f>K48*M48</f>
        <v>66937.5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66937.5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17">
        <f>VLOOKUP(A59,TRANSPORTE!A5:D123,4,FALSE)</f>
        <v>1300</v>
      </c>
      <c r="M59" s="918"/>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851.12008676833329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82275.866494106856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16455.173298821373</v>
      </c>
      <c r="M83" s="863"/>
      <c r="N83" s="57"/>
    </row>
    <row r="84" spans="1:14">
      <c r="B84" s="95" t="s">
        <v>1057</v>
      </c>
      <c r="C84" s="96"/>
      <c r="D84" s="96"/>
      <c r="E84" s="96"/>
      <c r="F84" s="96"/>
      <c r="G84" s="96"/>
      <c r="H84" s="96"/>
      <c r="I84" s="93"/>
      <c r="J84" s="94"/>
      <c r="K84" s="313">
        <v>0.05</v>
      </c>
      <c r="L84" s="862">
        <f>N78*K84</f>
        <v>4113.7933247053434</v>
      </c>
      <c r="M84" s="863"/>
      <c r="N84" s="57"/>
    </row>
    <row r="85" spans="1:14" ht="15.75" thickBot="1">
      <c r="B85" s="97" t="s">
        <v>1058</v>
      </c>
      <c r="C85" s="98"/>
      <c r="D85" s="98"/>
      <c r="E85" s="98"/>
      <c r="F85" s="98"/>
      <c r="G85" s="98"/>
      <c r="H85" s="98"/>
      <c r="I85" s="99"/>
      <c r="J85" s="100"/>
      <c r="K85" s="314">
        <v>0.05</v>
      </c>
      <c r="L85" s="864">
        <f>N78*K85</f>
        <v>4113.7933247053434</v>
      </c>
      <c r="M85" s="865"/>
      <c r="N85" s="57"/>
    </row>
    <row r="86" spans="1:14" ht="15.75" thickBot="1">
      <c r="B86" s="828" t="s">
        <v>1037</v>
      </c>
      <c r="C86" s="829"/>
      <c r="D86" s="829"/>
      <c r="E86" s="829"/>
      <c r="F86" s="829"/>
      <c r="G86" s="829"/>
      <c r="H86" s="829"/>
      <c r="I86" s="829"/>
      <c r="J86" s="829"/>
      <c r="K86" s="829"/>
      <c r="L86" s="829"/>
      <c r="M86" s="830"/>
      <c r="N86" s="58">
        <f>L83+L84+L85</f>
        <v>24682.759948232062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106958.62644233892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30</v>
      </c>
      <c r="N36" s="281">
        <f>K36/M36</f>
        <v>3020.4018731375058</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30</v>
      </c>
      <c r="N37" s="281">
        <f>K37/M37</f>
        <v>5333.333333333333</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30</v>
      </c>
      <c r="N38" s="281">
        <f>K38/M38</f>
        <v>4500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8.5112008676833337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12862.246407338524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53550</v>
      </c>
      <c r="N48" s="281">
        <f>K48*M48</f>
        <v>66937.5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66937.5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17">
        <f>VLOOKUP(A59,TRANSPORTE!A5:D123,4,FALSE)</f>
        <v>1300</v>
      </c>
      <c r="M59" s="918"/>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851.12008676833329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82275.866494106856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16455.173298821373</v>
      </c>
      <c r="M83" s="863"/>
      <c r="N83" s="57"/>
    </row>
    <row r="84" spans="1:14">
      <c r="B84" s="95" t="s">
        <v>1057</v>
      </c>
      <c r="C84" s="96"/>
      <c r="D84" s="96"/>
      <c r="E84" s="96"/>
      <c r="F84" s="96"/>
      <c r="G84" s="96"/>
      <c r="H84" s="96"/>
      <c r="I84" s="93"/>
      <c r="J84" s="94"/>
      <c r="K84" s="313">
        <v>0.05</v>
      </c>
      <c r="L84" s="862">
        <f>N78*K84</f>
        <v>4113.7933247053434</v>
      </c>
      <c r="M84" s="863"/>
      <c r="N84" s="57"/>
    </row>
    <row r="85" spans="1:14" ht="15.75" thickBot="1">
      <c r="B85" s="97" t="s">
        <v>1058</v>
      </c>
      <c r="C85" s="98"/>
      <c r="D85" s="98"/>
      <c r="E85" s="98"/>
      <c r="F85" s="98"/>
      <c r="G85" s="98"/>
      <c r="H85" s="98"/>
      <c r="I85" s="99"/>
      <c r="J85" s="100"/>
      <c r="K85" s="314">
        <v>0.05</v>
      </c>
      <c r="L85" s="864">
        <f>N78*K85</f>
        <v>4113.7933247053434</v>
      </c>
      <c r="M85" s="865"/>
      <c r="N85" s="57"/>
    </row>
    <row r="86" spans="1:14" ht="15.75" thickBot="1">
      <c r="B86" s="828" t="s">
        <v>1037</v>
      </c>
      <c r="C86" s="829"/>
      <c r="D86" s="829"/>
      <c r="E86" s="829"/>
      <c r="F86" s="829"/>
      <c r="G86" s="829"/>
      <c r="H86" s="829"/>
      <c r="I86" s="829"/>
      <c r="J86" s="829"/>
      <c r="K86" s="829"/>
      <c r="L86" s="829"/>
      <c r="M86" s="830"/>
      <c r="N86" s="58">
        <f>L83+L84+L85</f>
        <v>24682.759948232062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106958.62644233892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30</v>
      </c>
      <c r="N36" s="281">
        <f>K36/M36</f>
        <v>3020.4018731375058</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30</v>
      </c>
      <c r="N37" s="281">
        <f>K37/M37</f>
        <v>5333.333333333333</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30</v>
      </c>
      <c r="N38" s="281">
        <f>K38/M38</f>
        <v>4500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8.5112008676833337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12862.246407338524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53550</v>
      </c>
      <c r="N48" s="281">
        <f>K48*M48</f>
        <v>66937.5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66937.5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17">
        <f>VLOOKUP(A59,TRANSPORTE!A5:D123,4,FALSE)</f>
        <v>1300</v>
      </c>
      <c r="M59" s="918"/>
      <c r="N59" s="296">
        <f>K59*L59</f>
        <v>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851.12008676833329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82275.866494106856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16455.173298821373</v>
      </c>
      <c r="M83" s="863"/>
      <c r="N83" s="57"/>
    </row>
    <row r="84" spans="1:14">
      <c r="B84" s="95" t="s">
        <v>1057</v>
      </c>
      <c r="C84" s="96"/>
      <c r="D84" s="96"/>
      <c r="E84" s="96"/>
      <c r="F84" s="96"/>
      <c r="G84" s="96"/>
      <c r="H84" s="96"/>
      <c r="I84" s="93"/>
      <c r="J84" s="94"/>
      <c r="K84" s="313">
        <v>0.05</v>
      </c>
      <c r="L84" s="862">
        <f>N78*K84</f>
        <v>4113.7933247053434</v>
      </c>
      <c r="M84" s="863"/>
      <c r="N84" s="57"/>
    </row>
    <row r="85" spans="1:14" ht="15.75" thickBot="1">
      <c r="B85" s="97" t="s">
        <v>1058</v>
      </c>
      <c r="C85" s="98"/>
      <c r="D85" s="98"/>
      <c r="E85" s="98"/>
      <c r="F85" s="98"/>
      <c r="G85" s="98"/>
      <c r="H85" s="98"/>
      <c r="I85" s="99"/>
      <c r="J85" s="100"/>
      <c r="K85" s="314">
        <v>0.05</v>
      </c>
      <c r="L85" s="864">
        <f>N78*K85</f>
        <v>4113.7933247053434</v>
      </c>
      <c r="M85" s="865"/>
      <c r="N85" s="57"/>
    </row>
    <row r="86" spans="1:14" ht="15.75" thickBot="1">
      <c r="B86" s="828" t="s">
        <v>1037</v>
      </c>
      <c r="C86" s="829"/>
      <c r="D86" s="829"/>
      <c r="E86" s="829"/>
      <c r="F86" s="829"/>
      <c r="G86" s="829"/>
      <c r="H86" s="829"/>
      <c r="I86" s="829"/>
      <c r="J86" s="829"/>
      <c r="K86" s="829"/>
      <c r="L86" s="829"/>
      <c r="M86" s="830"/>
      <c r="N86" s="58">
        <f>L83+L84+L85</f>
        <v>24682.759948232062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106958.62644233892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109215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119544.75419175735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23908.950838351473</v>
      </c>
      <c r="M83" s="863"/>
      <c r="N83" s="57"/>
    </row>
    <row r="84" spans="1:14">
      <c r="B84" s="95" t="s">
        <v>1057</v>
      </c>
      <c r="C84" s="96"/>
      <c r="D84" s="96"/>
      <c r="E84" s="96"/>
      <c r="F84" s="96"/>
      <c r="G84" s="96"/>
      <c r="H84" s="96"/>
      <c r="I84" s="93"/>
      <c r="J84" s="94"/>
      <c r="K84" s="313">
        <v>0.05</v>
      </c>
      <c r="L84" s="862">
        <f>N78*K84</f>
        <v>5977.2377095878683</v>
      </c>
      <c r="M84" s="863"/>
      <c r="N84" s="57"/>
    </row>
    <row r="85" spans="1:14" ht="15.75" thickBot="1">
      <c r="B85" s="97" t="s">
        <v>1058</v>
      </c>
      <c r="C85" s="98"/>
      <c r="D85" s="98"/>
      <c r="E85" s="98"/>
      <c r="F85" s="98"/>
      <c r="G85" s="98"/>
      <c r="H85" s="98"/>
      <c r="I85" s="99"/>
      <c r="J85" s="100"/>
      <c r="K85" s="314">
        <v>0.05</v>
      </c>
      <c r="L85" s="864">
        <f>N78*K85</f>
        <v>5977.2377095878683</v>
      </c>
      <c r="M85" s="865"/>
      <c r="N85" s="57"/>
    </row>
    <row r="86" spans="1:14" ht="15.75" thickBot="1">
      <c r="B86" s="828" t="s">
        <v>1037</v>
      </c>
      <c r="C86" s="829"/>
      <c r="D86" s="829"/>
      <c r="E86" s="829"/>
      <c r="F86" s="829"/>
      <c r="G86" s="829"/>
      <c r="H86" s="829"/>
      <c r="I86" s="829"/>
      <c r="J86" s="829"/>
      <c r="K86" s="829"/>
      <c r="L86" s="829"/>
      <c r="M86" s="830"/>
      <c r="N86" s="58">
        <f>L83+L84+L85</f>
        <v>35863.426257527208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155408.18044928455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109215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119544.75419175735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23908.950838351473</v>
      </c>
      <c r="M83" s="863"/>
      <c r="N83" s="57"/>
    </row>
    <row r="84" spans="1:14">
      <c r="B84" s="95" t="s">
        <v>1057</v>
      </c>
      <c r="C84" s="96"/>
      <c r="D84" s="96"/>
      <c r="E84" s="96"/>
      <c r="F84" s="96"/>
      <c r="G84" s="96"/>
      <c r="H84" s="96"/>
      <c r="I84" s="93"/>
      <c r="J84" s="94"/>
      <c r="K84" s="313">
        <v>0.05</v>
      </c>
      <c r="L84" s="862">
        <f>N78*K84</f>
        <v>5977.2377095878683</v>
      </c>
      <c r="M84" s="863"/>
      <c r="N84" s="57"/>
    </row>
    <row r="85" spans="1:14" ht="15.75" thickBot="1">
      <c r="B85" s="97" t="s">
        <v>1058</v>
      </c>
      <c r="C85" s="98"/>
      <c r="D85" s="98"/>
      <c r="E85" s="98"/>
      <c r="F85" s="98"/>
      <c r="G85" s="98"/>
      <c r="H85" s="98"/>
      <c r="I85" s="99"/>
      <c r="J85" s="100"/>
      <c r="K85" s="314">
        <v>0.05</v>
      </c>
      <c r="L85" s="864">
        <f>N78*K85</f>
        <v>5977.2377095878683</v>
      </c>
      <c r="M85" s="865"/>
      <c r="N85" s="57"/>
    </row>
    <row r="86" spans="1:14" ht="15.75" thickBot="1">
      <c r="B86" s="828" t="s">
        <v>1037</v>
      </c>
      <c r="C86" s="829"/>
      <c r="D86" s="829"/>
      <c r="E86" s="829"/>
      <c r="F86" s="829"/>
      <c r="G86" s="829"/>
      <c r="H86" s="829"/>
      <c r="I86" s="829"/>
      <c r="J86" s="829"/>
      <c r="K86" s="829"/>
      <c r="L86" s="829"/>
      <c r="M86" s="830"/>
      <c r="N86" s="58">
        <f>L83+L84+L85</f>
        <v>35863.426257527208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155408.18044928455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topLeftCell="A7"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109215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119544.75419175735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23908.950838351473</v>
      </c>
      <c r="M83" s="863"/>
      <c r="N83" s="57"/>
    </row>
    <row r="84" spans="1:14">
      <c r="B84" s="95" t="s">
        <v>1057</v>
      </c>
      <c r="C84" s="96"/>
      <c r="D84" s="96"/>
      <c r="E84" s="96"/>
      <c r="F84" s="96"/>
      <c r="G84" s="96"/>
      <c r="H84" s="96"/>
      <c r="I84" s="93"/>
      <c r="J84" s="94"/>
      <c r="K84" s="313">
        <v>0.05</v>
      </c>
      <c r="L84" s="862">
        <f>N78*K84</f>
        <v>5977.2377095878683</v>
      </c>
      <c r="M84" s="863"/>
      <c r="N84" s="57"/>
    </row>
    <row r="85" spans="1:14" ht="15.75" thickBot="1">
      <c r="B85" s="97" t="s">
        <v>1058</v>
      </c>
      <c r="C85" s="98"/>
      <c r="D85" s="98"/>
      <c r="E85" s="98"/>
      <c r="F85" s="98"/>
      <c r="G85" s="98"/>
      <c r="H85" s="98"/>
      <c r="I85" s="99"/>
      <c r="J85" s="100"/>
      <c r="K85" s="314">
        <v>0.05</v>
      </c>
      <c r="L85" s="864">
        <f>N78*K85</f>
        <v>5977.2377095878683</v>
      </c>
      <c r="M85" s="865"/>
      <c r="N85" s="57"/>
    </row>
    <row r="86" spans="1:14" ht="15.75" thickBot="1">
      <c r="B86" s="828" t="s">
        <v>1037</v>
      </c>
      <c r="C86" s="829"/>
      <c r="D86" s="829"/>
      <c r="E86" s="829"/>
      <c r="F86" s="829"/>
      <c r="G86" s="829"/>
      <c r="H86" s="829"/>
      <c r="I86" s="829"/>
      <c r="J86" s="829"/>
      <c r="K86" s="829"/>
      <c r="L86" s="829"/>
      <c r="M86" s="830"/>
      <c r="N86" s="58">
        <f>L83+L84+L85</f>
        <v>35863.426257527208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155408.18044928455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109215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119544.75419175735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23908.950838351473</v>
      </c>
      <c r="M83" s="863"/>
      <c r="N83" s="57"/>
    </row>
    <row r="84" spans="1:14">
      <c r="B84" s="95" t="s">
        <v>1057</v>
      </c>
      <c r="C84" s="96"/>
      <c r="D84" s="96"/>
      <c r="E84" s="96"/>
      <c r="F84" s="96"/>
      <c r="G84" s="96"/>
      <c r="H84" s="96"/>
      <c r="I84" s="93"/>
      <c r="J84" s="94"/>
      <c r="K84" s="313">
        <v>0.05</v>
      </c>
      <c r="L84" s="862">
        <f>N78*K84</f>
        <v>5977.2377095878683</v>
      </c>
      <c r="M84" s="863"/>
      <c r="N84" s="57"/>
    </row>
    <row r="85" spans="1:14" ht="15.75" thickBot="1">
      <c r="B85" s="97" t="s">
        <v>1058</v>
      </c>
      <c r="C85" s="98"/>
      <c r="D85" s="98"/>
      <c r="E85" s="98"/>
      <c r="F85" s="98"/>
      <c r="G85" s="98"/>
      <c r="H85" s="98"/>
      <c r="I85" s="99"/>
      <c r="J85" s="100"/>
      <c r="K85" s="314">
        <v>0.05</v>
      </c>
      <c r="L85" s="864">
        <f>N78*K85</f>
        <v>5977.2377095878683</v>
      </c>
      <c r="M85" s="865"/>
      <c r="N85" s="57"/>
    </row>
    <row r="86" spans="1:14" ht="15.75" thickBot="1">
      <c r="B86" s="828" t="s">
        <v>1037</v>
      </c>
      <c r="C86" s="829"/>
      <c r="D86" s="829"/>
      <c r="E86" s="829"/>
      <c r="F86" s="829"/>
      <c r="G86" s="829"/>
      <c r="H86" s="829"/>
      <c r="I86" s="829"/>
      <c r="J86" s="829"/>
      <c r="K86" s="829"/>
      <c r="L86" s="829"/>
      <c r="M86" s="830"/>
      <c r="N86" s="58">
        <f>L83+L84+L85</f>
        <v>35863.426257527208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155408.18044928455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79944.754191757354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15988.950838351471</v>
      </c>
      <c r="M83" s="863"/>
      <c r="N83" s="57"/>
    </row>
    <row r="84" spans="1:14">
      <c r="B84" s="95" t="s">
        <v>1057</v>
      </c>
      <c r="C84" s="96"/>
      <c r="D84" s="96"/>
      <c r="E84" s="96"/>
      <c r="F84" s="96"/>
      <c r="G84" s="96"/>
      <c r="H84" s="96"/>
      <c r="I84" s="93"/>
      <c r="J84" s="94"/>
      <c r="K84" s="313">
        <v>0.05</v>
      </c>
      <c r="L84" s="862">
        <f>N78*K84</f>
        <v>3997.2377095878678</v>
      </c>
      <c r="M84" s="863"/>
      <c r="N84" s="57"/>
    </row>
    <row r="85" spans="1:14" ht="15.75" thickBot="1">
      <c r="B85" s="97" t="s">
        <v>1058</v>
      </c>
      <c r="C85" s="98"/>
      <c r="D85" s="98"/>
      <c r="E85" s="98"/>
      <c r="F85" s="98"/>
      <c r="G85" s="98"/>
      <c r="H85" s="98"/>
      <c r="I85" s="99"/>
      <c r="J85" s="100"/>
      <c r="K85" s="314">
        <v>0.05</v>
      </c>
      <c r="L85" s="864">
        <f>N78*K85</f>
        <v>3997.2377095878678</v>
      </c>
      <c r="M85" s="865"/>
      <c r="N85" s="57"/>
    </row>
    <row r="86" spans="1:14" ht="15.75" thickBot="1">
      <c r="B86" s="828" t="s">
        <v>1037</v>
      </c>
      <c r="C86" s="829"/>
      <c r="D86" s="829"/>
      <c r="E86" s="829"/>
      <c r="F86" s="829"/>
      <c r="G86" s="829"/>
      <c r="H86" s="829"/>
      <c r="I86" s="829"/>
      <c r="J86" s="829"/>
      <c r="K86" s="829"/>
      <c r="L86" s="829"/>
      <c r="M86" s="830"/>
      <c r="N86" s="58">
        <f>L83+L84+L85</f>
        <v>23983.426257527208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103928.18044928455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79944.754191757354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15988.950838351471</v>
      </c>
      <c r="M83" s="863"/>
      <c r="N83" s="57"/>
    </row>
    <row r="84" spans="1:14">
      <c r="B84" s="95" t="s">
        <v>1057</v>
      </c>
      <c r="C84" s="96"/>
      <c r="D84" s="96"/>
      <c r="E84" s="96"/>
      <c r="F84" s="96"/>
      <c r="G84" s="96"/>
      <c r="H84" s="96"/>
      <c r="I84" s="93"/>
      <c r="J84" s="94"/>
      <c r="K84" s="313">
        <v>0.05</v>
      </c>
      <c r="L84" s="862">
        <f>N78*K84</f>
        <v>3997.2377095878678</v>
      </c>
      <c r="M84" s="863"/>
      <c r="N84" s="57"/>
    </row>
    <row r="85" spans="1:14" ht="15.75" thickBot="1">
      <c r="B85" s="97" t="s">
        <v>1058</v>
      </c>
      <c r="C85" s="98"/>
      <c r="D85" s="98"/>
      <c r="E85" s="98"/>
      <c r="F85" s="98"/>
      <c r="G85" s="98"/>
      <c r="H85" s="98"/>
      <c r="I85" s="99"/>
      <c r="J85" s="100"/>
      <c r="K85" s="314">
        <v>0.05</v>
      </c>
      <c r="L85" s="864">
        <f>N78*K85</f>
        <v>3997.2377095878678</v>
      </c>
      <c r="M85" s="865"/>
      <c r="N85" s="57"/>
    </row>
    <row r="86" spans="1:14" ht="15.75" thickBot="1">
      <c r="B86" s="828" t="s">
        <v>1037</v>
      </c>
      <c r="C86" s="829"/>
      <c r="D86" s="829"/>
      <c r="E86" s="829"/>
      <c r="F86" s="829"/>
      <c r="G86" s="829"/>
      <c r="H86" s="829"/>
      <c r="I86" s="829"/>
      <c r="J86" s="829"/>
      <c r="K86" s="829"/>
      <c r="L86" s="829"/>
      <c r="M86" s="830"/>
      <c r="N86" s="58">
        <f>L83+L84+L85</f>
        <v>23983.426257527208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103928.18044928455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79944.754191757354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15988.950838351471</v>
      </c>
      <c r="M83" s="863"/>
      <c r="N83" s="57"/>
    </row>
    <row r="84" spans="1:14">
      <c r="B84" s="95" t="s">
        <v>1057</v>
      </c>
      <c r="C84" s="96"/>
      <c r="D84" s="96"/>
      <c r="E84" s="96"/>
      <c r="F84" s="96"/>
      <c r="G84" s="96"/>
      <c r="H84" s="96"/>
      <c r="I84" s="93"/>
      <c r="J84" s="94"/>
      <c r="K84" s="313">
        <v>0.05</v>
      </c>
      <c r="L84" s="862">
        <f>N78*K84</f>
        <v>3997.2377095878678</v>
      </c>
      <c r="M84" s="863"/>
      <c r="N84" s="57"/>
    </row>
    <row r="85" spans="1:14" ht="15.75" thickBot="1">
      <c r="B85" s="97" t="s">
        <v>1058</v>
      </c>
      <c r="C85" s="98"/>
      <c r="D85" s="98"/>
      <c r="E85" s="98"/>
      <c r="F85" s="98"/>
      <c r="G85" s="98"/>
      <c r="H85" s="98"/>
      <c r="I85" s="99"/>
      <c r="J85" s="100"/>
      <c r="K85" s="314">
        <v>0.05</v>
      </c>
      <c r="L85" s="864">
        <f>N78*K85</f>
        <v>3997.2377095878678</v>
      </c>
      <c r="M85" s="865"/>
      <c r="N85" s="57"/>
    </row>
    <row r="86" spans="1:14" ht="15.75" thickBot="1">
      <c r="B86" s="828" t="s">
        <v>1037</v>
      </c>
      <c r="C86" s="829"/>
      <c r="D86" s="829"/>
      <c r="E86" s="829"/>
      <c r="F86" s="829"/>
      <c r="G86" s="829"/>
      <c r="H86" s="829"/>
      <c r="I86" s="829"/>
      <c r="J86" s="829"/>
      <c r="K86" s="829"/>
      <c r="L86" s="829"/>
      <c r="M86" s="830"/>
      <c r="N86" s="58">
        <f>L83+L84+L85</f>
        <v>23983.426257527208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103928.18044928455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79944.754191757354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15988.950838351471</v>
      </c>
      <c r="M83" s="863"/>
      <c r="N83" s="57"/>
    </row>
    <row r="84" spans="1:14">
      <c r="B84" s="95" t="s">
        <v>1057</v>
      </c>
      <c r="C84" s="96"/>
      <c r="D84" s="96"/>
      <c r="E84" s="96"/>
      <c r="F84" s="96"/>
      <c r="G84" s="96"/>
      <c r="H84" s="96"/>
      <c r="I84" s="93"/>
      <c r="J84" s="94"/>
      <c r="K84" s="313">
        <v>0.05</v>
      </c>
      <c r="L84" s="862">
        <f>N78*K84</f>
        <v>3997.2377095878678</v>
      </c>
      <c r="M84" s="863"/>
      <c r="N84" s="57"/>
    </row>
    <row r="85" spans="1:14" ht="15.75" thickBot="1">
      <c r="B85" s="97" t="s">
        <v>1058</v>
      </c>
      <c r="C85" s="98"/>
      <c r="D85" s="98"/>
      <c r="E85" s="98"/>
      <c r="F85" s="98"/>
      <c r="G85" s="98"/>
      <c r="H85" s="98"/>
      <c r="I85" s="99"/>
      <c r="J85" s="100"/>
      <c r="K85" s="314">
        <v>0.05</v>
      </c>
      <c r="L85" s="864">
        <f>N78*K85</f>
        <v>3997.2377095878678</v>
      </c>
      <c r="M85" s="865"/>
      <c r="N85" s="57"/>
    </row>
    <row r="86" spans="1:14" ht="15.75" thickBot="1">
      <c r="B86" s="828" t="s">
        <v>1037</v>
      </c>
      <c r="C86" s="829"/>
      <c r="D86" s="829"/>
      <c r="E86" s="829"/>
      <c r="F86" s="829"/>
      <c r="G86" s="829"/>
      <c r="H86" s="829"/>
      <c r="I86" s="829"/>
      <c r="J86" s="829"/>
      <c r="K86" s="829"/>
      <c r="L86" s="829"/>
      <c r="M86" s="830"/>
      <c r="N86" s="58">
        <f>L83+L84+L85</f>
        <v>23983.426257527208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103928.18044928455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440</v>
      </c>
      <c r="N48" s="281">
        <f>K48*M48</f>
        <v>440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440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28" t="s">
        <v>1037</v>
      </c>
      <c r="C76" s="829"/>
      <c r="D76" s="829"/>
      <c r="E76" s="829"/>
      <c r="F76" s="829"/>
      <c r="G76" s="829"/>
      <c r="H76" s="829"/>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440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88</v>
      </c>
      <c r="M83" s="863"/>
      <c r="N83" s="57"/>
    </row>
    <row r="84" spans="1:14">
      <c r="B84" s="95" t="s">
        <v>1057</v>
      </c>
      <c r="C84" s="96"/>
      <c r="D84" s="96"/>
      <c r="E84" s="96"/>
      <c r="F84" s="96"/>
      <c r="G84" s="96"/>
      <c r="H84" s="96"/>
      <c r="I84" s="93"/>
      <c r="J84" s="94"/>
      <c r="K84" s="313">
        <v>0.05</v>
      </c>
      <c r="L84" s="862">
        <f>N78*K84</f>
        <v>22</v>
      </c>
      <c r="M84" s="863"/>
      <c r="N84" s="57"/>
    </row>
    <row r="85" spans="1:14" ht="15.75" thickBot="1">
      <c r="B85" s="97" t="s">
        <v>1058</v>
      </c>
      <c r="C85" s="98"/>
      <c r="D85" s="98"/>
      <c r="E85" s="98"/>
      <c r="F85" s="98"/>
      <c r="G85" s="98"/>
      <c r="H85" s="98"/>
      <c r="I85" s="99"/>
      <c r="J85" s="100"/>
      <c r="K85" s="314">
        <v>0.05</v>
      </c>
      <c r="L85" s="864">
        <f>N78*K85</f>
        <v>22</v>
      </c>
      <c r="M85" s="865"/>
      <c r="N85" s="57"/>
    </row>
    <row r="86" spans="1:14" ht="15.75" thickBot="1">
      <c r="B86" s="828" t="s">
        <v>1037</v>
      </c>
      <c r="C86" s="829"/>
      <c r="D86" s="829"/>
      <c r="E86" s="829"/>
      <c r="F86" s="829"/>
      <c r="G86" s="829"/>
      <c r="H86" s="829"/>
      <c r="I86" s="829"/>
      <c r="J86" s="829"/>
      <c r="K86" s="829"/>
      <c r="L86" s="829"/>
      <c r="M86" s="830"/>
      <c r="N86" s="58">
        <f>L83+L84+L85</f>
        <v>132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109215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119544.75419175735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23908.950838351473</v>
      </c>
      <c r="M83" s="863"/>
      <c r="N83" s="57"/>
    </row>
    <row r="84" spans="1:14">
      <c r="B84" s="95" t="s">
        <v>1057</v>
      </c>
      <c r="C84" s="96"/>
      <c r="D84" s="96"/>
      <c r="E84" s="96"/>
      <c r="F84" s="96"/>
      <c r="G84" s="96"/>
      <c r="H84" s="96"/>
      <c r="I84" s="93"/>
      <c r="J84" s="94"/>
      <c r="K84" s="313">
        <v>0.05</v>
      </c>
      <c r="L84" s="862">
        <f>N78*K84</f>
        <v>5977.2377095878683</v>
      </c>
      <c r="M84" s="863"/>
      <c r="N84" s="57"/>
    </row>
    <row r="85" spans="1:14" ht="15.75" thickBot="1">
      <c r="B85" s="97" t="s">
        <v>1058</v>
      </c>
      <c r="C85" s="98"/>
      <c r="D85" s="98"/>
      <c r="E85" s="98"/>
      <c r="F85" s="98"/>
      <c r="G85" s="98"/>
      <c r="H85" s="98"/>
      <c r="I85" s="99"/>
      <c r="J85" s="100"/>
      <c r="K85" s="314">
        <v>0.05</v>
      </c>
      <c r="L85" s="864">
        <f>N78*K85</f>
        <v>5977.2377095878683</v>
      </c>
      <c r="M85" s="865"/>
      <c r="N85" s="57"/>
    </row>
    <row r="86" spans="1:14" ht="15.75" thickBot="1">
      <c r="B86" s="828" t="s">
        <v>1037</v>
      </c>
      <c r="C86" s="829"/>
      <c r="D86" s="829"/>
      <c r="E86" s="829"/>
      <c r="F86" s="829"/>
      <c r="G86" s="829"/>
      <c r="H86" s="829"/>
      <c r="I86" s="829"/>
      <c r="J86" s="829"/>
      <c r="K86" s="829"/>
      <c r="L86" s="829"/>
      <c r="M86" s="830"/>
      <c r="N86" s="58">
        <f>L83+L84+L85</f>
        <v>35863.426257527208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155408.18044928455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440</v>
      </c>
      <c r="N49" s="281">
        <f>K49*M49</f>
        <v>39600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109215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119544.75419175735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23908.950838351473</v>
      </c>
      <c r="M83" s="863"/>
      <c r="N83" s="57"/>
    </row>
    <row r="84" spans="1:14">
      <c r="B84" s="95" t="s">
        <v>1057</v>
      </c>
      <c r="C84" s="96"/>
      <c r="D84" s="96"/>
      <c r="E84" s="96"/>
      <c r="F84" s="96"/>
      <c r="G84" s="96"/>
      <c r="H84" s="96"/>
      <c r="I84" s="93"/>
      <c r="J84" s="94"/>
      <c r="K84" s="313">
        <v>0.05</v>
      </c>
      <c r="L84" s="862">
        <f>N78*K84</f>
        <v>5977.2377095878683</v>
      </c>
      <c r="M84" s="863"/>
      <c r="N84" s="57"/>
    </row>
    <row r="85" spans="1:14" ht="15.75" thickBot="1">
      <c r="B85" s="97" t="s">
        <v>1058</v>
      </c>
      <c r="C85" s="98"/>
      <c r="D85" s="98"/>
      <c r="E85" s="98"/>
      <c r="F85" s="98"/>
      <c r="G85" s="98"/>
      <c r="H85" s="98"/>
      <c r="I85" s="99"/>
      <c r="J85" s="100"/>
      <c r="K85" s="314">
        <v>0.05</v>
      </c>
      <c r="L85" s="864">
        <f>N78*K85</f>
        <v>5977.2377095878683</v>
      </c>
      <c r="M85" s="865"/>
      <c r="N85" s="57"/>
    </row>
    <row r="86" spans="1:14" ht="15.75" thickBot="1">
      <c r="B86" s="828" t="s">
        <v>1037</v>
      </c>
      <c r="C86" s="829"/>
      <c r="D86" s="829"/>
      <c r="E86" s="829"/>
      <c r="F86" s="829"/>
      <c r="G86" s="829"/>
      <c r="H86" s="829"/>
      <c r="I86" s="829"/>
      <c r="J86" s="829"/>
      <c r="K86" s="829"/>
      <c r="L86" s="829"/>
      <c r="M86" s="830"/>
      <c r="N86" s="58">
        <f>L83+L84+L85</f>
        <v>35863.426257527208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155408.18044928455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79944.754191757354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15988.950838351471</v>
      </c>
      <c r="M83" s="863"/>
      <c r="N83" s="57"/>
    </row>
    <row r="84" spans="1:14">
      <c r="B84" s="95" t="s">
        <v>1057</v>
      </c>
      <c r="C84" s="96"/>
      <c r="D84" s="96"/>
      <c r="E84" s="96"/>
      <c r="F84" s="96"/>
      <c r="G84" s="96"/>
      <c r="H84" s="96"/>
      <c r="I84" s="93"/>
      <c r="J84" s="94"/>
      <c r="K84" s="313">
        <v>0.05</v>
      </c>
      <c r="L84" s="862">
        <f>N78*K84</f>
        <v>3997.2377095878678</v>
      </c>
      <c r="M84" s="863"/>
      <c r="N84" s="57"/>
    </row>
    <row r="85" spans="1:14" ht="15.75" thickBot="1">
      <c r="B85" s="97" t="s">
        <v>1058</v>
      </c>
      <c r="C85" s="98"/>
      <c r="D85" s="98"/>
      <c r="E85" s="98"/>
      <c r="F85" s="98"/>
      <c r="G85" s="98"/>
      <c r="H85" s="98"/>
      <c r="I85" s="99"/>
      <c r="J85" s="100"/>
      <c r="K85" s="314">
        <v>0.05</v>
      </c>
      <c r="L85" s="864">
        <f>N78*K85</f>
        <v>3997.2377095878678</v>
      </c>
      <c r="M85" s="865"/>
      <c r="N85" s="57"/>
    </row>
    <row r="86" spans="1:14" ht="15.75" thickBot="1">
      <c r="B86" s="828" t="s">
        <v>1037</v>
      </c>
      <c r="C86" s="829"/>
      <c r="D86" s="829"/>
      <c r="E86" s="829"/>
      <c r="F86" s="829"/>
      <c r="G86" s="829"/>
      <c r="H86" s="829"/>
      <c r="I86" s="829"/>
      <c r="J86" s="829"/>
      <c r="K86" s="829"/>
      <c r="L86" s="829"/>
      <c r="M86" s="830"/>
      <c r="N86" s="58">
        <f>L83+L84+L85</f>
        <v>23983.426257527208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103928.18044928455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10"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45</v>
      </c>
      <c r="N36" s="281">
        <f>K36/M36</f>
        <v>1511.1111111111111</v>
      </c>
    </row>
    <row r="37" spans="1:14">
      <c r="A37" s="119" t="s">
        <v>271</v>
      </c>
      <c r="B37" s="841" t="str">
        <f>VLOOKUP(A37,EQUIPOS!A7:D154,3,FALSE)</f>
        <v>Motoniveladora, potencia 140 HP, ancho de cuchilla 3,66 m, peso 11 ton.</v>
      </c>
      <c r="C37" s="842"/>
      <c r="D37" s="842"/>
      <c r="E37" s="842"/>
      <c r="F37" s="842"/>
      <c r="G37" s="842"/>
      <c r="H37" s="843"/>
      <c r="I37" s="276"/>
      <c r="J37" s="277"/>
      <c r="K37" s="278">
        <f>VLOOKUP(A37,EQUIPOS!A7:D164,4,FALSE)</f>
        <v>160000</v>
      </c>
      <c r="L37" s="279"/>
      <c r="M37" s="280">
        <v>45</v>
      </c>
      <c r="N37" s="281">
        <f>K37/M37</f>
        <v>3555.5555555555557</v>
      </c>
    </row>
    <row r="38" spans="1:14">
      <c r="A38" t="s">
        <v>365</v>
      </c>
      <c r="B38" s="841" t="str">
        <f>VLOOKUP(A38,EQUIPOS!A8:D154,3,FALSE)</f>
        <v xml:space="preserve">Vibrocompatador, potencia 153 HP, peso 10 Ton. </v>
      </c>
      <c r="C38" s="842"/>
      <c r="D38" s="842"/>
      <c r="E38" s="842"/>
      <c r="F38" s="842"/>
      <c r="G38" s="842"/>
      <c r="H38" s="843"/>
      <c r="I38" s="276"/>
      <c r="J38" s="277"/>
      <c r="K38" s="278">
        <f>VLOOKUP(A38,EQUIPOS!A8:D165,4,FALSE)</f>
        <v>135000</v>
      </c>
      <c r="L38" s="279"/>
      <c r="M38" s="280">
        <v>45</v>
      </c>
      <c r="N38" s="281">
        <f>K38/M38</f>
        <v>3000</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5.6741339117888892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8072.3408005784559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53550</v>
      </c>
      <c r="N48" s="281">
        <f>K48*M48</f>
        <v>69615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69615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7">
        <f>VLOOKUP(A59,TRANSPORTE!A5:D123,4,FALSE)</f>
        <v>1300</v>
      </c>
      <c r="M59" s="918"/>
      <c r="N59" s="296">
        <f>K59*L59</f>
        <v>1690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28" t="s">
        <v>1037</v>
      </c>
      <c r="C76" s="829"/>
      <c r="D76" s="829"/>
      <c r="E76" s="829"/>
      <c r="F76" s="829"/>
      <c r="G76" s="829"/>
      <c r="H76" s="829"/>
      <c r="I76" s="835"/>
      <c r="J76" s="835"/>
      <c r="K76" s="835"/>
      <c r="L76" s="835"/>
      <c r="M76" s="836"/>
      <c r="N76" s="469">
        <f>SUM(N70:N75)</f>
        <v>567.4133911788889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79944.754191757354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15988.950838351471</v>
      </c>
      <c r="M83" s="863"/>
      <c r="N83" s="57"/>
    </row>
    <row r="84" spans="1:14">
      <c r="B84" s="95" t="s">
        <v>1057</v>
      </c>
      <c r="C84" s="96"/>
      <c r="D84" s="96"/>
      <c r="E84" s="96"/>
      <c r="F84" s="96"/>
      <c r="G84" s="96"/>
      <c r="H84" s="96"/>
      <c r="I84" s="93"/>
      <c r="J84" s="94"/>
      <c r="K84" s="313">
        <v>0.05</v>
      </c>
      <c r="L84" s="862">
        <f>N78*K84</f>
        <v>3997.2377095878678</v>
      </c>
      <c r="M84" s="863"/>
      <c r="N84" s="57"/>
    </row>
    <row r="85" spans="1:14" ht="15.75" thickBot="1">
      <c r="B85" s="97" t="s">
        <v>1058</v>
      </c>
      <c r="C85" s="98"/>
      <c r="D85" s="98"/>
      <c r="E85" s="98"/>
      <c r="F85" s="98"/>
      <c r="G85" s="98"/>
      <c r="H85" s="98"/>
      <c r="I85" s="99"/>
      <c r="J85" s="100"/>
      <c r="K85" s="314">
        <v>0.05</v>
      </c>
      <c r="L85" s="864">
        <f>N78*K85</f>
        <v>3997.2377095878678</v>
      </c>
      <c r="M85" s="865"/>
      <c r="N85" s="57"/>
    </row>
    <row r="86" spans="1:14" ht="15.75" thickBot="1">
      <c r="B86" s="828" t="s">
        <v>1037</v>
      </c>
      <c r="C86" s="829"/>
      <c r="D86" s="829"/>
      <c r="E86" s="829"/>
      <c r="F86" s="829"/>
      <c r="G86" s="829"/>
      <c r="H86" s="829"/>
      <c r="I86" s="829"/>
      <c r="J86" s="829"/>
      <c r="K86" s="829"/>
      <c r="L86" s="829"/>
      <c r="M86" s="830"/>
      <c r="N86" s="58">
        <f>L83+L84+L85</f>
        <v>23983.426257527208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103928.18044928455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topLeftCell="A16"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440</v>
      </c>
      <c r="N48" s="281">
        <f>K48*M48</f>
        <v>440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440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28" t="s">
        <v>1037</v>
      </c>
      <c r="C76" s="829"/>
      <c r="D76" s="829"/>
      <c r="E76" s="829"/>
      <c r="F76" s="829"/>
      <c r="G76" s="829"/>
      <c r="H76" s="829"/>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440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88</v>
      </c>
      <c r="M83" s="863"/>
      <c r="N83" s="57"/>
    </row>
    <row r="84" spans="1:14">
      <c r="B84" s="95" t="s">
        <v>1057</v>
      </c>
      <c r="C84" s="96"/>
      <c r="D84" s="96"/>
      <c r="E84" s="96"/>
      <c r="F84" s="96"/>
      <c r="G84" s="96"/>
      <c r="H84" s="96"/>
      <c r="I84" s="93"/>
      <c r="J84" s="94"/>
      <c r="K84" s="313">
        <v>0.05</v>
      </c>
      <c r="L84" s="862">
        <f>N78*K84</f>
        <v>22</v>
      </c>
      <c r="M84" s="863"/>
      <c r="N84" s="57"/>
    </row>
    <row r="85" spans="1:14" ht="15.75" thickBot="1">
      <c r="B85" s="97" t="s">
        <v>1058</v>
      </c>
      <c r="C85" s="98"/>
      <c r="D85" s="98"/>
      <c r="E85" s="98"/>
      <c r="F85" s="98"/>
      <c r="G85" s="98"/>
      <c r="H85" s="98"/>
      <c r="I85" s="99"/>
      <c r="J85" s="100"/>
      <c r="K85" s="314">
        <v>0.05</v>
      </c>
      <c r="L85" s="864">
        <f>N78*K85</f>
        <v>22</v>
      </c>
      <c r="M85" s="865"/>
      <c r="N85" s="57"/>
    </row>
    <row r="86" spans="1:14" ht="15.75" thickBot="1">
      <c r="B86" s="828" t="s">
        <v>1037</v>
      </c>
      <c r="C86" s="829"/>
      <c r="D86" s="829"/>
      <c r="E86" s="829"/>
      <c r="F86" s="829"/>
      <c r="G86" s="829"/>
      <c r="H86" s="829"/>
      <c r="I86" s="829"/>
      <c r="J86" s="829"/>
      <c r="K86" s="829"/>
      <c r="L86" s="829"/>
      <c r="M86" s="830"/>
      <c r="N86" s="58">
        <f>L83+L84+L85</f>
        <v>132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461"/>
      <c r="L30" s="839" t="s">
        <v>1029</v>
      </c>
      <c r="M30" s="840"/>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1636</v>
      </c>
      <c r="N48" s="281">
        <f>K48*M48</f>
        <v>1636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1636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1636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327.20000000000005</v>
      </c>
      <c r="M83" s="863"/>
      <c r="N83" s="57"/>
    </row>
    <row r="84" spans="1:14">
      <c r="B84" s="95" t="s">
        <v>1057</v>
      </c>
      <c r="C84" s="96"/>
      <c r="D84" s="96"/>
      <c r="E84" s="96"/>
      <c r="F84" s="96"/>
      <c r="G84" s="96"/>
      <c r="H84" s="96"/>
      <c r="I84" s="93"/>
      <c r="J84" s="94"/>
      <c r="K84" s="313">
        <v>0.05</v>
      </c>
      <c r="L84" s="862">
        <f>N78*K84</f>
        <v>81.800000000000011</v>
      </c>
      <c r="M84" s="863"/>
      <c r="N84" s="57"/>
    </row>
    <row r="85" spans="1:14" ht="15.75" thickBot="1">
      <c r="B85" s="97" t="s">
        <v>1058</v>
      </c>
      <c r="C85" s="98"/>
      <c r="D85" s="98"/>
      <c r="E85" s="98"/>
      <c r="F85" s="98"/>
      <c r="G85" s="98"/>
      <c r="H85" s="98"/>
      <c r="I85" s="99"/>
      <c r="J85" s="100"/>
      <c r="K85" s="314">
        <v>0.05</v>
      </c>
      <c r="L85" s="864">
        <f>N78*K85</f>
        <v>81.800000000000011</v>
      </c>
      <c r="M85" s="865"/>
      <c r="N85" s="57"/>
    </row>
    <row r="86" spans="1:14" ht="15.75" thickBot="1">
      <c r="B86" s="828" t="s">
        <v>1037</v>
      </c>
      <c r="C86" s="829"/>
      <c r="D86" s="829"/>
      <c r="E86" s="829"/>
      <c r="F86" s="829"/>
      <c r="G86" s="829"/>
      <c r="H86" s="829"/>
      <c r="I86" s="829"/>
      <c r="J86" s="829"/>
      <c r="K86" s="829"/>
      <c r="L86" s="829"/>
      <c r="M86" s="830"/>
      <c r="N86" s="58">
        <f>L83+L84+L85</f>
        <v>490.80000000000007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2126.8000000000002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1452</v>
      </c>
      <c r="N48" s="281">
        <f>K48*M48</f>
        <v>1452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1452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1452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290.40000000000003</v>
      </c>
      <c r="M83" s="863"/>
      <c r="N83" s="57"/>
    </row>
    <row r="84" spans="1:14">
      <c r="B84" s="95" t="s">
        <v>1057</v>
      </c>
      <c r="C84" s="96"/>
      <c r="D84" s="96"/>
      <c r="E84" s="96"/>
      <c r="F84" s="96"/>
      <c r="G84" s="96"/>
      <c r="H84" s="96"/>
      <c r="I84" s="93"/>
      <c r="J84" s="94"/>
      <c r="K84" s="313">
        <v>0.05</v>
      </c>
      <c r="L84" s="862">
        <f>N78*K84</f>
        <v>72.600000000000009</v>
      </c>
      <c r="M84" s="863"/>
      <c r="N84" s="57"/>
    </row>
    <row r="85" spans="1:14" ht="15.75" thickBot="1">
      <c r="B85" s="97" t="s">
        <v>1058</v>
      </c>
      <c r="C85" s="98"/>
      <c r="D85" s="98"/>
      <c r="E85" s="98"/>
      <c r="F85" s="98"/>
      <c r="G85" s="98"/>
      <c r="H85" s="98"/>
      <c r="I85" s="99"/>
      <c r="J85" s="100"/>
      <c r="K85" s="314">
        <v>0.05</v>
      </c>
      <c r="L85" s="864">
        <f>N78*K85</f>
        <v>72.600000000000009</v>
      </c>
      <c r="M85" s="865"/>
      <c r="N85" s="57"/>
    </row>
    <row r="86" spans="1:14" ht="15.75" thickBot="1">
      <c r="B86" s="828" t="s">
        <v>1037</v>
      </c>
      <c r="C86" s="829"/>
      <c r="D86" s="829"/>
      <c r="E86" s="829"/>
      <c r="F86" s="829"/>
      <c r="G86" s="829"/>
      <c r="H86" s="829"/>
      <c r="I86" s="829"/>
      <c r="J86" s="829"/>
      <c r="K86" s="829"/>
      <c r="L86" s="829"/>
      <c r="M86" s="830"/>
      <c r="N86" s="58">
        <f>L83+L84+L85</f>
        <v>435.60000000000008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1887.6000000000001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1595</v>
      </c>
      <c r="N48" s="281">
        <f>K48*M48</f>
        <v>1595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1595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1595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319</v>
      </c>
      <c r="M83" s="863"/>
      <c r="N83" s="57"/>
    </row>
    <row r="84" spans="1:14">
      <c r="B84" s="95" t="s">
        <v>1057</v>
      </c>
      <c r="C84" s="96"/>
      <c r="D84" s="96"/>
      <c r="E84" s="96"/>
      <c r="F84" s="96"/>
      <c r="G84" s="96"/>
      <c r="H84" s="96"/>
      <c r="I84" s="93"/>
      <c r="J84" s="94"/>
      <c r="K84" s="313">
        <v>0.05</v>
      </c>
      <c r="L84" s="862">
        <f>N78*K84</f>
        <v>79.75</v>
      </c>
      <c r="M84" s="863"/>
      <c r="N84" s="57"/>
    </row>
    <row r="85" spans="1:14" ht="15.75" thickBot="1">
      <c r="B85" s="97" t="s">
        <v>1058</v>
      </c>
      <c r="C85" s="98"/>
      <c r="D85" s="98"/>
      <c r="E85" s="98"/>
      <c r="F85" s="98"/>
      <c r="G85" s="98"/>
      <c r="H85" s="98"/>
      <c r="I85" s="99"/>
      <c r="J85" s="100"/>
      <c r="K85" s="314">
        <v>0.05</v>
      </c>
      <c r="L85" s="864">
        <f>N78*K85</f>
        <v>79.75</v>
      </c>
      <c r="M85" s="865"/>
      <c r="N85" s="57"/>
    </row>
    <row r="86" spans="1:14" ht="15.75" thickBot="1">
      <c r="B86" s="828" t="s">
        <v>1037</v>
      </c>
      <c r="C86" s="829"/>
      <c r="D86" s="829"/>
      <c r="E86" s="829"/>
      <c r="F86" s="829"/>
      <c r="G86" s="829"/>
      <c r="H86" s="829"/>
      <c r="I86" s="829"/>
      <c r="J86" s="829"/>
      <c r="K86" s="829"/>
      <c r="L86" s="829"/>
      <c r="M86" s="830"/>
      <c r="N86" s="58">
        <f>L83+L84+L85</f>
        <v>478.5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2073.5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1967</v>
      </c>
      <c r="N48" s="281">
        <f>K48*M48</f>
        <v>1967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1967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393.40000000000003</v>
      </c>
      <c r="M83" s="863"/>
      <c r="N83" s="57"/>
    </row>
    <row r="84" spans="1:14">
      <c r="B84" s="95" t="s">
        <v>1057</v>
      </c>
      <c r="C84" s="96"/>
      <c r="D84" s="96"/>
      <c r="E84" s="96"/>
      <c r="F84" s="96"/>
      <c r="G84" s="96"/>
      <c r="H84" s="96"/>
      <c r="I84" s="93"/>
      <c r="J84" s="94"/>
      <c r="K84" s="313">
        <v>0.05</v>
      </c>
      <c r="L84" s="862">
        <f>N78*K84</f>
        <v>98.350000000000009</v>
      </c>
      <c r="M84" s="863"/>
      <c r="N84" s="57"/>
    </row>
    <row r="85" spans="1:14" ht="15.75" thickBot="1">
      <c r="B85" s="97" t="s">
        <v>1058</v>
      </c>
      <c r="C85" s="98"/>
      <c r="D85" s="98"/>
      <c r="E85" s="98"/>
      <c r="F85" s="98"/>
      <c r="G85" s="98"/>
      <c r="H85" s="98"/>
      <c r="I85" s="99"/>
      <c r="J85" s="100"/>
      <c r="K85" s="314">
        <v>0.05</v>
      </c>
      <c r="L85" s="864">
        <f>N78*K85</f>
        <v>98.350000000000009</v>
      </c>
      <c r="M85" s="865"/>
      <c r="N85" s="57"/>
    </row>
    <row r="86" spans="1:14" ht="15.75" thickBot="1">
      <c r="B86" s="828" t="s">
        <v>1037</v>
      </c>
      <c r="C86" s="829"/>
      <c r="D86" s="829"/>
      <c r="E86" s="829"/>
      <c r="F86" s="829"/>
      <c r="G86" s="829"/>
      <c r="H86" s="829"/>
      <c r="I86" s="829"/>
      <c r="J86" s="829"/>
      <c r="K86" s="829"/>
      <c r="L86" s="829"/>
      <c r="M86" s="830"/>
      <c r="N86" s="58">
        <f>L83+L84+L85</f>
        <v>590.1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2557.1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1476</v>
      </c>
      <c r="N48" s="281">
        <f>K48*M48</f>
        <v>1476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1476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1476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295.2</v>
      </c>
      <c r="M83" s="863"/>
      <c r="N83" s="57"/>
    </row>
    <row r="84" spans="1:14">
      <c r="B84" s="95" t="s">
        <v>1057</v>
      </c>
      <c r="C84" s="96"/>
      <c r="D84" s="96"/>
      <c r="E84" s="96"/>
      <c r="F84" s="96"/>
      <c r="G84" s="96"/>
      <c r="H84" s="96"/>
      <c r="I84" s="93"/>
      <c r="J84" s="94"/>
      <c r="K84" s="313">
        <v>0.05</v>
      </c>
      <c r="L84" s="862">
        <f>N78*K84</f>
        <v>73.8</v>
      </c>
      <c r="M84" s="863"/>
      <c r="N84" s="57"/>
    </row>
    <row r="85" spans="1:14" ht="15.75" thickBot="1">
      <c r="B85" s="97" t="s">
        <v>1058</v>
      </c>
      <c r="C85" s="98"/>
      <c r="D85" s="98"/>
      <c r="E85" s="98"/>
      <c r="F85" s="98"/>
      <c r="G85" s="98"/>
      <c r="H85" s="98"/>
      <c r="I85" s="99"/>
      <c r="J85" s="100"/>
      <c r="K85" s="314">
        <v>0.05</v>
      </c>
      <c r="L85" s="864">
        <f>N78*K85</f>
        <v>73.8</v>
      </c>
      <c r="M85" s="865"/>
      <c r="N85" s="57"/>
    </row>
    <row r="86" spans="1:14" ht="15.75" thickBot="1">
      <c r="B86" s="828" t="s">
        <v>1037</v>
      </c>
      <c r="C86" s="829"/>
      <c r="D86" s="829"/>
      <c r="E86" s="829"/>
      <c r="F86" s="829"/>
      <c r="G86" s="829"/>
      <c r="H86" s="829"/>
      <c r="I86" s="829"/>
      <c r="J86" s="829"/>
      <c r="K86" s="829"/>
      <c r="L86" s="829"/>
      <c r="M86" s="830"/>
      <c r="N86" s="58">
        <f>L83+L84+L85</f>
        <v>442.8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1918.8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1734</v>
      </c>
      <c r="N48" s="281">
        <f>K48*M48</f>
        <v>1734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1734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1734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346.8</v>
      </c>
      <c r="M83" s="863"/>
      <c r="N83" s="57"/>
    </row>
    <row r="84" spans="1:14">
      <c r="B84" s="95" t="s">
        <v>1057</v>
      </c>
      <c r="C84" s="96"/>
      <c r="D84" s="96"/>
      <c r="E84" s="96"/>
      <c r="F84" s="96"/>
      <c r="G84" s="96"/>
      <c r="H84" s="96"/>
      <c r="I84" s="93"/>
      <c r="J84" s="94"/>
      <c r="K84" s="313">
        <v>0.05</v>
      </c>
      <c r="L84" s="862">
        <f>N78*K84</f>
        <v>86.7</v>
      </c>
      <c r="M84" s="863"/>
      <c r="N84" s="57"/>
    </row>
    <row r="85" spans="1:14" ht="15.75" thickBot="1">
      <c r="B85" s="97" t="s">
        <v>1058</v>
      </c>
      <c r="C85" s="98"/>
      <c r="D85" s="98"/>
      <c r="E85" s="98"/>
      <c r="F85" s="98"/>
      <c r="G85" s="98"/>
      <c r="H85" s="98"/>
      <c r="I85" s="99"/>
      <c r="J85" s="100"/>
      <c r="K85" s="314">
        <v>0.05</v>
      </c>
      <c r="L85" s="864">
        <f>N78*K85</f>
        <v>86.7</v>
      </c>
      <c r="M85" s="865"/>
      <c r="N85" s="57"/>
    </row>
    <row r="86" spans="1:14" ht="15.75" thickBot="1">
      <c r="B86" s="828" t="s">
        <v>1037</v>
      </c>
      <c r="C86" s="829"/>
      <c r="D86" s="829"/>
      <c r="E86" s="829"/>
      <c r="F86" s="829"/>
      <c r="G86" s="829"/>
      <c r="H86" s="829"/>
      <c r="I86" s="829"/>
      <c r="J86" s="829"/>
      <c r="K86" s="829"/>
      <c r="L86" s="829"/>
      <c r="M86" s="830"/>
      <c r="N86" s="58">
        <f>L83+L84+L85</f>
        <v>520.20000000000005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2254.1999999999998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1345</v>
      </c>
      <c r="N48" s="281">
        <f>K48*M48</f>
        <v>1345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1345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1345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269</v>
      </c>
      <c r="M83" s="863"/>
      <c r="N83" s="57"/>
    </row>
    <row r="84" spans="1:14">
      <c r="B84" s="95" t="s">
        <v>1057</v>
      </c>
      <c r="C84" s="96"/>
      <c r="D84" s="96"/>
      <c r="E84" s="96"/>
      <c r="F84" s="96"/>
      <c r="G84" s="96"/>
      <c r="H84" s="96"/>
      <c r="I84" s="93"/>
      <c r="J84" s="94"/>
      <c r="K84" s="313">
        <v>0.05</v>
      </c>
      <c r="L84" s="862">
        <f>N78*K84</f>
        <v>67.25</v>
      </c>
      <c r="M84" s="863"/>
      <c r="N84" s="57"/>
    </row>
    <row r="85" spans="1:14" ht="15.75" thickBot="1">
      <c r="B85" s="97" t="s">
        <v>1058</v>
      </c>
      <c r="C85" s="98"/>
      <c r="D85" s="98"/>
      <c r="E85" s="98"/>
      <c r="F85" s="98"/>
      <c r="G85" s="98"/>
      <c r="H85" s="98"/>
      <c r="I85" s="99"/>
      <c r="J85" s="100"/>
      <c r="K85" s="314">
        <v>0.05</v>
      </c>
      <c r="L85" s="864">
        <f>N78*K85</f>
        <v>67.25</v>
      </c>
      <c r="M85" s="865"/>
      <c r="N85" s="57"/>
    </row>
    <row r="86" spans="1:14" ht="15.75" thickBot="1">
      <c r="B86" s="828" t="s">
        <v>1037</v>
      </c>
      <c r="C86" s="829"/>
      <c r="D86" s="829"/>
      <c r="E86" s="829"/>
      <c r="F86" s="829"/>
      <c r="G86" s="829"/>
      <c r="H86" s="829"/>
      <c r="I86" s="829"/>
      <c r="J86" s="829"/>
      <c r="K86" s="829"/>
      <c r="L86" s="829"/>
      <c r="M86" s="830"/>
      <c r="N86" s="58">
        <f>L83+L84+L85</f>
        <v>403.5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1748.5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1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2100</v>
      </c>
      <c r="N48" s="281">
        <f>K48*M48</f>
        <v>2100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2100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420</v>
      </c>
      <c r="M83" s="863"/>
      <c r="N83" s="57"/>
    </row>
    <row r="84" spans="1:14">
      <c r="B84" s="95" t="s">
        <v>1057</v>
      </c>
      <c r="C84" s="96"/>
      <c r="D84" s="96"/>
      <c r="E84" s="96"/>
      <c r="F84" s="96"/>
      <c r="G84" s="96"/>
      <c r="H84" s="96"/>
      <c r="I84" s="93"/>
      <c r="J84" s="94"/>
      <c r="K84" s="313">
        <v>0.05</v>
      </c>
      <c r="L84" s="862">
        <f>N78*K84</f>
        <v>105</v>
      </c>
      <c r="M84" s="863"/>
      <c r="N84" s="57"/>
    </row>
    <row r="85" spans="1:14" ht="15.75" thickBot="1">
      <c r="B85" s="97" t="s">
        <v>1058</v>
      </c>
      <c r="C85" s="98"/>
      <c r="D85" s="98"/>
      <c r="E85" s="98"/>
      <c r="F85" s="98"/>
      <c r="G85" s="98"/>
      <c r="H85" s="98"/>
      <c r="I85" s="99"/>
      <c r="J85" s="100"/>
      <c r="K85" s="314">
        <v>0.05</v>
      </c>
      <c r="L85" s="864">
        <f>N78*K85</f>
        <v>105</v>
      </c>
      <c r="M85" s="865"/>
      <c r="N85" s="57"/>
    </row>
    <row r="86" spans="1:14" ht="15.75" thickBot="1">
      <c r="B86" s="828" t="s">
        <v>1037</v>
      </c>
      <c r="C86" s="829"/>
      <c r="D86" s="829"/>
      <c r="E86" s="829"/>
      <c r="F86" s="829"/>
      <c r="G86" s="829"/>
      <c r="H86" s="829"/>
      <c r="I86" s="829"/>
      <c r="J86" s="829"/>
      <c r="K86" s="829"/>
      <c r="L86" s="829"/>
      <c r="M86" s="830"/>
      <c r="N86" s="58">
        <f>L83+L84+L85</f>
        <v>630</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2730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2100</v>
      </c>
      <c r="N48" s="281">
        <f>K48*M48</f>
        <v>2100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28" t="s">
        <v>1037</v>
      </c>
      <c r="C76" s="829"/>
      <c r="D76" s="829"/>
      <c r="E76" s="829"/>
      <c r="F76" s="829"/>
      <c r="G76" s="829"/>
      <c r="H76" s="829"/>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2100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420</v>
      </c>
      <c r="M83" s="863"/>
      <c r="N83" s="57"/>
    </row>
    <row r="84" spans="1:14">
      <c r="B84" s="95" t="s">
        <v>1057</v>
      </c>
      <c r="C84" s="96"/>
      <c r="D84" s="96"/>
      <c r="E84" s="96"/>
      <c r="F84" s="96"/>
      <c r="G84" s="96"/>
      <c r="H84" s="96"/>
      <c r="I84" s="93"/>
      <c r="J84" s="94"/>
      <c r="K84" s="313">
        <v>0.05</v>
      </c>
      <c r="L84" s="862">
        <f>N78*K84</f>
        <v>105</v>
      </c>
      <c r="M84" s="863"/>
      <c r="N84" s="57"/>
    </row>
    <row r="85" spans="1:14" ht="15.75" thickBot="1">
      <c r="B85" s="97" t="s">
        <v>1058</v>
      </c>
      <c r="C85" s="98"/>
      <c r="D85" s="98"/>
      <c r="E85" s="98"/>
      <c r="F85" s="98"/>
      <c r="G85" s="98"/>
      <c r="H85" s="98"/>
      <c r="I85" s="99"/>
      <c r="J85" s="100"/>
      <c r="K85" s="314">
        <v>0.05</v>
      </c>
      <c r="L85" s="864">
        <f>N78*K85</f>
        <v>105</v>
      </c>
      <c r="M85" s="865"/>
      <c r="N85" s="57"/>
    </row>
    <row r="86" spans="1:14" ht="15.75" thickBot="1">
      <c r="B86" s="828" t="s">
        <v>1037</v>
      </c>
      <c r="C86" s="829"/>
      <c r="D86" s="829"/>
      <c r="E86" s="829"/>
      <c r="F86" s="829"/>
      <c r="G86" s="829"/>
      <c r="H86" s="829"/>
      <c r="I86" s="829"/>
      <c r="J86" s="829"/>
      <c r="K86" s="829"/>
      <c r="L86" s="829"/>
      <c r="M86" s="830"/>
      <c r="N86" s="58">
        <f>L83+L84+L85</f>
        <v>630</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2730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2100</v>
      </c>
      <c r="N48" s="281">
        <f>K48*M48</f>
        <v>2100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2100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420</v>
      </c>
      <c r="M83" s="863"/>
      <c r="N83" s="57"/>
    </row>
    <row r="84" spans="1:14">
      <c r="B84" s="95" t="s">
        <v>1057</v>
      </c>
      <c r="C84" s="96"/>
      <c r="D84" s="96"/>
      <c r="E84" s="96"/>
      <c r="F84" s="96"/>
      <c r="G84" s="96"/>
      <c r="H84" s="96"/>
      <c r="I84" s="93"/>
      <c r="J84" s="94"/>
      <c r="K84" s="313">
        <v>0.05</v>
      </c>
      <c r="L84" s="862">
        <f>N78*K84</f>
        <v>105</v>
      </c>
      <c r="M84" s="863"/>
      <c r="N84" s="57"/>
    </row>
    <row r="85" spans="1:14" ht="15.75" thickBot="1">
      <c r="B85" s="97" t="s">
        <v>1058</v>
      </c>
      <c r="C85" s="98"/>
      <c r="D85" s="98"/>
      <c r="E85" s="98"/>
      <c r="F85" s="98"/>
      <c r="G85" s="98"/>
      <c r="H85" s="98"/>
      <c r="I85" s="99"/>
      <c r="J85" s="100"/>
      <c r="K85" s="314">
        <v>0.05</v>
      </c>
      <c r="L85" s="864">
        <f>N78*K85</f>
        <v>105</v>
      </c>
      <c r="M85" s="865"/>
      <c r="N85" s="57"/>
    </row>
    <row r="86" spans="1:14" ht="15.75" thickBot="1">
      <c r="B86" s="828" t="s">
        <v>1037</v>
      </c>
      <c r="C86" s="829"/>
      <c r="D86" s="829"/>
      <c r="E86" s="829"/>
      <c r="F86" s="829"/>
      <c r="G86" s="829"/>
      <c r="H86" s="829"/>
      <c r="I86" s="829"/>
      <c r="J86" s="829"/>
      <c r="K86" s="829"/>
      <c r="L86" s="829"/>
      <c r="M86" s="830"/>
      <c r="N86" s="58">
        <f>L83+L84+L85</f>
        <v>630</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2730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2190</v>
      </c>
      <c r="N48" s="281">
        <f>K48*M48</f>
        <v>2190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2190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2190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438</v>
      </c>
      <c r="M83" s="863"/>
      <c r="N83" s="57"/>
    </row>
    <row r="84" spans="1:14">
      <c r="B84" s="95" t="s">
        <v>1057</v>
      </c>
      <c r="C84" s="96"/>
      <c r="D84" s="96"/>
      <c r="E84" s="96"/>
      <c r="F84" s="96"/>
      <c r="G84" s="96"/>
      <c r="H84" s="96"/>
      <c r="I84" s="93"/>
      <c r="J84" s="94"/>
      <c r="K84" s="313">
        <v>0.05</v>
      </c>
      <c r="L84" s="862">
        <f>N78*K84</f>
        <v>109.5</v>
      </c>
      <c r="M84" s="863"/>
      <c r="N84" s="57"/>
    </row>
    <row r="85" spans="1:14" ht="15.75" thickBot="1">
      <c r="B85" s="97" t="s">
        <v>1058</v>
      </c>
      <c r="C85" s="98"/>
      <c r="D85" s="98"/>
      <c r="E85" s="98"/>
      <c r="F85" s="98"/>
      <c r="G85" s="98"/>
      <c r="H85" s="98"/>
      <c r="I85" s="99"/>
      <c r="J85" s="100"/>
      <c r="K85" s="314">
        <v>0.05</v>
      </c>
      <c r="L85" s="864">
        <f>N78*K85</f>
        <v>109.5</v>
      </c>
      <c r="M85" s="865"/>
      <c r="N85" s="57"/>
    </row>
    <row r="86" spans="1:14" ht="15.75" thickBot="1">
      <c r="B86" s="828" t="s">
        <v>1037</v>
      </c>
      <c r="C86" s="829"/>
      <c r="D86" s="829"/>
      <c r="E86" s="829"/>
      <c r="F86" s="829"/>
      <c r="G86" s="829"/>
      <c r="H86" s="829"/>
      <c r="I86" s="829"/>
      <c r="J86" s="829"/>
      <c r="K86" s="829"/>
      <c r="L86" s="829"/>
      <c r="M86" s="830"/>
      <c r="N86" s="58">
        <f>L83+L84+L85</f>
        <v>657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2190</v>
      </c>
      <c r="N48" s="281">
        <f>K48*M48</f>
        <v>2190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2190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2190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438</v>
      </c>
      <c r="M83" s="863"/>
      <c r="N83" s="57"/>
    </row>
    <row r="84" spans="1:14">
      <c r="B84" s="95" t="s">
        <v>1057</v>
      </c>
      <c r="C84" s="96"/>
      <c r="D84" s="96"/>
      <c r="E84" s="96"/>
      <c r="F84" s="96"/>
      <c r="G84" s="96"/>
      <c r="H84" s="96"/>
      <c r="I84" s="93"/>
      <c r="J84" s="94"/>
      <c r="K84" s="313">
        <v>0.05</v>
      </c>
      <c r="L84" s="862">
        <f>N78*K84</f>
        <v>109.5</v>
      </c>
      <c r="M84" s="863"/>
      <c r="N84" s="57"/>
    </row>
    <row r="85" spans="1:14" ht="15.75" thickBot="1">
      <c r="B85" s="97" t="s">
        <v>1058</v>
      </c>
      <c r="C85" s="98"/>
      <c r="D85" s="98"/>
      <c r="E85" s="98"/>
      <c r="F85" s="98"/>
      <c r="G85" s="98"/>
      <c r="H85" s="98"/>
      <c r="I85" s="99"/>
      <c r="J85" s="100"/>
      <c r="K85" s="314">
        <v>0.05</v>
      </c>
      <c r="L85" s="864">
        <f>N78*K85</f>
        <v>109.5</v>
      </c>
      <c r="M85" s="865"/>
      <c r="N85" s="57"/>
    </row>
    <row r="86" spans="1:14" ht="15.75" thickBot="1">
      <c r="B86" s="828" t="s">
        <v>1037</v>
      </c>
      <c r="C86" s="829"/>
      <c r="D86" s="829"/>
      <c r="E86" s="829"/>
      <c r="F86" s="829"/>
      <c r="G86" s="829"/>
      <c r="H86" s="829"/>
      <c r="I86" s="829"/>
      <c r="J86" s="829"/>
      <c r="K86" s="829"/>
      <c r="L86" s="829"/>
      <c r="M86" s="830"/>
      <c r="N86" s="58">
        <f>L83+L84+L85</f>
        <v>657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2190</v>
      </c>
      <c r="N48" s="281">
        <f>K48*M48</f>
        <v>2190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2190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2190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438</v>
      </c>
      <c r="M83" s="863"/>
      <c r="N83" s="57"/>
    </row>
    <row r="84" spans="1:14">
      <c r="B84" s="95" t="s">
        <v>1057</v>
      </c>
      <c r="C84" s="96"/>
      <c r="D84" s="96"/>
      <c r="E84" s="96"/>
      <c r="F84" s="96"/>
      <c r="G84" s="96"/>
      <c r="H84" s="96"/>
      <c r="I84" s="93"/>
      <c r="J84" s="94"/>
      <c r="K84" s="313">
        <v>0.05</v>
      </c>
      <c r="L84" s="862">
        <f>N78*K84</f>
        <v>109.5</v>
      </c>
      <c r="M84" s="863"/>
      <c r="N84" s="57"/>
    </row>
    <row r="85" spans="1:14" ht="15.75" thickBot="1">
      <c r="B85" s="97" t="s">
        <v>1058</v>
      </c>
      <c r="C85" s="98"/>
      <c r="D85" s="98"/>
      <c r="E85" s="98"/>
      <c r="F85" s="98"/>
      <c r="G85" s="98"/>
      <c r="H85" s="98"/>
      <c r="I85" s="99"/>
      <c r="J85" s="100"/>
      <c r="K85" s="314">
        <v>0.05</v>
      </c>
      <c r="L85" s="864">
        <f>N78*K85</f>
        <v>109.5</v>
      </c>
      <c r="M85" s="865"/>
      <c r="N85" s="57"/>
    </row>
    <row r="86" spans="1:14" ht="15.75" thickBot="1">
      <c r="B86" s="828" t="s">
        <v>1037</v>
      </c>
      <c r="C86" s="829"/>
      <c r="D86" s="829"/>
      <c r="E86" s="829"/>
      <c r="F86" s="829"/>
      <c r="G86" s="829"/>
      <c r="H86" s="829"/>
      <c r="I86" s="829"/>
      <c r="J86" s="829"/>
      <c r="K86" s="829"/>
      <c r="L86" s="829"/>
      <c r="M86" s="830"/>
      <c r="N86" s="58">
        <f>L83+L84+L85</f>
        <v>657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2213</v>
      </c>
      <c r="N48" s="281">
        <f>K48*M48</f>
        <v>2213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2213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2213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442.6</v>
      </c>
      <c r="M83" s="863"/>
      <c r="N83" s="57"/>
    </row>
    <row r="84" spans="1:14">
      <c r="B84" s="95" t="s">
        <v>1057</v>
      </c>
      <c r="C84" s="96"/>
      <c r="D84" s="96"/>
      <c r="E84" s="96"/>
      <c r="F84" s="96"/>
      <c r="G84" s="96"/>
      <c r="H84" s="96"/>
      <c r="I84" s="93"/>
      <c r="J84" s="94"/>
      <c r="K84" s="313">
        <v>0.05</v>
      </c>
      <c r="L84" s="862">
        <f>N78*K84</f>
        <v>110.65</v>
      </c>
      <c r="M84" s="863"/>
      <c r="N84" s="57"/>
    </row>
    <row r="85" spans="1:14" ht="15.75" thickBot="1">
      <c r="B85" s="97" t="s">
        <v>1058</v>
      </c>
      <c r="C85" s="98"/>
      <c r="D85" s="98"/>
      <c r="E85" s="98"/>
      <c r="F85" s="98"/>
      <c r="G85" s="98"/>
      <c r="H85" s="98"/>
      <c r="I85" s="99"/>
      <c r="J85" s="100"/>
      <c r="K85" s="314">
        <v>0.05</v>
      </c>
      <c r="L85" s="864">
        <f>N78*K85</f>
        <v>110.65</v>
      </c>
      <c r="M85" s="865"/>
      <c r="N85" s="57"/>
    </row>
    <row r="86" spans="1:14" ht="15.75" thickBot="1">
      <c r="B86" s="828" t="s">
        <v>1037</v>
      </c>
      <c r="C86" s="829"/>
      <c r="D86" s="829"/>
      <c r="E86" s="829"/>
      <c r="F86" s="829"/>
      <c r="G86" s="829"/>
      <c r="H86" s="829"/>
      <c r="I86" s="829"/>
      <c r="J86" s="829"/>
      <c r="K86" s="829"/>
      <c r="L86" s="829"/>
      <c r="M86" s="830"/>
      <c r="N86" s="58">
        <f>L83+L84+L85</f>
        <v>663.9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2876.9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296923.75435424573</v>
      </c>
      <c r="N48" s="281">
        <f>K48*M48</f>
        <v>296923.75435424573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296923.75435424573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296923.75435424573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59384.750870849151</v>
      </c>
      <c r="M83" s="863"/>
      <c r="N83" s="57"/>
    </row>
    <row r="84" spans="1:14">
      <c r="B84" s="95" t="s">
        <v>1057</v>
      </c>
      <c r="C84" s="96"/>
      <c r="D84" s="96"/>
      <c r="E84" s="96"/>
      <c r="F84" s="96"/>
      <c r="G84" s="96"/>
      <c r="H84" s="96"/>
      <c r="I84" s="93"/>
      <c r="J84" s="94"/>
      <c r="K84" s="313">
        <v>0.05</v>
      </c>
      <c r="L84" s="862">
        <f>N78*K84</f>
        <v>14846.187717712288</v>
      </c>
      <c r="M84" s="863"/>
      <c r="N84" s="57"/>
    </row>
    <row r="85" spans="1:14" ht="15.75" thickBot="1">
      <c r="B85" s="97" t="s">
        <v>1058</v>
      </c>
      <c r="C85" s="98"/>
      <c r="D85" s="98"/>
      <c r="E85" s="98"/>
      <c r="F85" s="98"/>
      <c r="G85" s="98"/>
      <c r="H85" s="98"/>
      <c r="I85" s="99"/>
      <c r="J85" s="100"/>
      <c r="K85" s="314">
        <v>0.05</v>
      </c>
      <c r="L85" s="864">
        <f>N78*K85</f>
        <v>14846.187717712288</v>
      </c>
      <c r="M85" s="865"/>
      <c r="N85" s="57"/>
    </row>
    <row r="86" spans="1:14" ht="15.75" thickBot="1">
      <c r="B86" s="828" t="s">
        <v>1037</v>
      </c>
      <c r="C86" s="829"/>
      <c r="D86" s="829"/>
      <c r="E86" s="829"/>
      <c r="F86" s="829"/>
      <c r="G86" s="829"/>
      <c r="H86" s="829"/>
      <c r="I86" s="829"/>
      <c r="J86" s="829"/>
      <c r="K86" s="829"/>
      <c r="L86" s="829"/>
      <c r="M86" s="830"/>
      <c r="N86" s="58">
        <f>L83+L84+L85</f>
        <v>89077.126306273713</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386000.88066051947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2225</v>
      </c>
      <c r="N48" s="281">
        <f>K48*M48</f>
        <v>2225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2225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2225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445</v>
      </c>
      <c r="M83" s="863"/>
      <c r="N83" s="57"/>
    </row>
    <row r="84" spans="1:14">
      <c r="B84" s="95" t="s">
        <v>1057</v>
      </c>
      <c r="C84" s="96"/>
      <c r="D84" s="96"/>
      <c r="E84" s="96"/>
      <c r="F84" s="96"/>
      <c r="G84" s="96"/>
      <c r="H84" s="96"/>
      <c r="I84" s="93"/>
      <c r="J84" s="94"/>
      <c r="K84" s="313">
        <v>0.05</v>
      </c>
      <c r="L84" s="862">
        <f>N78*K84</f>
        <v>111.25</v>
      </c>
      <c r="M84" s="863"/>
      <c r="N84" s="57"/>
    </row>
    <row r="85" spans="1:14" ht="15.75" thickBot="1">
      <c r="B85" s="97" t="s">
        <v>1058</v>
      </c>
      <c r="C85" s="98"/>
      <c r="D85" s="98"/>
      <c r="E85" s="98"/>
      <c r="F85" s="98"/>
      <c r="G85" s="98"/>
      <c r="H85" s="98"/>
      <c r="I85" s="99"/>
      <c r="J85" s="100"/>
      <c r="K85" s="314">
        <v>0.05</v>
      </c>
      <c r="L85" s="864">
        <f>N78*K85</f>
        <v>111.25</v>
      </c>
      <c r="M85" s="865"/>
      <c r="N85" s="57"/>
    </row>
    <row r="86" spans="1:14" ht="15.75" thickBot="1">
      <c r="B86" s="828" t="s">
        <v>1037</v>
      </c>
      <c r="C86" s="829"/>
      <c r="D86" s="829"/>
      <c r="E86" s="829"/>
      <c r="F86" s="829"/>
      <c r="G86" s="829"/>
      <c r="H86" s="829"/>
      <c r="I86" s="829"/>
      <c r="J86" s="829"/>
      <c r="K86" s="829"/>
      <c r="L86" s="829"/>
      <c r="M86" s="830"/>
      <c r="N86" s="58">
        <f>L83+L84+L85</f>
        <v>667.5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2892.5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election activeCell="C72" sqref="C72"/>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5796.0948592780078</v>
      </c>
      <c r="N48" s="281">
        <f>K48*M48</f>
        <v>5796.0948592780078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5796.0948592780078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5796.0948592780078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1159.2189718556017</v>
      </c>
      <c r="M83" s="863"/>
      <c r="N83" s="57"/>
    </row>
    <row r="84" spans="1:14">
      <c r="B84" s="95" t="s">
        <v>1057</v>
      </c>
      <c r="C84" s="96"/>
      <c r="D84" s="96"/>
      <c r="E84" s="96"/>
      <c r="F84" s="96"/>
      <c r="G84" s="96"/>
      <c r="H84" s="96"/>
      <c r="I84" s="93"/>
      <c r="J84" s="94"/>
      <c r="K84" s="313">
        <v>0.05</v>
      </c>
      <c r="L84" s="862">
        <f>N78*K84</f>
        <v>289.80474296390042</v>
      </c>
      <c r="M84" s="863"/>
      <c r="N84" s="57"/>
    </row>
    <row r="85" spans="1:14" ht="15.75" thickBot="1">
      <c r="B85" s="97" t="s">
        <v>1058</v>
      </c>
      <c r="C85" s="98"/>
      <c r="D85" s="98"/>
      <c r="E85" s="98"/>
      <c r="F85" s="98"/>
      <c r="G85" s="98"/>
      <c r="H85" s="98"/>
      <c r="I85" s="99"/>
      <c r="J85" s="100"/>
      <c r="K85" s="314">
        <v>0.05</v>
      </c>
      <c r="L85" s="864">
        <f>N78*K85</f>
        <v>289.80474296390042</v>
      </c>
      <c r="M85" s="865"/>
      <c r="N85" s="57"/>
    </row>
    <row r="86" spans="1:14" ht="15.75" thickBot="1">
      <c r="B86" s="828" t="s">
        <v>1037</v>
      </c>
      <c r="C86" s="829"/>
      <c r="D86" s="829"/>
      <c r="E86" s="829"/>
      <c r="F86" s="829"/>
      <c r="G86" s="829"/>
      <c r="H86" s="829"/>
      <c r="I86" s="829"/>
      <c r="J86" s="829"/>
      <c r="K86" s="829"/>
      <c r="L86" s="829"/>
      <c r="M86" s="830"/>
      <c r="N86" s="58">
        <f>L83+L84+L85</f>
        <v>1738.8284577834027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7534.9233170614107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16"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500</v>
      </c>
      <c r="N36" s="281">
        <f>K36/M36</f>
        <v>181.22411238825035</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500</v>
      </c>
      <c r="N37" s="281">
        <f>K37/M37</f>
        <v>170.09716475095789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N75*M41</f>
        <v>0.51067205206099997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351.83194919126925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1476</v>
      </c>
      <c r="N48" s="281">
        <f>K48*M48</f>
        <v>1476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1476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7"/>
      <c r="M64" s="818"/>
      <c r="N64" s="133"/>
    </row>
    <row r="65" spans="1:14" ht="15.75" thickBot="1">
      <c r="B65" s="834" t="s">
        <v>1037</v>
      </c>
      <c r="C65" s="835"/>
      <c r="D65" s="835"/>
      <c r="E65" s="835"/>
      <c r="F65" s="835"/>
      <c r="G65" s="835"/>
      <c r="H65" s="835"/>
      <c r="I65" s="835"/>
      <c r="J65" s="835"/>
      <c r="K65" s="835"/>
      <c r="L65" s="835"/>
      <c r="M65" s="836"/>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4" t="s">
        <v>1047</v>
      </c>
      <c r="C69" s="855"/>
      <c r="D69" s="855"/>
      <c r="E69" s="855"/>
      <c r="F69" s="855"/>
      <c r="G69" s="855"/>
      <c r="H69" s="855"/>
      <c r="I69" s="79" t="s">
        <v>1048</v>
      </c>
      <c r="J69" s="81" t="s">
        <v>1494</v>
      </c>
      <c r="K69" s="80" t="s">
        <v>1050</v>
      </c>
      <c r="L69" s="856" t="s">
        <v>1034</v>
      </c>
      <c r="M69" s="857"/>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15"/>
      <c r="C74" s="816"/>
      <c r="D74" s="816"/>
      <c r="E74" s="816"/>
      <c r="F74" s="816"/>
      <c r="G74" s="816"/>
      <c r="H74" s="816"/>
      <c r="I74" s="132"/>
      <c r="J74" s="132"/>
      <c r="K74" s="132"/>
      <c r="L74" s="916"/>
      <c r="M74" s="916"/>
      <c r="N74" s="51"/>
    </row>
    <row r="75" spans="1:14" ht="15.75" thickBot="1">
      <c r="B75" s="834" t="s">
        <v>1037</v>
      </c>
      <c r="C75" s="835"/>
      <c r="D75" s="835"/>
      <c r="E75" s="835"/>
      <c r="F75" s="835"/>
      <c r="G75" s="835"/>
      <c r="H75" s="835"/>
      <c r="I75" s="835"/>
      <c r="J75" s="835"/>
      <c r="K75" s="835"/>
      <c r="L75" s="835"/>
      <c r="M75" s="836"/>
      <c r="N75" s="310">
        <f>SUM(N70:N74)</f>
        <v>51.067205206099999</v>
      </c>
    </row>
    <row r="76" spans="1:14" ht="15.75" thickBot="1">
      <c r="B76" s="39"/>
      <c r="C76" s="40"/>
      <c r="D76" s="40"/>
      <c r="E76" s="40"/>
      <c r="F76" s="40"/>
      <c r="G76" s="40"/>
      <c r="H76" s="40"/>
      <c r="I76" s="40"/>
      <c r="J76" s="40"/>
      <c r="K76" s="40"/>
      <c r="L76" s="40"/>
      <c r="M76" s="40"/>
      <c r="N76" s="41"/>
    </row>
    <row r="77" spans="1:14" ht="15.75" thickBot="1">
      <c r="B77" s="828" t="s">
        <v>1051</v>
      </c>
      <c r="C77" s="829"/>
      <c r="D77" s="829"/>
      <c r="E77" s="829"/>
      <c r="F77" s="829"/>
      <c r="G77" s="829"/>
      <c r="H77" s="829"/>
      <c r="I77" s="829"/>
      <c r="J77" s="829"/>
      <c r="K77" s="829"/>
      <c r="L77" s="829"/>
      <c r="M77" s="830"/>
      <c r="N77" s="105">
        <f>N43+N54+N65+N75</f>
        <v>1878.8991543973693</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375.77983087947388</v>
      </c>
      <c r="M82" s="863"/>
      <c r="N82" s="57"/>
    </row>
    <row r="83" spans="1:14">
      <c r="B83" s="95" t="s">
        <v>1057</v>
      </c>
      <c r="C83" s="96"/>
      <c r="D83" s="96"/>
      <c r="E83" s="96"/>
      <c r="F83" s="96"/>
      <c r="G83" s="96"/>
      <c r="H83" s="96"/>
      <c r="I83" s="93"/>
      <c r="J83" s="94"/>
      <c r="K83" s="313">
        <v>0.05</v>
      </c>
      <c r="L83" s="862">
        <f>N77*K83</f>
        <v>93.944957719868469</v>
      </c>
      <c r="M83" s="863"/>
      <c r="N83" s="57"/>
    </row>
    <row r="84" spans="1:14" ht="15.75" thickBot="1">
      <c r="B84" s="97" t="s">
        <v>1058</v>
      </c>
      <c r="C84" s="98"/>
      <c r="D84" s="98"/>
      <c r="E84" s="98"/>
      <c r="F84" s="98"/>
      <c r="G84" s="98"/>
      <c r="H84" s="98"/>
      <c r="I84" s="99"/>
      <c r="J84" s="100"/>
      <c r="K84" s="314">
        <v>0.05</v>
      </c>
      <c r="L84" s="864">
        <f>N77*K84</f>
        <v>93.944957719868469</v>
      </c>
      <c r="M84" s="865"/>
      <c r="N84" s="57"/>
    </row>
    <row r="85" spans="1:14" ht="15.75" thickBot="1">
      <c r="B85" s="828" t="s">
        <v>1037</v>
      </c>
      <c r="C85" s="829"/>
      <c r="D85" s="829"/>
      <c r="E85" s="829"/>
      <c r="F85" s="829"/>
      <c r="G85" s="829"/>
      <c r="H85" s="829"/>
      <c r="I85" s="829"/>
      <c r="J85" s="829"/>
      <c r="K85" s="829"/>
      <c r="L85" s="829"/>
      <c r="M85" s="830"/>
      <c r="N85" s="58">
        <f>L82+L83+L84</f>
        <v>563.66974631921084</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2442.5689007165802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500</v>
      </c>
      <c r="N36" s="281">
        <f>K36/M36</f>
        <v>181.22411238825035</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500</v>
      </c>
      <c r="N37" s="281">
        <f>K37/M37</f>
        <v>170.09716475095789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0.51067205206099997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351.83194919126925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1202</v>
      </c>
      <c r="N48" s="281">
        <f>K48*M48</f>
        <v>1202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1202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51.067205206099999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1604.8991543973693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320.97983087947387</v>
      </c>
      <c r="M83" s="863"/>
      <c r="N83" s="57"/>
    </row>
    <row r="84" spans="1:14">
      <c r="B84" s="95" t="s">
        <v>1057</v>
      </c>
      <c r="C84" s="96"/>
      <c r="D84" s="96"/>
      <c r="E84" s="96"/>
      <c r="F84" s="96"/>
      <c r="G84" s="96"/>
      <c r="H84" s="96"/>
      <c r="I84" s="93"/>
      <c r="J84" s="94"/>
      <c r="K84" s="313">
        <v>0.05</v>
      </c>
      <c r="L84" s="862">
        <f>N78*K84</f>
        <v>80.244957719868466</v>
      </c>
      <c r="M84" s="863"/>
      <c r="N84" s="57"/>
    </row>
    <row r="85" spans="1:14" ht="15.75" thickBot="1">
      <c r="B85" s="97" t="s">
        <v>1058</v>
      </c>
      <c r="C85" s="98"/>
      <c r="D85" s="98"/>
      <c r="E85" s="98"/>
      <c r="F85" s="98"/>
      <c r="G85" s="98"/>
      <c r="H85" s="98"/>
      <c r="I85" s="99"/>
      <c r="J85" s="100"/>
      <c r="K85" s="314">
        <v>0.05</v>
      </c>
      <c r="L85" s="864">
        <f>N78*K85</f>
        <v>80.244957719868466</v>
      </c>
      <c r="M85" s="865"/>
      <c r="N85" s="57"/>
    </row>
    <row r="86" spans="1:14" ht="15.75" thickBot="1">
      <c r="B86" s="828" t="s">
        <v>1037</v>
      </c>
      <c r="C86" s="829"/>
      <c r="D86" s="829"/>
      <c r="E86" s="829"/>
      <c r="F86" s="829"/>
      <c r="G86" s="829"/>
      <c r="H86" s="829"/>
      <c r="I86" s="829"/>
      <c r="J86" s="829"/>
      <c r="K86" s="829"/>
      <c r="L86" s="829"/>
      <c r="M86" s="830"/>
      <c r="N86" s="58">
        <f>L83+L84+L85</f>
        <v>481.4697463192108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2086.3689007165804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500</v>
      </c>
      <c r="N36" s="281">
        <f>K36/M36</f>
        <v>181.22411238825035</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500</v>
      </c>
      <c r="N37" s="281">
        <f>K37/M37</f>
        <v>170.09716475095789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0.51067205206099997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351.83194919126925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104235.03163984811</v>
      </c>
      <c r="N48" s="281">
        <f>K48*M48</f>
        <v>31270.509491954432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31270.509491954432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51.067205206099999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31673.408646351803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6334.6817292703608</v>
      </c>
      <c r="M83" s="863"/>
      <c r="N83" s="57"/>
    </row>
    <row r="84" spans="1:14">
      <c r="B84" s="95" t="s">
        <v>1057</v>
      </c>
      <c r="C84" s="96"/>
      <c r="D84" s="96"/>
      <c r="E84" s="96"/>
      <c r="F84" s="96"/>
      <c r="G84" s="96"/>
      <c r="H84" s="96"/>
      <c r="I84" s="93"/>
      <c r="J84" s="94"/>
      <c r="K84" s="313">
        <v>0.05</v>
      </c>
      <c r="L84" s="862">
        <f>N78*K84</f>
        <v>1583.6704323175902</v>
      </c>
      <c r="M84" s="863"/>
      <c r="N84" s="57"/>
    </row>
    <row r="85" spans="1:14" ht="15.75" thickBot="1">
      <c r="B85" s="97" t="s">
        <v>1058</v>
      </c>
      <c r="C85" s="98"/>
      <c r="D85" s="98"/>
      <c r="E85" s="98"/>
      <c r="F85" s="98"/>
      <c r="G85" s="98"/>
      <c r="H85" s="98"/>
      <c r="I85" s="99"/>
      <c r="J85" s="100"/>
      <c r="K85" s="314">
        <v>0.05</v>
      </c>
      <c r="L85" s="864">
        <f>N78*K85</f>
        <v>1583.6704323175902</v>
      </c>
      <c r="M85" s="865"/>
      <c r="N85" s="57"/>
    </row>
    <row r="86" spans="1:14" ht="15.75" thickBot="1">
      <c r="B86" s="828" t="s">
        <v>1037</v>
      </c>
      <c r="C86" s="829"/>
      <c r="D86" s="829"/>
      <c r="E86" s="829"/>
      <c r="F86" s="829"/>
      <c r="G86" s="829"/>
      <c r="H86" s="829"/>
      <c r="I86" s="829"/>
      <c r="J86" s="829"/>
      <c r="K86" s="829"/>
      <c r="L86" s="829"/>
      <c r="M86" s="830"/>
      <c r="N86" s="58">
        <f>L83+L84+L85</f>
        <v>9502.0225939055417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41175.431240257341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960" t="str">
        <f>VLOOKUP(A36,EQUIPOS!A6:D154,3,FALSE)</f>
        <v>Carrotanque Irrigador de asfalto, 1000 GALONES DE CAPACIDAD</v>
      </c>
      <c r="C36" s="961"/>
      <c r="D36" s="961"/>
      <c r="E36" s="961"/>
      <c r="F36" s="961"/>
      <c r="G36" s="961"/>
      <c r="H36" s="962"/>
      <c r="I36" s="276"/>
      <c r="J36" s="277"/>
      <c r="K36" s="278">
        <f>VLOOKUP(A36,EQUIPOS!A6:D163,4,FALSE)</f>
        <v>90612.05619412518</v>
      </c>
      <c r="L36" s="279"/>
      <c r="M36" s="280">
        <v>500</v>
      </c>
      <c r="N36" s="281">
        <f>K36/M36</f>
        <v>181.22411238825035</v>
      </c>
    </row>
    <row r="37" spans="1:14">
      <c r="A37" s="119" t="s">
        <v>176</v>
      </c>
      <c r="B37" s="960" t="str">
        <f>VLOOKUP(A37,EQUIPOS!A7:D154,3,FALSE)</f>
        <v xml:space="preserve">Compresor (barrido y soplado)
</v>
      </c>
      <c r="C37" s="961"/>
      <c r="D37" s="961"/>
      <c r="E37" s="961"/>
      <c r="F37" s="961"/>
      <c r="G37" s="961"/>
      <c r="H37" s="962"/>
      <c r="I37" s="276"/>
      <c r="J37" s="277"/>
      <c r="K37" s="278">
        <f>VLOOKUP(A37,EQUIPOS!A7:D164,4,FALSE)</f>
        <v>85048.582375478945</v>
      </c>
      <c r="L37" s="279"/>
      <c r="M37" s="280">
        <v>500</v>
      </c>
      <c r="N37" s="281">
        <f>K37/M37</f>
        <v>170.09716475095789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0.51067205206099997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351.83194919126925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1159</v>
      </c>
      <c r="N48" s="281">
        <f>K48*M48</f>
        <v>521.55000000000007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521.55000000000007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51.067205206099999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924.44915439736928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184.88983087947386</v>
      </c>
      <c r="M83" s="863"/>
      <c r="N83" s="57"/>
    </row>
    <row r="84" spans="1:14">
      <c r="B84" s="95" t="s">
        <v>1057</v>
      </c>
      <c r="C84" s="96"/>
      <c r="D84" s="96"/>
      <c r="E84" s="96"/>
      <c r="F84" s="96"/>
      <c r="G84" s="96"/>
      <c r="H84" s="96"/>
      <c r="I84" s="93"/>
      <c r="J84" s="94"/>
      <c r="K84" s="313">
        <v>0.05</v>
      </c>
      <c r="L84" s="862">
        <f>N78*K84</f>
        <v>46.222457719868466</v>
      </c>
      <c r="M84" s="863"/>
      <c r="N84" s="57"/>
    </row>
    <row r="85" spans="1:14" ht="15.75" thickBot="1">
      <c r="B85" s="97" t="s">
        <v>1058</v>
      </c>
      <c r="C85" s="98"/>
      <c r="D85" s="98"/>
      <c r="E85" s="98"/>
      <c r="F85" s="98"/>
      <c r="G85" s="98"/>
      <c r="H85" s="98"/>
      <c r="I85" s="99"/>
      <c r="J85" s="100"/>
      <c r="K85" s="314">
        <v>0.05</v>
      </c>
      <c r="L85" s="864">
        <f>N78*K85</f>
        <v>46.222457719868466</v>
      </c>
      <c r="M85" s="865"/>
      <c r="N85" s="57"/>
    </row>
    <row r="86" spans="1:14" ht="15.75" thickBot="1">
      <c r="B86" s="828" t="s">
        <v>1037</v>
      </c>
      <c r="C86" s="829"/>
      <c r="D86" s="829"/>
      <c r="E86" s="829"/>
      <c r="F86" s="829"/>
      <c r="G86" s="829"/>
      <c r="H86" s="829"/>
      <c r="I86" s="829"/>
      <c r="J86" s="829"/>
      <c r="K86" s="829"/>
      <c r="L86" s="829"/>
      <c r="M86" s="830"/>
      <c r="N86" s="58">
        <f>L83+L84+L85</f>
        <v>277.33474631921081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1201.7839007165801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215"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500</v>
      </c>
      <c r="N36" s="281">
        <f>K36/M36</f>
        <v>181.22411238825035</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500</v>
      </c>
      <c r="N37" s="281">
        <f>K37/M37</f>
        <v>170.09716475095789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0.51067205206099997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351.83194919126925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1246</v>
      </c>
      <c r="N48" s="281">
        <f>K48*M48</f>
        <v>560.70000000000005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560.70000000000005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51.067205206099999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963.59915439736926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192.71983087947388</v>
      </c>
      <c r="M83" s="863"/>
      <c r="N83" s="57"/>
    </row>
    <row r="84" spans="1:14">
      <c r="B84" s="95" t="s">
        <v>1057</v>
      </c>
      <c r="C84" s="96"/>
      <c r="D84" s="96"/>
      <c r="E84" s="96"/>
      <c r="F84" s="96"/>
      <c r="G84" s="96"/>
      <c r="H84" s="96"/>
      <c r="I84" s="93"/>
      <c r="J84" s="94"/>
      <c r="K84" s="313">
        <v>0.05</v>
      </c>
      <c r="L84" s="862">
        <f>N78*K84</f>
        <v>48.179957719868469</v>
      </c>
      <c r="M84" s="863"/>
      <c r="N84" s="57"/>
    </row>
    <row r="85" spans="1:14" ht="15.75" thickBot="1">
      <c r="B85" s="97" t="s">
        <v>1058</v>
      </c>
      <c r="C85" s="98"/>
      <c r="D85" s="98"/>
      <c r="E85" s="98"/>
      <c r="F85" s="98"/>
      <c r="G85" s="98"/>
      <c r="H85" s="98"/>
      <c r="I85" s="99"/>
      <c r="J85" s="100"/>
      <c r="K85" s="314">
        <v>0.05</v>
      </c>
      <c r="L85" s="864">
        <f>N78*K85</f>
        <v>48.179957719868469</v>
      </c>
      <c r="M85" s="865"/>
      <c r="N85" s="57"/>
    </row>
    <row r="86" spans="1:14" ht="15.75" thickBot="1">
      <c r="B86" s="828" t="s">
        <v>1037</v>
      </c>
      <c r="C86" s="829"/>
      <c r="D86" s="829"/>
      <c r="E86" s="829"/>
      <c r="F86" s="829"/>
      <c r="G86" s="829"/>
      <c r="H86" s="829"/>
      <c r="I86" s="829"/>
      <c r="J86" s="829"/>
      <c r="K86" s="829"/>
      <c r="L86" s="829"/>
      <c r="M86" s="830"/>
      <c r="N86" s="58">
        <f>L83+L84+L85</f>
        <v>289.07974631921081</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1252.6789007165801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500</v>
      </c>
      <c r="N36" s="281">
        <f>K36/M36</f>
        <v>181.22411238825035</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500</v>
      </c>
      <c r="N37" s="281">
        <f>K37/M37</f>
        <v>170.09716475095789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0.51067205206099997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351.83194919126925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1496</v>
      </c>
      <c r="N48" s="281">
        <f>K48*M48</f>
        <v>673.2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673.2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51.067205206099999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1076.0991543973691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215.21983087947385</v>
      </c>
      <c r="M83" s="863"/>
      <c r="N83" s="57"/>
    </row>
    <row r="84" spans="1:14">
      <c r="B84" s="95" t="s">
        <v>1057</v>
      </c>
      <c r="C84" s="96"/>
      <c r="D84" s="96"/>
      <c r="E84" s="96"/>
      <c r="F84" s="96"/>
      <c r="G84" s="96"/>
      <c r="H84" s="96"/>
      <c r="I84" s="93"/>
      <c r="J84" s="94"/>
      <c r="K84" s="313">
        <v>0.05</v>
      </c>
      <c r="L84" s="862">
        <f>N78*K84</f>
        <v>53.804957719868462</v>
      </c>
      <c r="M84" s="863"/>
      <c r="N84" s="57"/>
    </row>
    <row r="85" spans="1:14" ht="15.75" thickBot="1">
      <c r="B85" s="97" t="s">
        <v>1058</v>
      </c>
      <c r="C85" s="98"/>
      <c r="D85" s="98"/>
      <c r="E85" s="98"/>
      <c r="F85" s="98"/>
      <c r="G85" s="98"/>
      <c r="H85" s="98"/>
      <c r="I85" s="99"/>
      <c r="J85" s="100"/>
      <c r="K85" s="314">
        <v>0.05</v>
      </c>
      <c r="L85" s="864">
        <f>N78*K85</f>
        <v>53.804957719868462</v>
      </c>
      <c r="M85" s="865"/>
      <c r="N85" s="57"/>
    </row>
    <row r="86" spans="1:14" ht="15.75" thickBot="1">
      <c r="B86" s="828" t="s">
        <v>1037</v>
      </c>
      <c r="C86" s="829"/>
      <c r="D86" s="829"/>
      <c r="E86" s="829"/>
      <c r="F86" s="829"/>
      <c r="G86" s="829"/>
      <c r="H86" s="829"/>
      <c r="I86" s="829"/>
      <c r="J86" s="829"/>
      <c r="K86" s="829"/>
      <c r="L86" s="829"/>
      <c r="M86" s="830"/>
      <c r="N86" s="58">
        <f>L83+L84+L85</f>
        <v>322.82974631921076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1398.9289007165798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500</v>
      </c>
      <c r="N36" s="281">
        <f>K36/M36</f>
        <v>181.22411238825035</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500</v>
      </c>
      <c r="N37" s="281">
        <f>K37/M37</f>
        <v>170.09716475095789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0.51067205206099997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351.83194919126925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1553</v>
      </c>
      <c r="N48" s="281">
        <f>K48*M48</f>
        <v>698.85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698.85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51.067205206099999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1101.7491543973692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220.34983087947387</v>
      </c>
      <c r="M83" s="863"/>
      <c r="N83" s="57"/>
    </row>
    <row r="84" spans="1:14">
      <c r="B84" s="95" t="s">
        <v>1057</v>
      </c>
      <c r="C84" s="96"/>
      <c r="D84" s="96"/>
      <c r="E84" s="96"/>
      <c r="F84" s="96"/>
      <c r="G84" s="96"/>
      <c r="H84" s="96"/>
      <c r="I84" s="93"/>
      <c r="J84" s="94"/>
      <c r="K84" s="313">
        <v>0.05</v>
      </c>
      <c r="L84" s="862">
        <f>N78*K84</f>
        <v>55.087457719868468</v>
      </c>
      <c r="M84" s="863"/>
      <c r="N84" s="57"/>
    </row>
    <row r="85" spans="1:14" ht="15.75" thickBot="1">
      <c r="B85" s="97" t="s">
        <v>1058</v>
      </c>
      <c r="C85" s="98"/>
      <c r="D85" s="98"/>
      <c r="E85" s="98"/>
      <c r="F85" s="98"/>
      <c r="G85" s="98"/>
      <c r="H85" s="98"/>
      <c r="I85" s="99"/>
      <c r="J85" s="100"/>
      <c r="K85" s="314">
        <v>0.05</v>
      </c>
      <c r="L85" s="864">
        <f>N78*K85</f>
        <v>55.087457719868468</v>
      </c>
      <c r="M85" s="865"/>
      <c r="N85" s="57"/>
    </row>
    <row r="86" spans="1:14" ht="15.75" thickBot="1">
      <c r="B86" s="828" t="s">
        <v>1037</v>
      </c>
      <c r="C86" s="829"/>
      <c r="D86" s="829"/>
      <c r="E86" s="829"/>
      <c r="F86" s="829"/>
      <c r="G86" s="829"/>
      <c r="H86" s="829"/>
      <c r="I86" s="829"/>
      <c r="J86" s="829"/>
      <c r="K86" s="829"/>
      <c r="L86" s="829"/>
      <c r="M86" s="830"/>
      <c r="N86" s="58">
        <f>L83+L84+L85</f>
        <v>330.52474631921075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1432.2739007165801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400</v>
      </c>
      <c r="N36" s="281">
        <f>K36/M36</f>
        <v>226.53014048531296</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400</v>
      </c>
      <c r="N37" s="281">
        <f>K37/M37</f>
        <v>325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80">
        <v>400</v>
      </c>
      <c r="N38" s="281">
        <f>K38/M38</f>
        <v>212.62145593869735</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78">
        <f>VLOOKUP(A39,EQUIPOS!A9:D166,4,FALSE)</f>
        <v>94142.140804597715</v>
      </c>
      <c r="L39" s="845">
        <v>400</v>
      </c>
      <c r="M39" s="846"/>
      <c r="N39" s="281">
        <f>K39/L39</f>
        <v>235.35535201149429</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N75*M41</f>
        <v>0.957510097614375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1000.4644585331189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1246</v>
      </c>
      <c r="N48" s="281">
        <f>K48*M48</f>
        <v>2280.1800000000003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162954.91387934668</v>
      </c>
      <c r="N49" s="281">
        <f>K49*M49</f>
        <v>3096.143363707587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5376.3233637075873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17">
        <f>VLOOKUP(A58,TRANSPORTE!A5:D117,4,FALSE)</f>
        <v>1300</v>
      </c>
      <c r="M58" s="918"/>
      <c r="N58" s="296">
        <f>K58*L58</f>
        <v>24.7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24.7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95.751009761437501</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6497.2388320021437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1299.4477664004289</v>
      </c>
      <c r="M82" s="863"/>
      <c r="N82" s="57"/>
    </row>
    <row r="83" spans="1:14">
      <c r="B83" s="95" t="s">
        <v>1057</v>
      </c>
      <c r="C83" s="96"/>
      <c r="D83" s="96"/>
      <c r="E83" s="96"/>
      <c r="F83" s="96"/>
      <c r="G83" s="96"/>
      <c r="H83" s="96"/>
      <c r="I83" s="93"/>
      <c r="J83" s="94"/>
      <c r="K83" s="313">
        <v>0.05</v>
      </c>
      <c r="L83" s="862">
        <f>N77*K83</f>
        <v>324.86194160010723</v>
      </c>
      <c r="M83" s="863"/>
      <c r="N83" s="57"/>
    </row>
    <row r="84" spans="1:14" ht="15.75" thickBot="1">
      <c r="B84" s="97" t="s">
        <v>1058</v>
      </c>
      <c r="C84" s="98"/>
      <c r="D84" s="98"/>
      <c r="E84" s="98"/>
      <c r="F84" s="98"/>
      <c r="G84" s="98"/>
      <c r="H84" s="98"/>
      <c r="I84" s="99"/>
      <c r="J84" s="100"/>
      <c r="K84" s="314">
        <v>0.05</v>
      </c>
      <c r="L84" s="864">
        <f>N77*K84</f>
        <v>324.86194160010723</v>
      </c>
      <c r="M84" s="865"/>
      <c r="N84" s="57"/>
    </row>
    <row r="85" spans="1:14" ht="15.75" thickBot="1">
      <c r="B85" s="828" t="s">
        <v>1037</v>
      </c>
      <c r="C85" s="829"/>
      <c r="D85" s="829"/>
      <c r="E85" s="829"/>
      <c r="F85" s="829"/>
      <c r="G85" s="829"/>
      <c r="H85" s="829"/>
      <c r="I85" s="829"/>
      <c r="J85" s="829"/>
      <c r="K85" s="829"/>
      <c r="L85" s="829"/>
      <c r="M85" s="830"/>
      <c r="N85" s="58">
        <f>L82+L83+L84</f>
        <v>1949.1716496006434</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8446.4104816027866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400</v>
      </c>
      <c r="N36" s="281">
        <f>K36/M36</f>
        <v>226.53014048531296</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400</v>
      </c>
      <c r="N37" s="281">
        <f>K37/M37</f>
        <v>325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80">
        <v>400</v>
      </c>
      <c r="N38" s="281">
        <f>K38/M38</f>
        <v>212.62145593869735</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78">
        <f>VLOOKUP(A39,EQUIPOS!A9:D166,4,FALSE)</f>
        <v>94142.140804597715</v>
      </c>
      <c r="L39" s="845">
        <v>400</v>
      </c>
      <c r="M39" s="846"/>
      <c r="N39" s="281">
        <f>K39/L39</f>
        <v>235.35535201149429</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0.957510097614375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1000.4644585331189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1246</v>
      </c>
      <c r="N48" s="281">
        <f>K48*M48</f>
        <v>1869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162954.91387934668</v>
      </c>
      <c r="N49" s="281">
        <f>K49*M49</f>
        <v>2118.4138804315066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3987.4138804315066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17">
        <f>VLOOKUP(A58,TRANSPORTE!A5:D117,4,FALSE)</f>
        <v>1300</v>
      </c>
      <c r="M58" s="918"/>
      <c r="N58" s="296">
        <f>K58*L58</f>
        <v>16.899999999999999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16.899999999999999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95.751009761437501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5100.5293487260624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1020.1058697452125</v>
      </c>
      <c r="M83" s="863"/>
      <c r="N83" s="57"/>
    </row>
    <row r="84" spans="1:14">
      <c r="B84" s="95" t="s">
        <v>1057</v>
      </c>
      <c r="C84" s="96"/>
      <c r="D84" s="96"/>
      <c r="E84" s="96"/>
      <c r="F84" s="96"/>
      <c r="G84" s="96"/>
      <c r="H84" s="96"/>
      <c r="I84" s="93"/>
      <c r="J84" s="94"/>
      <c r="K84" s="313">
        <v>0.05</v>
      </c>
      <c r="L84" s="862">
        <f>N78*K84</f>
        <v>255.02646743630314</v>
      </c>
      <c r="M84" s="863"/>
      <c r="N84" s="57"/>
    </row>
    <row r="85" spans="1:14" ht="15.75" thickBot="1">
      <c r="B85" s="97" t="s">
        <v>1058</v>
      </c>
      <c r="C85" s="98"/>
      <c r="D85" s="98"/>
      <c r="E85" s="98"/>
      <c r="F85" s="98"/>
      <c r="G85" s="98"/>
      <c r="H85" s="98"/>
      <c r="I85" s="99"/>
      <c r="J85" s="100"/>
      <c r="K85" s="314">
        <v>0.05</v>
      </c>
      <c r="L85" s="864">
        <f>N78*K85</f>
        <v>255.02646743630314</v>
      </c>
      <c r="M85" s="865"/>
      <c r="N85" s="57"/>
    </row>
    <row r="86" spans="1:14" ht="15.75" thickBot="1">
      <c r="B86" s="828" t="s">
        <v>1037</v>
      </c>
      <c r="C86" s="829"/>
      <c r="D86" s="829"/>
      <c r="E86" s="829"/>
      <c r="F86" s="829"/>
      <c r="G86" s="829"/>
      <c r="H86" s="829"/>
      <c r="I86" s="829"/>
      <c r="J86" s="829"/>
      <c r="K86" s="829"/>
      <c r="L86" s="829"/>
      <c r="M86" s="830"/>
      <c r="N86" s="58">
        <f>L83+L84+L85</f>
        <v>1530.1588046178188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6630.6881533438809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400</v>
      </c>
      <c r="N36" s="281">
        <f>K36/M36</f>
        <v>226.53014048531296</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400</v>
      </c>
      <c r="N37" s="281">
        <f>K37/M37</f>
        <v>325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80">
        <v>400</v>
      </c>
      <c r="N38" s="281">
        <f>K38/M38</f>
        <v>212.62145593869735</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78">
        <f>VLOOKUP(A39,EQUIPOS!A9:D166,4,FALSE)</f>
        <v>94142.140804597715</v>
      </c>
      <c r="L39" s="845">
        <v>400</v>
      </c>
      <c r="M39" s="846"/>
      <c r="N39" s="281">
        <f>K39/L39</f>
        <v>235.35535201149429</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0.957510097614375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1000.4644585331189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1246</v>
      </c>
      <c r="N48" s="281">
        <f>K48*M48</f>
        <v>2280.1800000000003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162954.91387934668</v>
      </c>
      <c r="N49" s="281">
        <f>K49*M49</f>
        <v>3096.143363707587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5376.3233637075873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17">
        <f>VLOOKUP(A58,TRANSPORTE!A5:D117,4,FALSE)</f>
        <v>1300</v>
      </c>
      <c r="M58" s="918"/>
      <c r="N58" s="296">
        <f>K58*L58</f>
        <v>24.7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24.7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SUM(N69:N75)</f>
        <v>95.751009761437501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6497.2388320021437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1299.4477664004289</v>
      </c>
      <c r="M83" s="863"/>
      <c r="N83" s="57"/>
    </row>
    <row r="84" spans="1:14">
      <c r="B84" s="95" t="s">
        <v>1057</v>
      </c>
      <c r="C84" s="96"/>
      <c r="D84" s="96"/>
      <c r="E84" s="96"/>
      <c r="F84" s="96"/>
      <c r="G84" s="96"/>
      <c r="H84" s="96"/>
      <c r="I84" s="93"/>
      <c r="J84" s="94"/>
      <c r="K84" s="313">
        <v>0.05</v>
      </c>
      <c r="L84" s="862">
        <f>N78*K84</f>
        <v>324.86194160010723</v>
      </c>
      <c r="M84" s="863"/>
      <c r="N84" s="57"/>
    </row>
    <row r="85" spans="1:14" ht="15.75" thickBot="1">
      <c r="B85" s="97" t="s">
        <v>1058</v>
      </c>
      <c r="C85" s="98"/>
      <c r="D85" s="98"/>
      <c r="E85" s="98"/>
      <c r="F85" s="98"/>
      <c r="G85" s="98"/>
      <c r="H85" s="98"/>
      <c r="I85" s="99"/>
      <c r="J85" s="100"/>
      <c r="K85" s="314">
        <v>0.05</v>
      </c>
      <c r="L85" s="864">
        <f>N78*K85</f>
        <v>324.86194160010723</v>
      </c>
      <c r="M85" s="865"/>
      <c r="N85" s="57"/>
    </row>
    <row r="86" spans="1:14" ht="15.75" thickBot="1">
      <c r="B86" s="828" t="s">
        <v>1037</v>
      </c>
      <c r="C86" s="829"/>
      <c r="D86" s="829"/>
      <c r="E86" s="829"/>
      <c r="F86" s="829"/>
      <c r="G86" s="829"/>
      <c r="H86" s="829"/>
      <c r="I86" s="829"/>
      <c r="J86" s="829"/>
      <c r="K86" s="829"/>
      <c r="L86" s="829"/>
      <c r="M86" s="830"/>
      <c r="N86" s="58">
        <f>L83+L84+L85</f>
        <v>1949.1716496006434</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8446.4104816027866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400</v>
      </c>
      <c r="N36" s="281">
        <f>K36/M36</f>
        <v>226.53014048531296</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400</v>
      </c>
      <c r="N37" s="281">
        <f>K37/M37</f>
        <v>325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80">
        <v>400</v>
      </c>
      <c r="N38" s="281">
        <f>K38/M38</f>
        <v>212.62145593869735</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78">
        <f>VLOOKUP(A39,EQUIPOS!A9:D166,4,FALSE)</f>
        <v>94142.140804597715</v>
      </c>
      <c r="L39" s="845">
        <v>400</v>
      </c>
      <c r="M39" s="846"/>
      <c r="N39" s="281">
        <f>K39/L39</f>
        <v>235.35535201149429</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0.957510097614375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1000.4644585331189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162954.91387934668</v>
      </c>
      <c r="N48" s="281">
        <f>K48*M48</f>
        <v>2118.4138804315066</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1246</v>
      </c>
      <c r="N49" s="281">
        <f>K49*M49</f>
        <v>1869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3987.4138804315066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17">
        <f>VLOOKUP(A58,TRANSPORTE!A5:D117,4,FALSE)</f>
        <v>1300</v>
      </c>
      <c r="M58" s="918"/>
      <c r="N58" s="296">
        <f>K58*L58</f>
        <v>16.899999999999999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16.899999999999999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95.751009761437501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5100.5293487260624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1020.1058697452125</v>
      </c>
      <c r="M83" s="863"/>
      <c r="N83" s="57"/>
    </row>
    <row r="84" spans="1:14">
      <c r="B84" s="95" t="s">
        <v>1057</v>
      </c>
      <c r="C84" s="96"/>
      <c r="D84" s="96"/>
      <c r="E84" s="96"/>
      <c r="F84" s="96"/>
      <c r="G84" s="96"/>
      <c r="H84" s="96"/>
      <c r="I84" s="93"/>
      <c r="J84" s="94"/>
      <c r="K84" s="313">
        <v>0.05</v>
      </c>
      <c r="L84" s="862">
        <f>N78*K84</f>
        <v>255.02646743630314</v>
      </c>
      <c r="M84" s="863"/>
      <c r="N84" s="57"/>
    </row>
    <row r="85" spans="1:14" ht="15.75" thickBot="1">
      <c r="B85" s="97" t="s">
        <v>1058</v>
      </c>
      <c r="C85" s="98"/>
      <c r="D85" s="98"/>
      <c r="E85" s="98"/>
      <c r="F85" s="98"/>
      <c r="G85" s="98"/>
      <c r="H85" s="98"/>
      <c r="I85" s="99"/>
      <c r="J85" s="100"/>
      <c r="K85" s="314">
        <v>0.05</v>
      </c>
      <c r="L85" s="864">
        <f>N78*K85</f>
        <v>255.02646743630314</v>
      </c>
      <c r="M85" s="865"/>
      <c r="N85" s="57"/>
    </row>
    <row r="86" spans="1:14" ht="15.75" thickBot="1">
      <c r="B86" s="828" t="s">
        <v>1037</v>
      </c>
      <c r="C86" s="829"/>
      <c r="D86" s="829"/>
      <c r="E86" s="829"/>
      <c r="F86" s="829"/>
      <c r="G86" s="829"/>
      <c r="H86" s="829"/>
      <c r="I86" s="829"/>
      <c r="J86" s="829"/>
      <c r="K86" s="829"/>
      <c r="L86" s="829"/>
      <c r="M86" s="830"/>
      <c r="N86" s="58">
        <f>L83+L84+L85</f>
        <v>1530.1588046178188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6630.6881533438809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B18" zoomScale="91" zoomScaleNormal="91"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92">
        <v>275</v>
      </c>
      <c r="N36" s="281">
        <f>K36/M36</f>
        <v>329.4983861604552</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92">
        <f>M36</f>
        <v>275</v>
      </c>
      <c r="N37" s="281">
        <f>K37/M37</f>
        <v>472.72727272727275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92">
        <v>275</v>
      </c>
      <c r="N38" s="281">
        <f>K38/M38</f>
        <v>309.26757227446888</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78">
        <f>VLOOKUP(A39,EQUIPOS!A9:D166,4,FALSE)</f>
        <v>94142.140804597715</v>
      </c>
      <c r="L39" s="958">
        <v>275</v>
      </c>
      <c r="M39" s="959"/>
      <c r="N39" s="281">
        <f>K39/L39</f>
        <v>342.33505747126441</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1.3927419601663635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1455.2210305936278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52886.120653287522</v>
      </c>
      <c r="N48" s="281">
        <f>K48*M48</f>
        <v>1322.1530163321881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38050.011330078945</v>
      </c>
      <c r="N49" s="281">
        <f>K49*M49</f>
        <v>494.65014729102626</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1246</v>
      </c>
      <c r="N50" s="281">
        <f>K50*M50</f>
        <v>5283.04</v>
      </c>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7099.8431636232144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17">
        <f>VLOOKUP(A58,TRANSPORTE!A5:D117,4,FALSE)</f>
        <v>1300</v>
      </c>
      <c r="M58" s="918"/>
      <c r="N58" s="296">
        <f>K58*L58</f>
        <v>49.4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49.4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SUM(N69:N75)</f>
        <v>139.27419601663635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8743.7383902334786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1748.7476780466959</v>
      </c>
      <c r="M83" s="863"/>
      <c r="N83" s="57"/>
    </row>
    <row r="84" spans="1:14">
      <c r="B84" s="95" t="s">
        <v>1057</v>
      </c>
      <c r="C84" s="96"/>
      <c r="D84" s="96"/>
      <c r="E84" s="96"/>
      <c r="F84" s="96"/>
      <c r="G84" s="96"/>
      <c r="H84" s="96"/>
      <c r="I84" s="93"/>
      <c r="J84" s="94"/>
      <c r="K84" s="313">
        <v>0.05</v>
      </c>
      <c r="L84" s="862">
        <f>N78*K84</f>
        <v>437.18691951167398</v>
      </c>
      <c r="M84" s="863"/>
      <c r="N84" s="57"/>
    </row>
    <row r="85" spans="1:14" ht="15.75" thickBot="1">
      <c r="B85" s="97" t="s">
        <v>1058</v>
      </c>
      <c r="C85" s="98"/>
      <c r="D85" s="98"/>
      <c r="E85" s="98"/>
      <c r="F85" s="98"/>
      <c r="G85" s="98"/>
      <c r="H85" s="98"/>
      <c r="I85" s="99"/>
      <c r="J85" s="100"/>
      <c r="K85" s="314">
        <v>0.05</v>
      </c>
      <c r="L85" s="864">
        <f>N78*K85</f>
        <v>437.18691951167398</v>
      </c>
      <c r="M85" s="865"/>
      <c r="N85" s="57"/>
    </row>
    <row r="86" spans="1:14" ht="15.75" thickBot="1">
      <c r="B86" s="828" t="s">
        <v>1037</v>
      </c>
      <c r="C86" s="829"/>
      <c r="D86" s="829"/>
      <c r="E86" s="829"/>
      <c r="F86" s="829"/>
      <c r="G86" s="829"/>
      <c r="H86" s="829"/>
      <c r="I86" s="829"/>
      <c r="J86" s="829"/>
      <c r="K86" s="829"/>
      <c r="L86" s="829"/>
      <c r="M86" s="830"/>
      <c r="N86" s="58">
        <f>L83+L84+L85</f>
        <v>2623.1215170700443</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11366.859907303522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92">
        <v>275</v>
      </c>
      <c r="N36" s="281">
        <f>K36/M36</f>
        <v>329.4983861604552</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92">
        <v>275</v>
      </c>
      <c r="N37" s="281">
        <f>K37/M37</f>
        <v>472.72727272727275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92">
        <v>275</v>
      </c>
      <c r="N38" s="281">
        <f>K38/M38</f>
        <v>309.26757227446888</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78">
        <f>VLOOKUP(A39,EQUIPOS!A9:D166,4,FALSE)</f>
        <v>94142.140804597715</v>
      </c>
      <c r="L39" s="958">
        <v>275</v>
      </c>
      <c r="M39" s="959"/>
      <c r="N39" s="281">
        <f>K39/L39</f>
        <v>342.33505747126441</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1.3927419601663635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1455.2210305936278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52886.120653287522</v>
      </c>
      <c r="N48" s="281">
        <f>K48*M48</f>
        <v>1004.8362924124629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38050.011330078945</v>
      </c>
      <c r="N49" s="281">
        <f>K49*M49</f>
        <v>380.50011330078945</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1246</v>
      </c>
      <c r="N50" s="281">
        <f>K50*M50</f>
        <v>4037.0400000000004</v>
      </c>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5422.376405713253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17">
        <f>VLOOKUP(A58,TRANSPORTE!A5:D117,4,FALSE)</f>
        <v>1300</v>
      </c>
      <c r="M58" s="918"/>
      <c r="N58" s="296">
        <f>K58*L58</f>
        <v>37.700000000000003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37.700000000000003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139.27419601663635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7054.5716323235174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1410.9143264647037</v>
      </c>
      <c r="M83" s="863"/>
      <c r="N83" s="57"/>
    </row>
    <row r="84" spans="1:14">
      <c r="B84" s="95" t="s">
        <v>1057</v>
      </c>
      <c r="C84" s="96"/>
      <c r="D84" s="96"/>
      <c r="E84" s="96"/>
      <c r="F84" s="96"/>
      <c r="G84" s="96"/>
      <c r="H84" s="96"/>
      <c r="I84" s="93"/>
      <c r="J84" s="94"/>
      <c r="K84" s="313">
        <v>0.05</v>
      </c>
      <c r="L84" s="862">
        <f>N78*K84</f>
        <v>352.72858161617592</v>
      </c>
      <c r="M84" s="863"/>
      <c r="N84" s="57"/>
    </row>
    <row r="85" spans="1:14" ht="15.75" thickBot="1">
      <c r="B85" s="97" t="s">
        <v>1058</v>
      </c>
      <c r="C85" s="98"/>
      <c r="D85" s="98"/>
      <c r="E85" s="98"/>
      <c r="F85" s="98"/>
      <c r="G85" s="98"/>
      <c r="H85" s="98"/>
      <c r="I85" s="99"/>
      <c r="J85" s="100"/>
      <c r="K85" s="314">
        <v>0.05</v>
      </c>
      <c r="L85" s="864">
        <f>N78*K85</f>
        <v>352.72858161617592</v>
      </c>
      <c r="M85" s="865"/>
      <c r="N85" s="57"/>
    </row>
    <row r="86" spans="1:14" ht="15.75" thickBot="1">
      <c r="B86" s="828" t="s">
        <v>1037</v>
      </c>
      <c r="C86" s="829"/>
      <c r="D86" s="829"/>
      <c r="E86" s="829"/>
      <c r="F86" s="829"/>
      <c r="G86" s="829"/>
      <c r="H86" s="829"/>
      <c r="I86" s="829"/>
      <c r="J86" s="829"/>
      <c r="K86" s="829"/>
      <c r="L86" s="829"/>
      <c r="M86" s="830"/>
      <c r="N86" s="58">
        <f>L83+L84+L85</f>
        <v>2116.3714896970555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9170.9431220205734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275</v>
      </c>
      <c r="N36" s="281">
        <f>K36/M36</f>
        <v>329.4983861604552</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275</v>
      </c>
      <c r="N37" s="281">
        <f>K37/M37</f>
        <v>472.72727272727275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80">
        <v>275</v>
      </c>
      <c r="N38" s="281">
        <f>K38/M38</f>
        <v>309.26757227446888</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78">
        <f>VLOOKUP(A39,EQUIPOS!A9:D166,4,FALSE)</f>
        <v>94142.140804597715</v>
      </c>
      <c r="L39" s="845">
        <v>275</v>
      </c>
      <c r="M39" s="846"/>
      <c r="N39" s="281">
        <f>K39/L39</f>
        <v>342.33505747126441</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1.3927419601663635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1455.2210305936278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52886.120653287522</v>
      </c>
      <c r="N48" s="281">
        <f>K48*M48</f>
        <v>1322.1530163321881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38050.011330078945</v>
      </c>
      <c r="N49" s="281">
        <f>K49*M49</f>
        <v>494.65014729102626</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1553</v>
      </c>
      <c r="N50" s="281">
        <f>K50*M50</f>
        <v>6584.72</v>
      </c>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8401.5231636232147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17">
        <f>VLOOKUP(A58,TRANSPORTE!A5:D117,4,FALSE)</f>
        <v>1300</v>
      </c>
      <c r="M58" s="918"/>
      <c r="N58" s="296">
        <f>K58*L58</f>
        <v>49.4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49.4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139.27419601663635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10045.418390233479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2009.0836780466959</v>
      </c>
      <c r="M83" s="863"/>
      <c r="N83" s="57"/>
    </row>
    <row r="84" spans="1:14">
      <c r="B84" s="95" t="s">
        <v>1057</v>
      </c>
      <c r="C84" s="96"/>
      <c r="D84" s="96"/>
      <c r="E84" s="96"/>
      <c r="F84" s="96"/>
      <c r="G84" s="96"/>
      <c r="H84" s="96"/>
      <c r="I84" s="93"/>
      <c r="J84" s="94"/>
      <c r="K84" s="313">
        <v>0.05</v>
      </c>
      <c r="L84" s="862">
        <f>N78*K84</f>
        <v>502.27091951167398</v>
      </c>
      <c r="M84" s="863"/>
      <c r="N84" s="57"/>
    </row>
    <row r="85" spans="1:14" ht="15.75" thickBot="1">
      <c r="B85" s="97" t="s">
        <v>1058</v>
      </c>
      <c r="C85" s="98"/>
      <c r="D85" s="98"/>
      <c r="E85" s="98"/>
      <c r="F85" s="98"/>
      <c r="G85" s="98"/>
      <c r="H85" s="98"/>
      <c r="I85" s="99"/>
      <c r="J85" s="100"/>
      <c r="K85" s="314">
        <v>0.05</v>
      </c>
      <c r="L85" s="864">
        <f>N78*K85</f>
        <v>502.27091951167398</v>
      </c>
      <c r="M85" s="865"/>
      <c r="N85" s="57"/>
    </row>
    <row r="86" spans="1:14" ht="15.75" thickBot="1">
      <c r="B86" s="828" t="s">
        <v>1037</v>
      </c>
      <c r="C86" s="829"/>
      <c r="D86" s="829"/>
      <c r="E86" s="829"/>
      <c r="F86" s="829"/>
      <c r="G86" s="829"/>
      <c r="H86" s="829"/>
      <c r="I86" s="829"/>
      <c r="J86" s="829"/>
      <c r="K86" s="829"/>
      <c r="L86" s="829"/>
      <c r="M86" s="830"/>
      <c r="N86" s="58">
        <f>L83+L84+L85</f>
        <v>3013.6255170700438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13059.043907303523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275</v>
      </c>
      <c r="N36" s="281">
        <f>K36/M36</f>
        <v>329.4983861604552</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275</v>
      </c>
      <c r="N37" s="281">
        <f>K37/M37</f>
        <v>472.72727272727275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80">
        <v>275</v>
      </c>
      <c r="N38" s="281">
        <f>K38/M38</f>
        <v>309.26757227446888</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78">
        <f>VLOOKUP(A39,EQUIPOS!A9:D166,4,FALSE)</f>
        <v>94142.140804597715</v>
      </c>
      <c r="L39" s="845">
        <v>275</v>
      </c>
      <c r="M39" s="846"/>
      <c r="N39" s="281">
        <f>K39/L39</f>
        <v>342.33505747126441</v>
      </c>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1.3927419601663635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1455.2210305936278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52886.120653287522</v>
      </c>
      <c r="N48" s="281">
        <f>K48*M48</f>
        <v>1004.8362924124629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38050.011330078945</v>
      </c>
      <c r="N49" s="281">
        <f>K49*M49</f>
        <v>380.50011330078945</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1553</v>
      </c>
      <c r="N50" s="281">
        <f>K50*M50</f>
        <v>5031.72</v>
      </c>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6417.0564057132524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17">
        <f>VLOOKUP(A58,TRANSPORTE!A5:D117,4,FALSE)</f>
        <v>1300</v>
      </c>
      <c r="M58" s="918"/>
      <c r="N58" s="296">
        <f>K58*L58</f>
        <v>37.700000000000003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37.700000000000003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139.27419601663635</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8049.2516323235168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1609.8503264647034</v>
      </c>
      <c r="M83" s="863"/>
      <c r="N83" s="57"/>
    </row>
    <row r="84" spans="1:14">
      <c r="B84" s="95" t="s">
        <v>1057</v>
      </c>
      <c r="C84" s="96"/>
      <c r="D84" s="96"/>
      <c r="E84" s="96"/>
      <c r="F84" s="96"/>
      <c r="G84" s="96"/>
      <c r="H84" s="96"/>
      <c r="I84" s="93"/>
      <c r="J84" s="94"/>
      <c r="K84" s="313">
        <v>0.05</v>
      </c>
      <c r="L84" s="862">
        <f>N78*K84</f>
        <v>402.46258161617584</v>
      </c>
      <c r="M84" s="863"/>
      <c r="N84" s="57"/>
    </row>
    <row r="85" spans="1:14" ht="15.75" thickBot="1">
      <c r="B85" s="97" t="s">
        <v>1058</v>
      </c>
      <c r="C85" s="98"/>
      <c r="D85" s="98"/>
      <c r="E85" s="98"/>
      <c r="F85" s="98"/>
      <c r="G85" s="98"/>
      <c r="H85" s="98"/>
      <c r="I85" s="99"/>
      <c r="J85" s="100"/>
      <c r="K85" s="314">
        <v>0.05</v>
      </c>
      <c r="L85" s="864">
        <f>N78*K85</f>
        <v>402.46258161617584</v>
      </c>
      <c r="M85" s="865"/>
      <c r="N85" s="57"/>
    </row>
    <row r="86" spans="1:14" ht="15.75" thickBot="1">
      <c r="B86" s="828" t="s">
        <v>1037</v>
      </c>
      <c r="C86" s="829"/>
      <c r="D86" s="829"/>
      <c r="E86" s="829"/>
      <c r="F86" s="829"/>
      <c r="G86" s="829"/>
      <c r="H86" s="829"/>
      <c r="I86" s="829"/>
      <c r="J86" s="829"/>
      <c r="K86" s="829"/>
      <c r="L86" s="829"/>
      <c r="M86" s="830"/>
      <c r="N86" s="58">
        <f>L83+L84+L85</f>
        <v>2414.775489697055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10464.027122020572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418</v>
      </c>
      <c r="N36" s="281">
        <f>K36/M36</f>
        <v>216.77525405293105</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418</v>
      </c>
      <c r="N37" s="281">
        <f>K37/M37</f>
        <v>311.00478468899519</v>
      </c>
    </row>
    <row r="38" spans="1:14">
      <c r="A38" t="s">
        <v>225</v>
      </c>
      <c r="B38" s="841" t="str">
        <f>VLOOKUP(A38,EQUIPOS!A8:D154,3,FALSE)</f>
        <v>Esparcidor de gravilla, Ancho de esparcimiento 3100mm, Velocidad de trabajo 10—20km2/h</v>
      </c>
      <c r="C38" s="842"/>
      <c r="D38" s="842"/>
      <c r="E38" s="842"/>
      <c r="F38" s="842"/>
      <c r="G38" s="842"/>
      <c r="H38" s="843"/>
      <c r="I38" s="276"/>
      <c r="J38" s="277"/>
      <c r="K38" s="278">
        <f>VLOOKUP(A38,EQUIPOS!A8:D165,4,FALSE)</f>
        <v>94142.140804597715</v>
      </c>
      <c r="L38" s="279"/>
      <c r="M38" s="280">
        <v>418</v>
      </c>
      <c r="N38" s="281">
        <f>K38/M38</f>
        <v>225.2204325468845</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0.91627760537260772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753.91674889418323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200967.76749231599</v>
      </c>
      <c r="N48" s="281">
        <f>K48*M48</f>
        <v>2009.6776749231599</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1246</v>
      </c>
      <c r="N49" s="281">
        <f>K49*M49</f>
        <v>1557.5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3567.1776749231599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17">
        <f>VLOOKUP(A58,TRANSPORTE!A5:D117,4,FALSE)</f>
        <v>1300</v>
      </c>
      <c r="M58" s="918"/>
      <c r="N58" s="296">
        <f>K58*L58</f>
        <v>13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91.62776053726077</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4425.722184354604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885.1444368709208</v>
      </c>
      <c r="M83" s="863"/>
      <c r="N83" s="57"/>
    </row>
    <row r="84" spans="1:14">
      <c r="B84" s="95" t="s">
        <v>1057</v>
      </c>
      <c r="C84" s="96"/>
      <c r="D84" s="96"/>
      <c r="E84" s="96"/>
      <c r="F84" s="96"/>
      <c r="G84" s="96"/>
      <c r="H84" s="96"/>
      <c r="I84" s="93"/>
      <c r="J84" s="94"/>
      <c r="K84" s="313">
        <v>0.05</v>
      </c>
      <c r="L84" s="862">
        <f>N78*K84</f>
        <v>221.2861092177302</v>
      </c>
      <c r="M84" s="863"/>
      <c r="N84" s="57"/>
    </row>
    <row r="85" spans="1:14" ht="15.75" thickBot="1">
      <c r="B85" s="97" t="s">
        <v>1058</v>
      </c>
      <c r="C85" s="98"/>
      <c r="D85" s="98"/>
      <c r="E85" s="98"/>
      <c r="F85" s="98"/>
      <c r="G85" s="98"/>
      <c r="H85" s="98"/>
      <c r="I85" s="99"/>
      <c r="J85" s="100"/>
      <c r="K85" s="314">
        <v>0.05</v>
      </c>
      <c r="L85" s="864">
        <f>N78*K85</f>
        <v>221.2861092177302</v>
      </c>
      <c r="M85" s="865"/>
      <c r="N85" s="57"/>
    </row>
    <row r="86" spans="1:14" ht="15.75" thickBot="1">
      <c r="B86" s="828" t="s">
        <v>1037</v>
      </c>
      <c r="C86" s="829"/>
      <c r="D86" s="829"/>
      <c r="E86" s="829"/>
      <c r="F86" s="829"/>
      <c r="G86" s="829"/>
      <c r="H86" s="829"/>
      <c r="I86" s="829"/>
      <c r="J86" s="829"/>
      <c r="K86" s="829"/>
      <c r="L86" s="829"/>
      <c r="M86" s="830"/>
      <c r="N86" s="58">
        <f>L83+L84+L85</f>
        <v>1327.7166553063812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5753.4388396609847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3"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154</v>
      </c>
      <c r="B36" s="841" t="str">
        <f>VLOOKUP(A36,EQUIPOS!A6:D154,3,FALSE)</f>
        <v>Carrotanque Irrigador de asfalto, 1000 GALONES DE CAPACIDAD</v>
      </c>
      <c r="C36" s="842"/>
      <c r="D36" s="842"/>
      <c r="E36" s="842"/>
      <c r="F36" s="842"/>
      <c r="G36" s="842"/>
      <c r="H36" s="843"/>
      <c r="I36" s="276"/>
      <c r="J36" s="277"/>
      <c r="K36" s="278">
        <f>VLOOKUP(A36,EQUIPOS!A6:D163,4,FALSE)</f>
        <v>90612.05619412518</v>
      </c>
      <c r="L36" s="279"/>
      <c r="M36" s="280">
        <v>418</v>
      </c>
      <c r="N36" s="281">
        <f>K36/M36</f>
        <v>216.77525405293105</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418</v>
      </c>
      <c r="N37" s="281">
        <f>K37/M37</f>
        <v>311.00478468899519</v>
      </c>
    </row>
    <row r="38" spans="1:14">
      <c r="A38" t="s">
        <v>225</v>
      </c>
      <c r="B38" s="841" t="str">
        <f>VLOOKUP(A38,EQUIPOS!A8:D154,3,FALSE)</f>
        <v>Esparcidor de gravilla, Ancho de esparcimiento 3100mm, Velocidad de trabajo 10—20km2/h</v>
      </c>
      <c r="C38" s="842"/>
      <c r="D38" s="842"/>
      <c r="E38" s="842"/>
      <c r="F38" s="842"/>
      <c r="G38" s="842"/>
      <c r="H38" s="843"/>
      <c r="I38" s="276"/>
      <c r="J38" s="277"/>
      <c r="K38" s="278">
        <f>VLOOKUP(A38,EQUIPOS!A8:D165,4,FALSE)</f>
        <v>94142.140804597715</v>
      </c>
      <c r="L38" s="279"/>
      <c r="M38" s="280">
        <v>418</v>
      </c>
      <c r="N38" s="281">
        <f>K38/M38</f>
        <v>225.2204325468845</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0.91627760537260772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753.91674889418323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200967.76749231599</v>
      </c>
      <c r="N48" s="281">
        <f>K48*M48</f>
        <v>2009.6776749231599</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1159</v>
      </c>
      <c r="N49" s="281">
        <f>K49*M49</f>
        <v>1448.75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23"/>
      <c r="C52" s="824"/>
      <c r="D52" s="824"/>
      <c r="E52" s="824"/>
      <c r="F52" s="824"/>
      <c r="G52" s="824"/>
      <c r="H52" s="824"/>
      <c r="I52" s="825"/>
      <c r="J52" s="48"/>
      <c r="K52" s="50"/>
      <c r="L52" s="826"/>
      <c r="M52" s="827"/>
      <c r="N52" s="51"/>
    </row>
    <row r="53" spans="1:72" ht="15.75" thickBot="1">
      <c r="B53" s="828" t="s">
        <v>1037</v>
      </c>
      <c r="C53" s="829"/>
      <c r="D53" s="829"/>
      <c r="E53" s="829"/>
      <c r="F53" s="829"/>
      <c r="G53" s="829"/>
      <c r="H53" s="829"/>
      <c r="I53" s="829"/>
      <c r="J53" s="829"/>
      <c r="K53" s="829"/>
      <c r="L53" s="829"/>
      <c r="M53" s="830"/>
      <c r="N53" s="403">
        <f>SUM(N48:N52)</f>
        <v>3458.4276749231599</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31" t="s">
        <v>1045</v>
      </c>
      <c r="M57" s="804"/>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17">
        <f>VLOOKUP(A58,TRANSPORTE!A5:D117,4,FALSE)</f>
        <v>1300</v>
      </c>
      <c r="M58" s="918"/>
      <c r="N58" s="296">
        <f>K58*L58</f>
        <v>13</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17"/>
      <c r="M63" s="818"/>
      <c r="N63" s="133"/>
    </row>
    <row r="64" spans="1:72" ht="15.75" thickBot="1">
      <c r="B64" s="834" t="s">
        <v>1037</v>
      </c>
      <c r="C64" s="835"/>
      <c r="D64" s="835"/>
      <c r="E64" s="835"/>
      <c r="F64" s="835"/>
      <c r="G64" s="835"/>
      <c r="H64" s="835"/>
      <c r="I64" s="835"/>
      <c r="J64" s="835"/>
      <c r="K64" s="835"/>
      <c r="L64" s="835"/>
      <c r="M64" s="836"/>
      <c r="N64" s="110">
        <f>N58+N59+N60+N61+N62</f>
        <v>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91.62776053726077</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4316.972184354604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863.3944368709208</v>
      </c>
      <c r="M83" s="863"/>
      <c r="N83" s="57"/>
    </row>
    <row r="84" spans="1:14">
      <c r="B84" s="95" t="s">
        <v>1057</v>
      </c>
      <c r="C84" s="96"/>
      <c r="D84" s="96"/>
      <c r="E84" s="96"/>
      <c r="F84" s="96"/>
      <c r="G84" s="96"/>
      <c r="H84" s="96"/>
      <c r="I84" s="93"/>
      <c r="J84" s="94"/>
      <c r="K84" s="313">
        <v>0.05</v>
      </c>
      <c r="L84" s="862">
        <f>N78*K84</f>
        <v>215.8486092177302</v>
      </c>
      <c r="M84" s="863"/>
      <c r="N84" s="57"/>
    </row>
    <row r="85" spans="1:14" ht="15.75" thickBot="1">
      <c r="B85" s="97" t="s">
        <v>1058</v>
      </c>
      <c r="C85" s="98"/>
      <c r="D85" s="98"/>
      <c r="E85" s="98"/>
      <c r="F85" s="98"/>
      <c r="G85" s="98"/>
      <c r="H85" s="98"/>
      <c r="I85" s="99"/>
      <c r="J85" s="100"/>
      <c r="K85" s="314">
        <v>0.05</v>
      </c>
      <c r="L85" s="864">
        <f>N78*K85</f>
        <v>215.8486092177302</v>
      </c>
      <c r="M85" s="865"/>
      <c r="N85" s="57"/>
    </row>
    <row r="86" spans="1:14" ht="15.75" thickBot="1">
      <c r="B86" s="828" t="s">
        <v>1037</v>
      </c>
      <c r="C86" s="829"/>
      <c r="D86" s="829"/>
      <c r="E86" s="829"/>
      <c r="F86" s="829"/>
      <c r="G86" s="829"/>
      <c r="H86" s="829"/>
      <c r="I86" s="829"/>
      <c r="J86" s="829"/>
      <c r="K86" s="829"/>
      <c r="L86" s="829"/>
      <c r="M86" s="830"/>
      <c r="N86" s="58">
        <f>L83+L84+L85</f>
        <v>1295.0916553063812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5612.0638396609847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136</v>
      </c>
      <c r="B36" s="841" t="str">
        <f>VLOOKUP(A36,EQUIPOS!A6:D154,3,FALSE)</f>
        <v>Camión de Slurry</v>
      </c>
      <c r="C36" s="842"/>
      <c r="D36" s="842"/>
      <c r="E36" s="842"/>
      <c r="F36" s="842"/>
      <c r="G36" s="842"/>
      <c r="H36" s="843"/>
      <c r="I36" s="276"/>
      <c r="J36" s="277"/>
      <c r="K36" s="278">
        <f>VLOOKUP(A36,EQUIPOS!A6:D163,4,FALSE)</f>
        <v>161331.16592166881</v>
      </c>
      <c r="L36" s="279"/>
      <c r="M36" s="280">
        <v>600</v>
      </c>
      <c r="N36" s="281">
        <f>K36/M36</f>
        <v>268.8852765361147</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600</v>
      </c>
      <c r="N37" s="281">
        <f>K37/M37</f>
        <v>141.7476372924649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0.63834006507624996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411.27125389365585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91524.038329415998</v>
      </c>
      <c r="N48" s="281">
        <f>K48*M48</f>
        <v>1144.0504791177</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1345</v>
      </c>
      <c r="N49" s="281">
        <f>K49*M49</f>
        <v>1967.0625000000002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3111.1129791177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17">
        <f>VLOOKUP(A58,TRANSPORTE!A5:D117,4,FALSE)</f>
        <v>1241.6139985107966</v>
      </c>
      <c r="M58" s="918"/>
      <c r="N58" s="296">
        <f>K58*L58</f>
        <v>15.520174981384958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15.520174981384958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63.834006507624991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3601.7384145003657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720.34768290007321</v>
      </c>
      <c r="M83" s="863"/>
      <c r="N83" s="57"/>
    </row>
    <row r="84" spans="1:14">
      <c r="B84" s="95" t="s">
        <v>1057</v>
      </c>
      <c r="C84" s="96"/>
      <c r="D84" s="96"/>
      <c r="E84" s="96"/>
      <c r="F84" s="96"/>
      <c r="G84" s="96"/>
      <c r="H84" s="96"/>
      <c r="I84" s="93"/>
      <c r="J84" s="94"/>
      <c r="K84" s="313">
        <v>0.05</v>
      </c>
      <c r="L84" s="862">
        <f>N78*K84</f>
        <v>180.0869207250183</v>
      </c>
      <c r="M84" s="863"/>
      <c r="N84" s="57"/>
    </row>
    <row r="85" spans="1:14" ht="15.75" thickBot="1">
      <c r="B85" s="97" t="s">
        <v>1058</v>
      </c>
      <c r="C85" s="98"/>
      <c r="D85" s="98"/>
      <c r="E85" s="98"/>
      <c r="F85" s="98"/>
      <c r="G85" s="98"/>
      <c r="H85" s="98"/>
      <c r="I85" s="99"/>
      <c r="J85" s="100"/>
      <c r="K85" s="314">
        <v>0.05</v>
      </c>
      <c r="L85" s="864">
        <f>N78*K85</f>
        <v>180.0869207250183</v>
      </c>
      <c r="M85" s="865"/>
      <c r="N85" s="57"/>
    </row>
    <row r="86" spans="1:14" ht="15.75" thickBot="1">
      <c r="B86" s="828" t="s">
        <v>1037</v>
      </c>
      <c r="C86" s="829"/>
      <c r="D86" s="829"/>
      <c r="E86" s="829"/>
      <c r="F86" s="829"/>
      <c r="G86" s="829"/>
      <c r="H86" s="829"/>
      <c r="I86" s="829"/>
      <c r="J86" s="829"/>
      <c r="K86" s="829"/>
      <c r="L86" s="829"/>
      <c r="M86" s="830"/>
      <c r="N86" s="58">
        <f>L83+L84+L85</f>
        <v>1080.5215243501098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4682.259938850475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136</v>
      </c>
      <c r="B36" s="841" t="str">
        <f>VLOOKUP(A36,EQUIPOS!A6:D154,3,FALSE)</f>
        <v>Camión de Slurry</v>
      </c>
      <c r="C36" s="842"/>
      <c r="D36" s="842"/>
      <c r="E36" s="842"/>
      <c r="F36" s="842"/>
      <c r="G36" s="842"/>
      <c r="H36" s="843"/>
      <c r="I36" s="276"/>
      <c r="J36" s="277"/>
      <c r="K36" s="278">
        <f>VLOOKUP(A36,EQUIPOS!A6:D163,4,FALSE)</f>
        <v>161331.16592166881</v>
      </c>
      <c r="L36" s="279"/>
      <c r="M36" s="280">
        <v>600</v>
      </c>
      <c r="N36" s="281">
        <f>K36/M36</f>
        <v>268.8852765361147</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600</v>
      </c>
      <c r="N37" s="281">
        <f>K37/M37</f>
        <v>141.7476372924649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0.63834006507624996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411.27125389365585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74769.470981739272</v>
      </c>
      <c r="N48" s="281">
        <f>K48*M48</f>
        <v>710.30997432652305</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1345</v>
      </c>
      <c r="N49" s="281">
        <f>K49*M49</f>
        <v>1897.45875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2607.7687243265232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17">
        <f>VLOOKUP(A58,TRANSPORTE!A5:D117,4,FALSE)</f>
        <v>1241.6139985107966</v>
      </c>
      <c r="M58" s="918"/>
      <c r="N58" s="296">
        <f>K58*L58</f>
        <v>11.795332985852568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11.795332985852568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63.834006507624991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3094.6693177136563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618.93386354273127</v>
      </c>
      <c r="M83" s="863"/>
      <c r="N83" s="57"/>
    </row>
    <row r="84" spans="1:14">
      <c r="B84" s="95" t="s">
        <v>1057</v>
      </c>
      <c r="C84" s="96"/>
      <c r="D84" s="96"/>
      <c r="E84" s="96"/>
      <c r="F84" s="96"/>
      <c r="G84" s="96"/>
      <c r="H84" s="96"/>
      <c r="I84" s="93"/>
      <c r="J84" s="94"/>
      <c r="K84" s="313">
        <v>0.05</v>
      </c>
      <c r="L84" s="862">
        <f>N78*K84</f>
        <v>154.73346588568282</v>
      </c>
      <c r="M84" s="863"/>
      <c r="N84" s="57"/>
    </row>
    <row r="85" spans="1:14" ht="15.75" thickBot="1">
      <c r="B85" s="97" t="s">
        <v>1058</v>
      </c>
      <c r="C85" s="98"/>
      <c r="D85" s="98"/>
      <c r="E85" s="98"/>
      <c r="F85" s="98"/>
      <c r="G85" s="98"/>
      <c r="H85" s="98"/>
      <c r="I85" s="99"/>
      <c r="J85" s="100"/>
      <c r="K85" s="314">
        <v>0.05</v>
      </c>
      <c r="L85" s="864">
        <f>N78*K85</f>
        <v>154.73346588568282</v>
      </c>
      <c r="M85" s="865"/>
      <c r="N85" s="57"/>
    </row>
    <row r="86" spans="1:14" ht="15.75" thickBot="1">
      <c r="B86" s="828" t="s">
        <v>1037</v>
      </c>
      <c r="C86" s="829"/>
      <c r="D86" s="829"/>
      <c r="E86" s="829"/>
      <c r="F86" s="829"/>
      <c r="G86" s="829"/>
      <c r="H86" s="829"/>
      <c r="I86" s="829"/>
      <c r="J86" s="829"/>
      <c r="K86" s="829"/>
      <c r="L86" s="829"/>
      <c r="M86" s="830"/>
      <c r="N86" s="58">
        <f>L83+L84+L85</f>
        <v>928.40079531409685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4023.070113027753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136</v>
      </c>
      <c r="B36" s="841" t="str">
        <f>VLOOKUP(A36,EQUIPOS!A6:D154,3,FALSE)</f>
        <v>Camión de Slurry</v>
      </c>
      <c r="C36" s="842"/>
      <c r="D36" s="842"/>
      <c r="E36" s="842"/>
      <c r="F36" s="842"/>
      <c r="G36" s="842"/>
      <c r="H36" s="843"/>
      <c r="I36" s="276"/>
      <c r="J36" s="277"/>
      <c r="K36" s="278">
        <f>VLOOKUP(A36,EQUIPOS!A6:D163,4,FALSE)</f>
        <v>161331.16592166881</v>
      </c>
      <c r="L36" s="279"/>
      <c r="M36" s="280">
        <v>600</v>
      </c>
      <c r="N36" s="281">
        <f>K36/M36</f>
        <v>268.8852765361147</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600</v>
      </c>
      <c r="N37" s="281">
        <f>K37/M37</f>
        <v>141.7476372924649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0.63834006507624996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411.27125389365585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119632.57879828842</v>
      </c>
      <c r="N48" s="281">
        <f>K48*M48</f>
        <v>1136.50949858374</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1345</v>
      </c>
      <c r="N49" s="281">
        <f>K49*M49</f>
        <v>2299.9499999999998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SUM(N48:N53)</f>
        <v>3436.4594985837398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17">
        <f>VLOOKUP(A59,TRANSPORTE!A5:D117,4,FALSE)</f>
        <v>1241.6139985107966</v>
      </c>
      <c r="M59" s="918"/>
      <c r="N59" s="296">
        <f>K59*L59</f>
        <v>11.795332985852568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11.795332985852568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63.834006507624991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3923.3600919708729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784.67201839417464</v>
      </c>
      <c r="M83" s="863"/>
      <c r="N83" s="57"/>
    </row>
    <row r="84" spans="1:14">
      <c r="B84" s="95" t="s">
        <v>1057</v>
      </c>
      <c r="C84" s="96"/>
      <c r="D84" s="96"/>
      <c r="E84" s="96"/>
      <c r="F84" s="96"/>
      <c r="G84" s="96"/>
      <c r="H84" s="96"/>
      <c r="I84" s="93"/>
      <c r="J84" s="94"/>
      <c r="K84" s="313">
        <v>0.05</v>
      </c>
      <c r="L84" s="862">
        <f>N78*K84</f>
        <v>196.16800459854366</v>
      </c>
      <c r="M84" s="863"/>
      <c r="N84" s="57"/>
    </row>
    <row r="85" spans="1:14" ht="15.75" thickBot="1">
      <c r="B85" s="97" t="s">
        <v>1058</v>
      </c>
      <c r="C85" s="98"/>
      <c r="D85" s="98"/>
      <c r="E85" s="98"/>
      <c r="F85" s="98"/>
      <c r="G85" s="98"/>
      <c r="H85" s="98"/>
      <c r="I85" s="99"/>
      <c r="J85" s="100"/>
      <c r="K85" s="314">
        <v>0.05</v>
      </c>
      <c r="L85" s="864">
        <f>N78*K85</f>
        <v>196.16800459854366</v>
      </c>
      <c r="M85" s="865"/>
      <c r="N85" s="57"/>
    </row>
    <row r="86" spans="1:14" ht="15.75" thickBot="1">
      <c r="B86" s="828" t="s">
        <v>1037</v>
      </c>
      <c r="C86" s="829"/>
      <c r="D86" s="829"/>
      <c r="E86" s="829"/>
      <c r="F86" s="829"/>
      <c r="G86" s="829"/>
      <c r="H86" s="829"/>
      <c r="I86" s="829"/>
      <c r="J86" s="829"/>
      <c r="K86" s="829"/>
      <c r="L86" s="829"/>
      <c r="M86" s="830"/>
      <c r="N86" s="58">
        <f>L83+L84+L85</f>
        <v>1177.0080275912619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5100.3681195621348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136</v>
      </c>
      <c r="B36" s="841" t="str">
        <f>VLOOKUP(A36,EQUIPOS!A6:D154,3,FALSE)</f>
        <v>Camión de Slurry</v>
      </c>
      <c r="C36" s="842"/>
      <c r="D36" s="842"/>
      <c r="E36" s="842"/>
      <c r="F36" s="842"/>
      <c r="G36" s="842"/>
      <c r="H36" s="843"/>
      <c r="I36" s="276"/>
      <c r="J36" s="277"/>
      <c r="K36" s="278">
        <f>VLOOKUP(A36,EQUIPOS!A6:D163,4,FALSE)</f>
        <v>161331.16592166881</v>
      </c>
      <c r="L36" s="279"/>
      <c r="M36" s="280">
        <v>600</v>
      </c>
      <c r="N36" s="281">
        <f>K36/M36</f>
        <v>268.8852765361147</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600</v>
      </c>
      <c r="N37" s="281">
        <f>K37/M37</f>
        <v>141.7476372924649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0.63834006507624996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411.27125389365585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1124.4026999337068</v>
      </c>
      <c r="N48" s="281">
        <f>K48*M48</f>
        <v>5.3409128246851072</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1345</v>
      </c>
      <c r="N49" s="281">
        <f>K49*M49</f>
        <v>1437.4687499999998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1442.8096628246849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17">
        <f>VLOOKUP(A58,TRANSPORTE!A5:D117,4,FALSE)</f>
        <v>1241.6139985107966</v>
      </c>
      <c r="M58" s="918"/>
      <c r="N58" s="296">
        <f>K58*L58</f>
        <v>5.8976664929262839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5.8976664929262839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63.834006507624991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1923.8125897188918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384.76251794377839</v>
      </c>
      <c r="M83" s="863"/>
      <c r="N83" s="57"/>
    </row>
    <row r="84" spans="1:14">
      <c r="B84" s="95" t="s">
        <v>1057</v>
      </c>
      <c r="C84" s="96"/>
      <c r="D84" s="96"/>
      <c r="E84" s="96"/>
      <c r="F84" s="96"/>
      <c r="G84" s="96"/>
      <c r="H84" s="96"/>
      <c r="I84" s="93"/>
      <c r="J84" s="94"/>
      <c r="K84" s="313">
        <v>0.05</v>
      </c>
      <c r="L84" s="862">
        <f>N78*K84</f>
        <v>96.190629485944598</v>
      </c>
      <c r="M84" s="863"/>
      <c r="N84" s="57"/>
    </row>
    <row r="85" spans="1:14" ht="15.75" thickBot="1">
      <c r="B85" s="97" t="s">
        <v>1058</v>
      </c>
      <c r="C85" s="98"/>
      <c r="D85" s="98"/>
      <c r="E85" s="98"/>
      <c r="F85" s="98"/>
      <c r="G85" s="98"/>
      <c r="H85" s="98"/>
      <c r="I85" s="99"/>
      <c r="J85" s="100"/>
      <c r="K85" s="314">
        <v>0.05</v>
      </c>
      <c r="L85" s="864">
        <f>N78*K85</f>
        <v>96.190629485944598</v>
      </c>
      <c r="M85" s="865"/>
      <c r="N85" s="57"/>
    </row>
    <row r="86" spans="1:14" ht="15.75" thickBot="1">
      <c r="B86" s="828" t="s">
        <v>1037</v>
      </c>
      <c r="C86" s="829"/>
      <c r="D86" s="829"/>
      <c r="E86" s="829"/>
      <c r="F86" s="829"/>
      <c r="G86" s="829"/>
      <c r="H86" s="829"/>
      <c r="I86" s="829"/>
      <c r="J86" s="829"/>
      <c r="K86" s="829"/>
      <c r="L86" s="829"/>
      <c r="M86" s="830"/>
      <c r="N86" s="58">
        <f>L83+L84+L85</f>
        <v>577.14377691566756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2500.9563666345593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136</v>
      </c>
      <c r="B36" s="841" t="str">
        <f>VLOOKUP(A36,EQUIPOS!A6:D154,3,FALSE)</f>
        <v>Camión de Slurry</v>
      </c>
      <c r="C36" s="842"/>
      <c r="D36" s="842"/>
      <c r="E36" s="842"/>
      <c r="F36" s="842"/>
      <c r="G36" s="842"/>
      <c r="H36" s="843"/>
      <c r="I36" s="276"/>
      <c r="J36" s="277"/>
      <c r="K36" s="278">
        <f>VLOOKUP(A36,EQUIPOS!A6:D163,4,FALSE)</f>
        <v>161331.16592166881</v>
      </c>
      <c r="L36" s="279"/>
      <c r="M36" s="280">
        <v>600</v>
      </c>
      <c r="N36" s="281">
        <f>K36/M36</f>
        <v>268.8852765361147</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600</v>
      </c>
      <c r="N37" s="281">
        <f>K37/M37</f>
        <v>141.7476372924649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0.63834006507624996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411.27125389365585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91524.038329415998</v>
      </c>
      <c r="N48" s="281">
        <f>K48*M48</f>
        <v>1144.0504791177</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1734</v>
      </c>
      <c r="N49" s="281">
        <f>K49*M49</f>
        <v>2535.9750000000004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3680.0254791177003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17">
        <f>VLOOKUP(A58,TRANSPORTE!A5:D117,4,FALSE)</f>
        <v>1241.6139985107966</v>
      </c>
      <c r="M58" s="918"/>
      <c r="N58" s="296">
        <f>K58*L58</f>
        <v>15.520174981384958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15.520174981384958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SUM(N69:N75)</f>
        <v>63.834006507624991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4170.6509145003665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834.13018290007335</v>
      </c>
      <c r="M83" s="863"/>
      <c r="N83" s="57"/>
    </row>
    <row r="84" spans="1:14">
      <c r="B84" s="95" t="s">
        <v>1057</v>
      </c>
      <c r="C84" s="96"/>
      <c r="D84" s="96"/>
      <c r="E84" s="96"/>
      <c r="F84" s="96"/>
      <c r="G84" s="96"/>
      <c r="H84" s="96"/>
      <c r="I84" s="93"/>
      <c r="J84" s="94"/>
      <c r="K84" s="313">
        <v>0.05</v>
      </c>
      <c r="L84" s="862">
        <f>N78*K84</f>
        <v>208.53254572501834</v>
      </c>
      <c r="M84" s="863"/>
      <c r="N84" s="57"/>
    </row>
    <row r="85" spans="1:14" ht="15.75" thickBot="1">
      <c r="B85" s="97" t="s">
        <v>1058</v>
      </c>
      <c r="C85" s="98"/>
      <c r="D85" s="98"/>
      <c r="E85" s="98"/>
      <c r="F85" s="98"/>
      <c r="G85" s="98"/>
      <c r="H85" s="98"/>
      <c r="I85" s="99"/>
      <c r="J85" s="100"/>
      <c r="K85" s="314">
        <v>0.05</v>
      </c>
      <c r="L85" s="864">
        <f>N78*K85</f>
        <v>208.53254572501834</v>
      </c>
      <c r="M85" s="865"/>
      <c r="N85" s="57"/>
    </row>
    <row r="86" spans="1:14" ht="15.75" thickBot="1">
      <c r="B86" s="828" t="s">
        <v>1037</v>
      </c>
      <c r="C86" s="829"/>
      <c r="D86" s="829"/>
      <c r="E86" s="829"/>
      <c r="F86" s="829"/>
      <c r="G86" s="829"/>
      <c r="H86" s="829"/>
      <c r="I86" s="829"/>
      <c r="J86" s="829"/>
      <c r="K86" s="829"/>
      <c r="L86" s="829"/>
      <c r="M86" s="830"/>
      <c r="N86" s="58">
        <f>L83+L84+L85</f>
        <v>1251.1952743501099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5421.8461888504762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136</v>
      </c>
      <c r="B36" s="841" t="str">
        <f>VLOOKUP(A36,EQUIPOS!A6:D154,3,FALSE)</f>
        <v>Camión de Slurry</v>
      </c>
      <c r="C36" s="842"/>
      <c r="D36" s="842"/>
      <c r="E36" s="842"/>
      <c r="F36" s="842"/>
      <c r="G36" s="842"/>
      <c r="H36" s="843"/>
      <c r="I36" s="276"/>
      <c r="J36" s="277"/>
      <c r="K36" s="278">
        <f>VLOOKUP(A36,EQUIPOS!A6:D163,4,FALSE)</f>
        <v>161331.16592166881</v>
      </c>
      <c r="L36" s="279"/>
      <c r="M36" s="280">
        <v>600</v>
      </c>
      <c r="N36" s="281">
        <f>K36/M36</f>
        <v>268.8852765361147</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600</v>
      </c>
      <c r="N37" s="281">
        <f>K37/M37</f>
        <v>141.7476372924649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0.63834006507624996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411.27125389365585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74769.470981739272</v>
      </c>
      <c r="N48" s="281">
        <f>K48*M48</f>
        <v>710.30997432652305</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1734</v>
      </c>
      <c r="N49" s="281">
        <f>K49*M49</f>
        <v>2446.2404999999999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3156.5504743265228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17">
        <f>VLOOKUP(A58,TRANSPORTE!A5:D117,4,FALSE)</f>
        <v>1241.6139985107966</v>
      </c>
      <c r="M58" s="918"/>
      <c r="N58" s="296">
        <f>K58*L58</f>
        <v>11.795332985852568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11.795332985852568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63.834006507624991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3643.4510677136559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728.69021354273127</v>
      </c>
      <c r="M83" s="863"/>
      <c r="N83" s="57"/>
    </row>
    <row r="84" spans="1:14">
      <c r="B84" s="95" t="s">
        <v>1057</v>
      </c>
      <c r="C84" s="96"/>
      <c r="D84" s="96"/>
      <c r="E84" s="96"/>
      <c r="F84" s="96"/>
      <c r="G84" s="96"/>
      <c r="H84" s="96"/>
      <c r="I84" s="93"/>
      <c r="J84" s="94"/>
      <c r="K84" s="313">
        <v>0.05</v>
      </c>
      <c r="L84" s="862">
        <f>N78*K84</f>
        <v>182.17255338568282</v>
      </c>
      <c r="M84" s="863"/>
      <c r="N84" s="57"/>
    </row>
    <row r="85" spans="1:14" ht="15.75" thickBot="1">
      <c r="B85" s="97" t="s">
        <v>1058</v>
      </c>
      <c r="C85" s="98"/>
      <c r="D85" s="98"/>
      <c r="E85" s="98"/>
      <c r="F85" s="98"/>
      <c r="G85" s="98"/>
      <c r="H85" s="98"/>
      <c r="I85" s="99"/>
      <c r="J85" s="100"/>
      <c r="K85" s="314">
        <v>0.05</v>
      </c>
      <c r="L85" s="864">
        <f>N78*K85</f>
        <v>182.17255338568282</v>
      </c>
      <c r="M85" s="865"/>
      <c r="N85" s="57"/>
    </row>
    <row r="86" spans="1:14" ht="15.75" thickBot="1">
      <c r="B86" s="828" t="s">
        <v>1037</v>
      </c>
      <c r="C86" s="829"/>
      <c r="D86" s="829"/>
      <c r="E86" s="829"/>
      <c r="F86" s="829"/>
      <c r="G86" s="829"/>
      <c r="H86" s="829"/>
      <c r="I86" s="829"/>
      <c r="J86" s="829"/>
      <c r="K86" s="829"/>
      <c r="L86" s="829"/>
      <c r="M86" s="830"/>
      <c r="N86" s="58">
        <f>L83+L84+L85</f>
        <v>1093.0353203140969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4736.4863880277526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136</v>
      </c>
      <c r="B36" s="841" t="str">
        <f>VLOOKUP(A36,EQUIPOS!A6:D154,3,FALSE)</f>
        <v>Camión de Slurry</v>
      </c>
      <c r="C36" s="842"/>
      <c r="D36" s="842"/>
      <c r="E36" s="842"/>
      <c r="F36" s="842"/>
      <c r="G36" s="842"/>
      <c r="H36" s="843"/>
      <c r="I36" s="276"/>
      <c r="J36" s="277"/>
      <c r="K36" s="278">
        <f>VLOOKUP(A36,EQUIPOS!A6:D163,4,FALSE)</f>
        <v>161331.16592166881</v>
      </c>
      <c r="L36" s="279"/>
      <c r="M36" s="280">
        <v>600</v>
      </c>
      <c r="N36" s="281">
        <f>K36/M36</f>
        <v>268.8852765361147</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600</v>
      </c>
      <c r="N37" s="281">
        <f>K37/M37</f>
        <v>141.7476372924649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0.63834006507624996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411.27125389365585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119632.57879828842</v>
      </c>
      <c r="N48" s="281">
        <f>K48*M48</f>
        <v>1136.50949858374</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1734</v>
      </c>
      <c r="N49" s="281">
        <f>K49*M49</f>
        <v>2965.14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4101.6494985837398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17">
        <f>VLOOKUP(A58,TRANSPORTE!A5:D117,4,FALSE)</f>
        <v>1241.6139985107966</v>
      </c>
      <c r="M58" s="918"/>
      <c r="N58" s="296">
        <f>K58*L58</f>
        <v>11.795332985852568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11.795332985852568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SUM(N69:N75)</f>
        <v>63.834006507624991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4588.5500919708738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917.71001839417477</v>
      </c>
      <c r="M83" s="863"/>
      <c r="N83" s="57"/>
    </row>
    <row r="84" spans="1:14">
      <c r="B84" s="95" t="s">
        <v>1057</v>
      </c>
      <c r="C84" s="96"/>
      <c r="D84" s="96"/>
      <c r="E84" s="96"/>
      <c r="F84" s="96"/>
      <c r="G84" s="96"/>
      <c r="H84" s="96"/>
      <c r="I84" s="93"/>
      <c r="J84" s="94"/>
      <c r="K84" s="313">
        <v>0.05</v>
      </c>
      <c r="L84" s="862">
        <f>N78*K84</f>
        <v>229.42750459854369</v>
      </c>
      <c r="M84" s="863"/>
      <c r="N84" s="57"/>
    </row>
    <row r="85" spans="1:14" ht="15.75" thickBot="1">
      <c r="B85" s="97" t="s">
        <v>1058</v>
      </c>
      <c r="C85" s="98"/>
      <c r="D85" s="98"/>
      <c r="E85" s="98"/>
      <c r="F85" s="98"/>
      <c r="G85" s="98"/>
      <c r="H85" s="98"/>
      <c r="I85" s="99"/>
      <c r="J85" s="100"/>
      <c r="K85" s="314">
        <v>0.05</v>
      </c>
      <c r="L85" s="864">
        <f>N78*K85</f>
        <v>229.42750459854369</v>
      </c>
      <c r="M85" s="865"/>
      <c r="N85" s="57"/>
    </row>
    <row r="86" spans="1:14" ht="15.75" thickBot="1">
      <c r="B86" s="828" t="s">
        <v>1037</v>
      </c>
      <c r="C86" s="829"/>
      <c r="D86" s="829"/>
      <c r="E86" s="829"/>
      <c r="F86" s="829"/>
      <c r="G86" s="829"/>
      <c r="H86" s="829"/>
      <c r="I86" s="829"/>
      <c r="J86" s="829"/>
      <c r="K86" s="829"/>
      <c r="L86" s="829"/>
      <c r="M86" s="830"/>
      <c r="N86" s="58">
        <f>L83+L84+L85</f>
        <v>1376.5650275912622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5965.115119562136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136</v>
      </c>
      <c r="B36" s="841" t="str">
        <f>VLOOKUP(A36,EQUIPOS!A6:D154,3,FALSE)</f>
        <v>Camión de Slurry</v>
      </c>
      <c r="C36" s="842"/>
      <c r="D36" s="842"/>
      <c r="E36" s="842"/>
      <c r="F36" s="842"/>
      <c r="G36" s="842"/>
      <c r="H36" s="843"/>
      <c r="I36" s="276"/>
      <c r="J36" s="277"/>
      <c r="K36" s="278">
        <f>VLOOKUP(A36,EQUIPOS!A6:D163,4,FALSE)</f>
        <v>161331.16592166881</v>
      </c>
      <c r="L36" s="279"/>
      <c r="M36" s="280">
        <v>600</v>
      </c>
      <c r="N36" s="281">
        <f>K36/M36</f>
        <v>268.8852765361147</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600</v>
      </c>
      <c r="N37" s="281">
        <f>K37/M37</f>
        <v>141.7476372924649</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N76*M41</f>
        <v>0.63834006507624996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411.27125389365585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1124.4026999337068</v>
      </c>
      <c r="N48" s="281">
        <f>K48*M48</f>
        <v>5.3409128246851072</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1734</v>
      </c>
      <c r="N49" s="281">
        <f>K49*M49</f>
        <v>1853.2124999999999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1858.553412824685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17">
        <f>VLOOKUP(A58,TRANSPORTE!A5:D117,4,FALSE)</f>
        <v>1241.6139985107966</v>
      </c>
      <c r="M58" s="918"/>
      <c r="N58" s="296">
        <f>K58*L58</f>
        <v>5.8976664929262839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5.8976664929262839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SUM(N69:N75)</f>
        <v>63.834006507624991</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N43+N53+N64+N76</f>
        <v>2339.5563397188921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467.91126794377845</v>
      </c>
      <c r="M83" s="863"/>
      <c r="N83" s="57"/>
    </row>
    <row r="84" spans="1:14">
      <c r="B84" s="95" t="s">
        <v>1057</v>
      </c>
      <c r="C84" s="96"/>
      <c r="D84" s="96"/>
      <c r="E84" s="96"/>
      <c r="F84" s="96"/>
      <c r="G84" s="96"/>
      <c r="H84" s="96"/>
      <c r="I84" s="93"/>
      <c r="J84" s="94"/>
      <c r="K84" s="313">
        <v>0.05</v>
      </c>
      <c r="L84" s="862">
        <f>N78*K84</f>
        <v>116.97781698594461</v>
      </c>
      <c r="M84" s="863"/>
      <c r="N84" s="57"/>
    </row>
    <row r="85" spans="1:14" ht="15.75" thickBot="1">
      <c r="B85" s="97" t="s">
        <v>1058</v>
      </c>
      <c r="C85" s="98"/>
      <c r="D85" s="98"/>
      <c r="E85" s="98"/>
      <c r="F85" s="98"/>
      <c r="G85" s="98"/>
      <c r="H85" s="98"/>
      <c r="I85" s="99"/>
      <c r="J85" s="100"/>
      <c r="K85" s="314">
        <v>0.05</v>
      </c>
      <c r="L85" s="864">
        <f>N78*K85</f>
        <v>116.97781698594461</v>
      </c>
      <c r="M85" s="865"/>
      <c r="N85" s="57"/>
    </row>
    <row r="86" spans="1:14" ht="15.75" thickBot="1">
      <c r="B86" s="828" t="s">
        <v>1037</v>
      </c>
      <c r="C86" s="829"/>
      <c r="D86" s="829"/>
      <c r="E86" s="829"/>
      <c r="F86" s="829"/>
      <c r="G86" s="829"/>
      <c r="H86" s="829"/>
      <c r="I86" s="829"/>
      <c r="J86" s="829"/>
      <c r="K86" s="829"/>
      <c r="L86" s="829"/>
      <c r="M86" s="830"/>
      <c r="N86" s="58">
        <f>L83+L84+L85</f>
        <v>701.86690191566765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3041.4232416345599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election activeCell="C72" sqref="C72"/>
    </sheetView>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290</v>
      </c>
      <c r="B37" s="841" t="str">
        <f>VLOOKUP(A37,EQUIPOS!A7:D154,3,FALSE)</f>
        <v>Planta trituradora</v>
      </c>
      <c r="C37" s="842"/>
      <c r="D37" s="842"/>
      <c r="E37" s="842"/>
      <c r="F37" s="842"/>
      <c r="G37" s="842"/>
      <c r="H37" s="843"/>
      <c r="I37" s="276"/>
      <c r="J37" s="277"/>
      <c r="K37" s="278">
        <f>VLOOKUP(A37,EQUIPOS!A7:D164,4,FALSE)</f>
        <v>643810.8343976161</v>
      </c>
      <c r="L37" s="279"/>
      <c r="M37" s="280">
        <v>30</v>
      </c>
      <c r="N37" s="281">
        <f t="shared" ref="N37:N43" si="0">K37/M37</f>
        <v>21460.361146587202</v>
      </c>
    </row>
    <row r="38" spans="1:14">
      <c r="A38" t="s">
        <v>168</v>
      </c>
      <c r="B38" s="841" t="str">
        <f>VLOOKUP(A38,EQUIPOS!A8:D154,3,FALSE)</f>
        <v>Compactador tipo  POTENCIA: 105 HP, PESO: 6 ton</v>
      </c>
      <c r="C38" s="842"/>
      <c r="D38" s="842"/>
      <c r="E38" s="842"/>
      <c r="F38" s="842"/>
      <c r="G38" s="842"/>
      <c r="H38" s="843"/>
      <c r="I38" s="276"/>
      <c r="J38" s="277"/>
      <c r="K38" s="278">
        <f>VLOOKUP(A38,EQUIPOS!A8:D165,4,FALSE)</f>
        <v>110000</v>
      </c>
      <c r="L38" s="279"/>
      <c r="M38" s="280">
        <v>9</v>
      </c>
      <c r="N38" s="281">
        <f t="shared" si="0"/>
        <v>12222.222222222223</v>
      </c>
    </row>
    <row r="39" spans="1:14">
      <c r="A39" t="s">
        <v>173</v>
      </c>
      <c r="B39" s="841" t="str">
        <f>VLOOKUP(A39,EQUIPOS!A9:D154,3,FALSE)</f>
        <v>Compactador neumático de Potencia 70 HP, peso de 13 ton</v>
      </c>
      <c r="C39" s="842"/>
      <c r="D39" s="842"/>
      <c r="E39" s="842"/>
      <c r="F39" s="842"/>
      <c r="G39" s="842"/>
      <c r="H39" s="843"/>
      <c r="I39" s="276"/>
      <c r="J39" s="277"/>
      <c r="K39" s="278">
        <f>VLOOKUP(A39,EQUIPOS!A9:D166,4,FALSE)</f>
        <v>130000</v>
      </c>
      <c r="L39" s="279"/>
      <c r="M39" s="280">
        <v>9</v>
      </c>
      <c r="N39" s="281">
        <f t="shared" si="0"/>
        <v>14444.444444444445</v>
      </c>
    </row>
    <row r="40" spans="1:14">
      <c r="A40" t="s">
        <v>286</v>
      </c>
      <c r="B40" s="841" t="str">
        <f>VLOOKUP(A40,EQUIPOS!A10:D154,3,FALSE)</f>
        <v>Planta de asfalto en frio</v>
      </c>
      <c r="C40" s="842"/>
      <c r="D40" s="842"/>
      <c r="E40" s="842"/>
      <c r="F40" s="842"/>
      <c r="G40" s="842"/>
      <c r="H40" s="843"/>
      <c r="I40" s="276"/>
      <c r="J40" s="277"/>
      <c r="K40" s="278">
        <f>VLOOKUP(A40,EQUIPOS!A10:D167,4,FALSE)</f>
        <v>257995.01170710946</v>
      </c>
      <c r="L40" s="279"/>
      <c r="M40" s="280">
        <v>9</v>
      </c>
      <c r="N40" s="281">
        <f t="shared" si="0"/>
        <v>28666.112411901049</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9</v>
      </c>
      <c r="N42" s="281">
        <f t="shared" si="0"/>
        <v>31478.197578165655</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9</v>
      </c>
      <c r="N43" s="281">
        <f t="shared" si="0"/>
        <v>7222.2222222222226</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N77*M46</f>
        <v>922.04676066569448</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129748.94011954182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69</v>
      </c>
      <c r="N54" s="281">
        <f>K54*M54</f>
        <v>1725</v>
      </c>
    </row>
    <row r="55" spans="1:14" ht="15.75" thickBot="1">
      <c r="B55" s="49"/>
      <c r="C55" s="290"/>
      <c r="D55" s="290"/>
      <c r="E55" s="290"/>
      <c r="F55" s="290"/>
      <c r="G55" s="290"/>
      <c r="H55" s="290"/>
      <c r="I55" s="277"/>
      <c r="J55" s="233"/>
      <c r="K55" s="291"/>
      <c r="L55" s="276"/>
      <c r="M55" s="292"/>
      <c r="N55" s="293"/>
    </row>
    <row r="56" spans="1:14" ht="15.75" thickBot="1">
      <c r="B56" s="828" t="s">
        <v>1037</v>
      </c>
      <c r="C56" s="829"/>
      <c r="D56" s="829"/>
      <c r="E56" s="829"/>
      <c r="F56" s="829"/>
      <c r="G56" s="829"/>
      <c r="H56" s="829"/>
      <c r="I56" s="829"/>
      <c r="J56" s="829"/>
      <c r="K56" s="829"/>
      <c r="L56" s="829"/>
      <c r="M56" s="830"/>
      <c r="N56" s="403">
        <f>SUM(N53:N55)</f>
        <v>224915.62737298856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17">
        <f>VLOOKUP(A61,TRANSPORTE!A5:D117,4,FALSE)</f>
        <v>1289.3297468354428</v>
      </c>
      <c r="M61" s="918"/>
      <c r="N61" s="296">
        <f>K61*L61</f>
        <v>1611.6621835443036</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17">
        <f>VLOOKUP(A62,TRANSPORTE!A6:D117,4,FALSE)</f>
        <v>1250</v>
      </c>
      <c r="M62" s="918"/>
      <c r="N62" s="296">
        <f>K62*L62</f>
        <v>1750</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f>N61+N62+N63+N64+N65</f>
        <v>3361.6621835443038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SUM(N72:N76)</f>
        <v>9220.4676066569446</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N48+N56+N67+N77</f>
        <v>367246.69728273165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73449.339456546339</v>
      </c>
      <c r="M84" s="863"/>
      <c r="N84" s="57"/>
    </row>
    <row r="85" spans="1:14">
      <c r="B85" s="95" t="s">
        <v>1057</v>
      </c>
      <c r="C85" s="96"/>
      <c r="D85" s="96"/>
      <c r="E85" s="96"/>
      <c r="F85" s="96"/>
      <c r="G85" s="96"/>
      <c r="H85" s="96"/>
      <c r="I85" s="93"/>
      <c r="J85" s="94"/>
      <c r="K85" s="313">
        <v>0.05</v>
      </c>
      <c r="L85" s="862">
        <f>N79*K85</f>
        <v>18362.334864136585</v>
      </c>
      <c r="M85" s="863"/>
      <c r="N85" s="57"/>
    </row>
    <row r="86" spans="1:14" ht="15.75" thickBot="1">
      <c r="B86" s="97" t="s">
        <v>1058</v>
      </c>
      <c r="C86" s="98"/>
      <c r="D86" s="98"/>
      <c r="E86" s="98"/>
      <c r="F86" s="98"/>
      <c r="G86" s="98"/>
      <c r="H86" s="98"/>
      <c r="I86" s="99"/>
      <c r="J86" s="100"/>
      <c r="K86" s="314">
        <v>0.05</v>
      </c>
      <c r="L86" s="864">
        <f>N79*K86</f>
        <v>18362.334864136585</v>
      </c>
      <c r="M86" s="865"/>
      <c r="N86" s="57"/>
    </row>
    <row r="87" spans="1:14" ht="15.75" thickBot="1">
      <c r="B87" s="828" t="s">
        <v>1037</v>
      </c>
      <c r="C87" s="829"/>
      <c r="D87" s="829"/>
      <c r="E87" s="829"/>
      <c r="F87" s="829"/>
      <c r="G87" s="829"/>
      <c r="H87" s="829"/>
      <c r="I87" s="829"/>
      <c r="J87" s="829"/>
      <c r="K87" s="829"/>
      <c r="L87" s="829"/>
      <c r="M87" s="830"/>
      <c r="N87" s="58">
        <f>L84+L85+L86</f>
        <v>110174.00918481952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477420.70646755118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66" t="s">
        <v>2324</v>
      </c>
      <c r="C106" s="867"/>
      <c r="D106" s="867"/>
      <c r="E106" s="867"/>
      <c r="F106" s="867"/>
      <c r="G106" s="867"/>
      <c r="H106" s="867"/>
      <c r="I106" s="867"/>
      <c r="J106" s="867"/>
      <c r="K106" s="867"/>
      <c r="L106" s="867"/>
      <c r="M106" s="867"/>
      <c r="N106" s="868"/>
    </row>
    <row r="107" spans="2:14" ht="15" customHeight="1">
      <c r="B107" s="866"/>
      <c r="C107" s="867"/>
      <c r="D107" s="867"/>
      <c r="E107" s="867"/>
      <c r="F107" s="867"/>
      <c r="G107" s="867"/>
      <c r="H107" s="867"/>
      <c r="I107" s="867"/>
      <c r="J107" s="867"/>
      <c r="K107" s="867"/>
      <c r="L107" s="867"/>
      <c r="M107" s="867"/>
      <c r="N107" s="868"/>
    </row>
    <row r="108" spans="2:14" ht="30" customHeight="1">
      <c r="B108" s="869" t="s">
        <v>2325</v>
      </c>
      <c r="C108" s="870"/>
      <c r="D108" s="870"/>
      <c r="E108" s="870"/>
      <c r="F108" s="870"/>
      <c r="G108" s="870"/>
      <c r="H108" s="870"/>
      <c r="I108" s="870"/>
      <c r="J108" s="870"/>
      <c r="K108" s="870"/>
      <c r="L108" s="870"/>
      <c r="M108" s="870"/>
      <c r="N108" s="871"/>
    </row>
    <row r="109" spans="2:14">
      <c r="B109" s="869"/>
      <c r="C109" s="870"/>
      <c r="D109" s="870"/>
      <c r="E109" s="870"/>
      <c r="F109" s="870"/>
      <c r="G109" s="870"/>
      <c r="H109" s="870"/>
      <c r="I109" s="870"/>
      <c r="J109" s="870"/>
      <c r="K109" s="870"/>
      <c r="L109" s="870"/>
      <c r="M109" s="870"/>
      <c r="N109" s="871"/>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05"/>
      <c r="K119" s="805"/>
      <c r="L119" s="805"/>
      <c r="M119" s="805"/>
      <c r="N119" s="806"/>
    </row>
    <row r="120" spans="2:14" ht="15.75" thickBot="1">
      <c r="B120" s="270" t="s">
        <v>2327</v>
      </c>
      <c r="C120" s="402"/>
      <c r="D120" s="402"/>
      <c r="E120" s="63"/>
      <c r="F120" s="63"/>
      <c r="G120" s="63"/>
      <c r="H120" s="63"/>
      <c r="I120" s="63"/>
      <c r="J120" s="807"/>
      <c r="K120" s="807"/>
      <c r="L120" s="807"/>
      <c r="M120" s="807"/>
      <c r="N120" s="808"/>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13" zoomScale="78" zoomScaleNormal="78" workbookViewId="0">
      <selection activeCell="I36" sqref="I36"/>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168</v>
      </c>
      <c r="B37" s="841" t="str">
        <f>VLOOKUP(A37,EQUIPOS!A7:D154,3,FALSE)</f>
        <v>Compactador tipo  POTENCIA: 105 HP, PESO: 6 ton</v>
      </c>
      <c r="C37" s="842"/>
      <c r="D37" s="842"/>
      <c r="E37" s="842"/>
      <c r="F37" s="842"/>
      <c r="G37" s="842"/>
      <c r="H37" s="843"/>
      <c r="I37" s="276"/>
      <c r="J37" s="277"/>
      <c r="K37" s="278">
        <f>VLOOKUP(A37,EQUIPOS!A7:D164,4,FALSE)</f>
        <v>110000</v>
      </c>
      <c r="L37" s="279"/>
      <c r="M37" s="280">
        <v>9</v>
      </c>
      <c r="N37" s="281">
        <f t="shared" ref="N37:N43" si="0">K37/M37</f>
        <v>12222.222222222223</v>
      </c>
    </row>
    <row r="38" spans="1:14">
      <c r="A38" t="s">
        <v>173</v>
      </c>
      <c r="B38" s="841" t="str">
        <f>VLOOKUP(A38,EQUIPOS!A8:D154,3,FALSE)</f>
        <v>Compactador neumático de Potencia 70 HP, peso de 13 ton</v>
      </c>
      <c r="C38" s="842"/>
      <c r="D38" s="842"/>
      <c r="E38" s="842"/>
      <c r="F38" s="842"/>
      <c r="G38" s="842"/>
      <c r="H38" s="843"/>
      <c r="I38" s="276"/>
      <c r="J38" s="277"/>
      <c r="K38" s="278">
        <f>VLOOKUP(A38,EQUIPOS!A8:D165,4,FALSE)</f>
        <v>130000</v>
      </c>
      <c r="L38" s="279"/>
      <c r="M38" s="280">
        <v>9</v>
      </c>
      <c r="N38" s="281">
        <f t="shared" si="0"/>
        <v>14444.444444444445</v>
      </c>
    </row>
    <row r="39" spans="1:14">
      <c r="A39" t="s">
        <v>286</v>
      </c>
      <c r="B39" s="841" t="str">
        <f>VLOOKUP(A39,EQUIPOS!A9:D154,3,FALSE)</f>
        <v>Planta de asfalto en frio</v>
      </c>
      <c r="C39" s="842"/>
      <c r="D39" s="842"/>
      <c r="E39" s="842"/>
      <c r="F39" s="842"/>
      <c r="G39" s="842"/>
      <c r="H39" s="843"/>
      <c r="I39" s="276"/>
      <c r="J39" s="277"/>
      <c r="K39" s="278">
        <f>VLOOKUP(A39,EQUIPOS!A9:D166,4,FALSE)</f>
        <v>257995.01170710946</v>
      </c>
      <c r="L39" s="279"/>
      <c r="M39" s="280">
        <v>9</v>
      </c>
      <c r="N39" s="281">
        <f t="shared" si="0"/>
        <v>28666.112411901049</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9</v>
      </c>
      <c r="N42" s="281">
        <f t="shared" si="0"/>
        <v>31478.197578165655</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922.04676066569448</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129748.94011954182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17">
        <f>VLOOKUP(A65,TRANSPORTE!A6:D117,4,FALSE)</f>
        <v>1500</v>
      </c>
      <c r="M65" s="918"/>
      <c r="N65" s="296">
        <f>K65*L65</f>
        <v>1875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9220.4676066569446</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367510.03509918734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73502.007019837474</v>
      </c>
      <c r="M88" s="863"/>
      <c r="N88" s="57"/>
    </row>
    <row r="89" spans="1:14">
      <c r="B89" s="95" t="s">
        <v>1057</v>
      </c>
      <c r="C89" s="96"/>
      <c r="D89" s="96"/>
      <c r="E89" s="96"/>
      <c r="F89" s="96"/>
      <c r="G89" s="96"/>
      <c r="H89" s="96"/>
      <c r="I89" s="93"/>
      <c r="J89" s="94"/>
      <c r="K89" s="313">
        <v>0.05</v>
      </c>
      <c r="L89" s="862">
        <f>N83*K89</f>
        <v>18375.501754959369</v>
      </c>
      <c r="M89" s="863"/>
      <c r="N89" s="57"/>
    </row>
    <row r="90" spans="1:14" ht="15.75" thickBot="1">
      <c r="B90" s="97" t="s">
        <v>1058</v>
      </c>
      <c r="C90" s="98"/>
      <c r="D90" s="98"/>
      <c r="E90" s="98"/>
      <c r="F90" s="98"/>
      <c r="G90" s="98"/>
      <c r="H90" s="98"/>
      <c r="I90" s="99"/>
      <c r="J90" s="100"/>
      <c r="K90" s="314">
        <v>0.05</v>
      </c>
      <c r="L90" s="864">
        <f>N83*K90</f>
        <v>18375.501754959369</v>
      </c>
      <c r="M90" s="865"/>
      <c r="N90" s="57"/>
    </row>
    <row r="91" spans="1:14" ht="15.75" thickBot="1">
      <c r="B91" s="828" t="s">
        <v>1037</v>
      </c>
      <c r="C91" s="829"/>
      <c r="D91" s="829"/>
      <c r="E91" s="829"/>
      <c r="F91" s="829"/>
      <c r="G91" s="829"/>
      <c r="H91" s="829"/>
      <c r="I91" s="829"/>
      <c r="J91" s="829"/>
      <c r="K91" s="829"/>
      <c r="L91" s="829"/>
      <c r="M91" s="830"/>
      <c r="N91" s="58">
        <f>L88+L89+L90</f>
        <v>110253.01052975623</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477763.0456289436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168</v>
      </c>
      <c r="B37" s="841" t="str">
        <f>VLOOKUP(A37,EQUIPOS!A7:D154,3,FALSE)</f>
        <v>Compactador tipo  POTENCIA: 105 HP, PESO: 6 ton</v>
      </c>
      <c r="C37" s="842"/>
      <c r="D37" s="842"/>
      <c r="E37" s="842"/>
      <c r="F37" s="842"/>
      <c r="G37" s="842"/>
      <c r="H37" s="843"/>
      <c r="I37" s="276"/>
      <c r="J37" s="277"/>
      <c r="K37" s="278">
        <f>VLOOKUP(A37,EQUIPOS!A7:D164,4,FALSE)</f>
        <v>110000</v>
      </c>
      <c r="L37" s="279"/>
      <c r="M37" s="280">
        <v>9</v>
      </c>
      <c r="N37" s="281">
        <f t="shared" ref="N37:N43" si="0">K37/M37</f>
        <v>12222.222222222223</v>
      </c>
    </row>
    <row r="38" spans="1:14">
      <c r="A38" t="s">
        <v>173</v>
      </c>
      <c r="B38" s="841" t="str">
        <f>VLOOKUP(A38,EQUIPOS!A8:D154,3,FALSE)</f>
        <v>Compactador neumático de Potencia 70 HP, peso de 13 ton</v>
      </c>
      <c r="C38" s="842"/>
      <c r="D38" s="842"/>
      <c r="E38" s="842"/>
      <c r="F38" s="842"/>
      <c r="G38" s="842"/>
      <c r="H38" s="843"/>
      <c r="I38" s="276"/>
      <c r="J38" s="277"/>
      <c r="K38" s="278">
        <f>VLOOKUP(A38,EQUIPOS!A8:D165,4,FALSE)</f>
        <v>130000</v>
      </c>
      <c r="L38" s="279"/>
      <c r="M38" s="280">
        <v>9</v>
      </c>
      <c r="N38" s="281">
        <f t="shared" si="0"/>
        <v>14444.444444444445</v>
      </c>
    </row>
    <row r="39" spans="1:14">
      <c r="A39" t="s">
        <v>286</v>
      </c>
      <c r="B39" s="841" t="str">
        <f>VLOOKUP(A39,EQUIPOS!A9:D154,3,FALSE)</f>
        <v>Planta de asfalto en frio</v>
      </c>
      <c r="C39" s="842"/>
      <c r="D39" s="842"/>
      <c r="E39" s="842"/>
      <c r="F39" s="842"/>
      <c r="G39" s="842"/>
      <c r="H39" s="843"/>
      <c r="I39" s="276"/>
      <c r="J39" s="277"/>
      <c r="K39" s="278">
        <f>VLOOKUP(A39,EQUIPOS!A9:D166,4,FALSE)</f>
        <v>257995.01170710946</v>
      </c>
      <c r="L39" s="279"/>
      <c r="M39" s="280">
        <v>9</v>
      </c>
      <c r="N39" s="281">
        <f t="shared" si="0"/>
        <v>28666.112411901049</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9</v>
      </c>
      <c r="N42" s="281">
        <f t="shared" si="0"/>
        <v>31478.197578165655</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922.04676066569448</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129748.94011954182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20">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17">
        <f>VLOOKUP(A64,TRANSPORTE!A5:D117,4,FALSE)</f>
        <v>1250</v>
      </c>
      <c r="M64" s="918"/>
      <c r="N64" s="296">
        <f>K64*L64</f>
        <v>1750</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17">
        <f>VLOOKUP(A65,TRANSPORTE!A6:D117,4,FALSE)</f>
        <v>1289.3297468354428</v>
      </c>
      <c r="M65" s="918"/>
      <c r="N65" s="296">
        <f>K65*L65</f>
        <v>1611.6621835443036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3361.6621835443038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9220.4676066569446</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367246.69728273165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73449.339456546339</v>
      </c>
      <c r="M88" s="863"/>
      <c r="N88" s="57"/>
    </row>
    <row r="89" spans="1:14">
      <c r="B89" s="95" t="s">
        <v>1057</v>
      </c>
      <c r="C89" s="96"/>
      <c r="D89" s="96"/>
      <c r="E89" s="96"/>
      <c r="F89" s="96"/>
      <c r="G89" s="96"/>
      <c r="H89" s="96"/>
      <c r="I89" s="93"/>
      <c r="J89" s="94"/>
      <c r="K89" s="313">
        <v>0.05</v>
      </c>
      <c r="L89" s="862">
        <f>N83*K89</f>
        <v>18362.334864136585</v>
      </c>
      <c r="M89" s="863"/>
      <c r="N89" s="57"/>
    </row>
    <row r="90" spans="1:14" ht="15.75" thickBot="1">
      <c r="B90" s="97" t="s">
        <v>1058</v>
      </c>
      <c r="C90" s="98"/>
      <c r="D90" s="98"/>
      <c r="E90" s="98"/>
      <c r="F90" s="98"/>
      <c r="G90" s="98"/>
      <c r="H90" s="98"/>
      <c r="I90" s="99"/>
      <c r="J90" s="100"/>
      <c r="K90" s="314">
        <v>0.05</v>
      </c>
      <c r="L90" s="864">
        <f>N83*K90</f>
        <v>18362.334864136585</v>
      </c>
      <c r="M90" s="865"/>
      <c r="N90" s="57"/>
    </row>
    <row r="91" spans="1:14" ht="15.75" thickBot="1">
      <c r="B91" s="828" t="s">
        <v>1037</v>
      </c>
      <c r="C91" s="829"/>
      <c r="D91" s="829"/>
      <c r="E91" s="829"/>
      <c r="F91" s="829"/>
      <c r="G91" s="829"/>
      <c r="H91" s="829"/>
      <c r="I91" s="829"/>
      <c r="J91" s="829"/>
      <c r="K91" s="829"/>
      <c r="L91" s="829"/>
      <c r="M91" s="830"/>
      <c r="N91" s="58">
        <f>L88+L89+L90</f>
        <v>110174.00918481952</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58">
        <f>N83+N91</f>
        <v>477420.70646755118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168</v>
      </c>
      <c r="B37" s="841" t="str">
        <f>VLOOKUP(A37,EQUIPOS!A7:D154,3,FALSE)</f>
        <v>Compactador tipo  POTENCIA: 105 HP, PESO: 6 ton</v>
      </c>
      <c r="C37" s="842"/>
      <c r="D37" s="842"/>
      <c r="E37" s="842"/>
      <c r="F37" s="842"/>
      <c r="G37" s="842"/>
      <c r="H37" s="843"/>
      <c r="I37" s="276"/>
      <c r="J37" s="277"/>
      <c r="K37" s="278">
        <f>VLOOKUP(A37,EQUIPOS!A7:D164,4,FALSE)</f>
        <v>110000</v>
      </c>
      <c r="L37" s="279"/>
      <c r="M37" s="280">
        <v>7</v>
      </c>
      <c r="N37" s="281">
        <f t="shared" ref="N37:N43" si="0">K37/M37</f>
        <v>15714.285714285714</v>
      </c>
    </row>
    <row r="38" spans="1:14">
      <c r="A38" t="s">
        <v>173</v>
      </c>
      <c r="B38" s="841" t="str">
        <f>VLOOKUP(A38,EQUIPOS!A8:D154,3,FALSE)</f>
        <v>Compactador neumático de Potencia 70 HP, peso de 13 ton</v>
      </c>
      <c r="C38" s="842"/>
      <c r="D38" s="842"/>
      <c r="E38" s="842"/>
      <c r="F38" s="842"/>
      <c r="G38" s="842"/>
      <c r="H38" s="843"/>
      <c r="I38" s="276"/>
      <c r="J38" s="277"/>
      <c r="K38" s="278">
        <f>VLOOKUP(A38,EQUIPOS!A8:D165,4,FALSE)</f>
        <v>130000</v>
      </c>
      <c r="L38" s="279"/>
      <c r="M38" s="280">
        <v>7</v>
      </c>
      <c r="N38" s="281">
        <f t="shared" si="0"/>
        <v>18571.428571428572</v>
      </c>
    </row>
    <row r="39" spans="1:14">
      <c r="A39" t="s">
        <v>286</v>
      </c>
      <c r="B39" s="841" t="str">
        <f>VLOOKUP(A39,EQUIPOS!A9:D154,3,FALSE)</f>
        <v>Planta de asfalto en frio</v>
      </c>
      <c r="C39" s="842"/>
      <c r="D39" s="842"/>
      <c r="E39" s="842"/>
      <c r="F39" s="842"/>
      <c r="G39" s="842"/>
      <c r="H39" s="843"/>
      <c r="I39" s="276"/>
      <c r="J39" s="277"/>
      <c r="K39" s="278">
        <f>VLOOKUP(A39,EQUIPOS!A9:D166,4,FALSE)</f>
        <v>257995.01170710946</v>
      </c>
      <c r="L39" s="279"/>
      <c r="M39" s="280">
        <v>9</v>
      </c>
      <c r="N39" s="281">
        <f t="shared" si="0"/>
        <v>28666.112411901049</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7</v>
      </c>
      <c r="N42" s="281">
        <f t="shared" si="0"/>
        <v>40471.968314784412</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1053.7677264750794</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146493.47944101758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1250</v>
      </c>
      <c r="N65" s="421">
        <f>K65*M65</f>
        <v>1562.5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3312.5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10537.677264750793</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385259.28407875693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77051.856815751395</v>
      </c>
      <c r="M88" s="863"/>
      <c r="N88" s="57"/>
    </row>
    <row r="89" spans="1:14">
      <c r="B89" s="95" t="s">
        <v>1057</v>
      </c>
      <c r="C89" s="96"/>
      <c r="D89" s="96"/>
      <c r="E89" s="96"/>
      <c r="F89" s="96"/>
      <c r="G89" s="96"/>
      <c r="H89" s="96"/>
      <c r="I89" s="93"/>
      <c r="J89" s="94"/>
      <c r="K89" s="313">
        <v>0.05</v>
      </c>
      <c r="L89" s="862">
        <f>N83*K89</f>
        <v>19262.964203937849</v>
      </c>
      <c r="M89" s="863"/>
      <c r="N89" s="57"/>
    </row>
    <row r="90" spans="1:14" ht="15.75" thickBot="1">
      <c r="B90" s="97" t="s">
        <v>1058</v>
      </c>
      <c r="C90" s="98"/>
      <c r="D90" s="98"/>
      <c r="E90" s="98"/>
      <c r="F90" s="98"/>
      <c r="G90" s="98"/>
      <c r="H90" s="98"/>
      <c r="I90" s="99"/>
      <c r="J90" s="100"/>
      <c r="K90" s="314">
        <v>0.05</v>
      </c>
      <c r="L90" s="864">
        <f>N83*K90</f>
        <v>19262.964203937849</v>
      </c>
      <c r="M90" s="865"/>
      <c r="N90" s="57"/>
    </row>
    <row r="91" spans="1:14" ht="15.75" thickBot="1">
      <c r="B91" s="828" t="s">
        <v>1037</v>
      </c>
      <c r="C91" s="829"/>
      <c r="D91" s="829"/>
      <c r="E91" s="829"/>
      <c r="F91" s="829"/>
      <c r="G91" s="829"/>
      <c r="H91" s="829"/>
      <c r="I91" s="829"/>
      <c r="J91" s="829"/>
      <c r="K91" s="829"/>
      <c r="L91" s="829"/>
      <c r="M91" s="830"/>
      <c r="N91" s="58">
        <f>L88+L89+L90</f>
        <v>115577.7852236271</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500837.06930238404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9</v>
      </c>
      <c r="N37" s="281">
        <f t="shared" ref="N37:N43" si="0">K37/M37</f>
        <v>14444.444444444445</v>
      </c>
    </row>
    <row r="38" spans="1:14">
      <c r="A38" t="s">
        <v>168</v>
      </c>
      <c r="B38" s="841" t="str">
        <f>VLOOKUP(A38,EQUIPOS!A8:D154,3,FALSE)</f>
        <v>Compactador tipo  POTENCIA: 105 HP, PESO: 6 ton</v>
      </c>
      <c r="C38" s="842"/>
      <c r="D38" s="842"/>
      <c r="E38" s="842"/>
      <c r="F38" s="842"/>
      <c r="G38" s="842"/>
      <c r="H38" s="843"/>
      <c r="I38" s="276"/>
      <c r="J38" s="277"/>
      <c r="K38" s="278">
        <f>VLOOKUP(A38,EQUIPOS!A8:D165,4,FALSE)</f>
        <v>110000</v>
      </c>
      <c r="L38" s="279"/>
      <c r="M38" s="280">
        <v>9</v>
      </c>
      <c r="N38" s="281">
        <f t="shared" si="0"/>
        <v>12222.222222222223</v>
      </c>
    </row>
    <row r="39" spans="1:14">
      <c r="A39" t="s">
        <v>286</v>
      </c>
      <c r="B39" s="841" t="str">
        <f>VLOOKUP(A39,EQUIPOS!A9:D154,3,FALSE)</f>
        <v>Planta de asfalto en frio</v>
      </c>
      <c r="C39" s="842"/>
      <c r="D39" s="842"/>
      <c r="E39" s="842"/>
      <c r="F39" s="842"/>
      <c r="G39" s="842"/>
      <c r="H39" s="843"/>
      <c r="I39" s="276"/>
      <c r="J39" s="277"/>
      <c r="K39" s="278">
        <f>VLOOKUP(A39,EQUIPOS!A9:D166,4,FALSE)</f>
        <v>257995.01170710946</v>
      </c>
      <c r="L39" s="279"/>
      <c r="M39" s="280">
        <v>9</v>
      </c>
      <c r="N39" s="281">
        <f t="shared" si="0"/>
        <v>28666.112411901049</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9</v>
      </c>
      <c r="N42" s="281">
        <f t="shared" si="0"/>
        <v>31478.197578165655</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2"/>
      <c r="F46" s="842"/>
      <c r="G46" s="842"/>
      <c r="H46" s="843"/>
      <c r="I46" s="42"/>
      <c r="J46" s="43"/>
      <c r="K46" s="283"/>
      <c r="L46" s="285"/>
      <c r="M46" s="286"/>
      <c r="N46" s="287"/>
    </row>
    <row r="47" spans="1:14">
      <c r="B47" s="848" t="s">
        <v>1036</v>
      </c>
      <c r="C47" s="963"/>
      <c r="D47" s="963"/>
      <c r="E47" s="44"/>
      <c r="F47" s="45"/>
      <c r="G47" s="45"/>
      <c r="H47" s="46"/>
      <c r="I47" s="42"/>
      <c r="J47" s="43"/>
      <c r="K47" s="288"/>
      <c r="L47" s="285"/>
      <c r="M47" s="410">
        <v>0.1</v>
      </c>
      <c r="N47" s="353">
        <f>N81*M47</f>
        <v>922.04676066569448</v>
      </c>
    </row>
    <row r="48" spans="1:14" ht="15.75" thickBot="1">
      <c r="B48" s="964"/>
      <c r="C48" s="965"/>
      <c r="D48" s="965"/>
      <c r="E48" s="965"/>
      <c r="F48" s="965"/>
      <c r="G48" s="965"/>
      <c r="H48" s="966"/>
      <c r="I48" s="850"/>
      <c r="J48" s="851"/>
      <c r="K48" s="47"/>
      <c r="L48" s="852"/>
      <c r="M48" s="967"/>
      <c r="N48" s="111"/>
    </row>
    <row r="49" spans="1:14" ht="15.75" thickBot="1">
      <c r="B49" s="828" t="s">
        <v>1037</v>
      </c>
      <c r="C49" s="829"/>
      <c r="D49" s="829"/>
      <c r="E49" s="829"/>
      <c r="F49" s="829"/>
      <c r="G49" s="829"/>
      <c r="H49" s="829"/>
      <c r="I49" s="829"/>
      <c r="J49" s="829"/>
      <c r="K49" s="829"/>
      <c r="L49" s="829"/>
      <c r="M49" s="830"/>
      <c r="N49" s="403">
        <f>SUM(N36:N48)</f>
        <v>129748.94011954182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17">
        <f>VLOOKUP(A65,TRANSPORTE!A6:D117,4,FALSE)</f>
        <v>1289.3297468354428</v>
      </c>
      <c r="M65" s="918"/>
      <c r="N65" s="296">
        <f>K65*L65</f>
        <v>1611.6621835443036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3361.6621835443038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9220.4676066569446</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367246.69728273165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73449.339456546339</v>
      </c>
      <c r="M88" s="863"/>
      <c r="N88" s="57"/>
    </row>
    <row r="89" spans="1:14">
      <c r="B89" s="95" t="s">
        <v>1057</v>
      </c>
      <c r="C89" s="96"/>
      <c r="D89" s="96"/>
      <c r="E89" s="96"/>
      <c r="F89" s="96"/>
      <c r="G89" s="96"/>
      <c r="H89" s="96"/>
      <c r="I89" s="93"/>
      <c r="J89" s="94"/>
      <c r="K89" s="313">
        <v>0.05</v>
      </c>
      <c r="L89" s="862">
        <f>N83*K89</f>
        <v>18362.334864136585</v>
      </c>
      <c r="M89" s="863"/>
      <c r="N89" s="57"/>
    </row>
    <row r="90" spans="1:14" ht="15.75" thickBot="1">
      <c r="B90" s="97" t="s">
        <v>1058</v>
      </c>
      <c r="C90" s="98"/>
      <c r="D90" s="98"/>
      <c r="E90" s="98"/>
      <c r="F90" s="98"/>
      <c r="G90" s="98"/>
      <c r="H90" s="98"/>
      <c r="I90" s="99"/>
      <c r="J90" s="100"/>
      <c r="K90" s="314">
        <v>0.05</v>
      </c>
      <c r="L90" s="864">
        <f>N83*K90</f>
        <v>18362.334864136585</v>
      </c>
      <c r="M90" s="865"/>
      <c r="N90" s="57"/>
    </row>
    <row r="91" spans="1:14" ht="15.75" thickBot="1">
      <c r="B91" s="828" t="s">
        <v>1037</v>
      </c>
      <c r="C91" s="829"/>
      <c r="D91" s="829"/>
      <c r="E91" s="829"/>
      <c r="F91" s="829"/>
      <c r="G91" s="829"/>
      <c r="H91" s="829"/>
      <c r="I91" s="829"/>
      <c r="J91" s="829"/>
      <c r="K91" s="829"/>
      <c r="L91" s="829"/>
      <c r="M91" s="830"/>
      <c r="N91" s="58">
        <f>L88+L89+L90</f>
        <v>110174.00918481952</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477420.70646755118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9</v>
      </c>
      <c r="N37" s="281">
        <f t="shared" ref="N37:N43" si="0">K37/M37</f>
        <v>14444.444444444445</v>
      </c>
    </row>
    <row r="38" spans="1:14">
      <c r="A38" t="s">
        <v>168</v>
      </c>
      <c r="B38" s="841" t="str">
        <f>VLOOKUP(A38,EQUIPOS!A8:D154,3,FALSE)</f>
        <v>Compactador tipo  POTENCIA: 105 HP, PESO: 6 ton</v>
      </c>
      <c r="C38" s="842"/>
      <c r="D38" s="842"/>
      <c r="E38" s="842"/>
      <c r="F38" s="842"/>
      <c r="G38" s="842"/>
      <c r="H38" s="843"/>
      <c r="I38" s="276"/>
      <c r="J38" s="277"/>
      <c r="K38" s="278">
        <f>VLOOKUP(A38,EQUIPOS!A8:D165,4,FALSE)</f>
        <v>110000</v>
      </c>
      <c r="L38" s="279"/>
      <c r="M38" s="280">
        <v>9</v>
      </c>
      <c r="N38" s="281">
        <f t="shared" si="0"/>
        <v>12222.222222222223</v>
      </c>
    </row>
    <row r="39" spans="1:14">
      <c r="A39" t="s">
        <v>286</v>
      </c>
      <c r="B39" s="841" t="str">
        <f>VLOOKUP(A39,EQUIPOS!A9:D154,3,FALSE)</f>
        <v>Planta de asfalto en frio</v>
      </c>
      <c r="C39" s="842"/>
      <c r="D39" s="842"/>
      <c r="E39" s="842"/>
      <c r="F39" s="842"/>
      <c r="G39" s="842"/>
      <c r="H39" s="843"/>
      <c r="I39" s="276"/>
      <c r="J39" s="277"/>
      <c r="K39" s="278">
        <f>VLOOKUP(A39,EQUIPOS!A9:D166,4,FALSE)</f>
        <v>257995.01170710946</v>
      </c>
      <c r="L39" s="279"/>
      <c r="M39" s="280">
        <v>9</v>
      </c>
      <c r="N39" s="281">
        <f t="shared" si="0"/>
        <v>28666.112411901049</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9</v>
      </c>
      <c r="N42" s="281">
        <f t="shared" si="0"/>
        <v>31478.197578165655</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9</v>
      </c>
      <c r="N43" s="281">
        <f t="shared" si="0"/>
        <v>7222.2222222222226</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922.04676066569448</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129748.94011954182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17">
        <f>VLOOKUP(A64,TRANSPORTE!A6:D117,4,FALSE)</f>
        <v>1308.9183172002977</v>
      </c>
      <c r="M64" s="918"/>
      <c r="N64" s="296">
        <f>K64*L64</f>
        <v>1636.1478965003721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3386.1478965003721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9220.4676066569446</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367271.1829956877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73454.236599137541</v>
      </c>
      <c r="M87" s="863"/>
      <c r="N87" s="57"/>
    </row>
    <row r="88" spans="1:14">
      <c r="B88" s="95" t="s">
        <v>1057</v>
      </c>
      <c r="C88" s="96"/>
      <c r="D88" s="96"/>
      <c r="E88" s="96"/>
      <c r="F88" s="96"/>
      <c r="G88" s="96"/>
      <c r="H88" s="96"/>
      <c r="I88" s="93"/>
      <c r="J88" s="94"/>
      <c r="K88" s="313">
        <v>0.05</v>
      </c>
      <c r="L88" s="862">
        <f>N82*K88</f>
        <v>18363.559149784385</v>
      </c>
      <c r="M88" s="863"/>
      <c r="N88" s="57"/>
    </row>
    <row r="89" spans="1:14" ht="15.75" thickBot="1">
      <c r="B89" s="97" t="s">
        <v>1058</v>
      </c>
      <c r="C89" s="98"/>
      <c r="D89" s="98"/>
      <c r="E89" s="98"/>
      <c r="F89" s="98"/>
      <c r="G89" s="98"/>
      <c r="H89" s="98"/>
      <c r="I89" s="99"/>
      <c r="J89" s="100"/>
      <c r="K89" s="314">
        <v>0.05</v>
      </c>
      <c r="L89" s="864">
        <f>N82*K89</f>
        <v>18363.559149784385</v>
      </c>
      <c r="M89" s="865"/>
      <c r="N89" s="57"/>
    </row>
    <row r="90" spans="1:14" ht="15.75" thickBot="1">
      <c r="B90" s="828" t="s">
        <v>1037</v>
      </c>
      <c r="C90" s="829"/>
      <c r="D90" s="829"/>
      <c r="E90" s="829"/>
      <c r="F90" s="829"/>
      <c r="G90" s="829"/>
      <c r="H90" s="829"/>
      <c r="I90" s="829"/>
      <c r="J90" s="829"/>
      <c r="K90" s="829"/>
      <c r="L90" s="829"/>
      <c r="M90" s="830"/>
      <c r="N90" s="58">
        <f>L87+L88+L89</f>
        <v>110181.35489870631</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477452.53789439402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9</v>
      </c>
      <c r="N37" s="281">
        <f t="shared" ref="N37:N43" si="0">K37/M37</f>
        <v>14444.444444444445</v>
      </c>
    </row>
    <row r="38" spans="1:14">
      <c r="A38" t="s">
        <v>168</v>
      </c>
      <c r="B38" s="841" t="str">
        <f>VLOOKUP(A38,EQUIPOS!A8:D154,3,FALSE)</f>
        <v>Compactador tipo  POTENCIA: 105 HP, PESO: 6 ton</v>
      </c>
      <c r="C38" s="842"/>
      <c r="D38" s="842"/>
      <c r="E38" s="842"/>
      <c r="F38" s="842"/>
      <c r="G38" s="842"/>
      <c r="H38" s="843"/>
      <c r="I38" s="276"/>
      <c r="J38" s="277"/>
      <c r="K38" s="278">
        <f>VLOOKUP(A38,EQUIPOS!A8:D165,4,FALSE)</f>
        <v>110000</v>
      </c>
      <c r="L38" s="279"/>
      <c r="M38" s="280">
        <v>9</v>
      </c>
      <c r="N38" s="281">
        <f t="shared" si="0"/>
        <v>12222.222222222223</v>
      </c>
    </row>
    <row r="39" spans="1:14">
      <c r="A39" t="s">
        <v>286</v>
      </c>
      <c r="B39" s="841" t="str">
        <f>VLOOKUP(A39,EQUIPOS!A9:D154,3,FALSE)</f>
        <v>Planta de asfalto en frio</v>
      </c>
      <c r="C39" s="842"/>
      <c r="D39" s="842"/>
      <c r="E39" s="842"/>
      <c r="F39" s="842"/>
      <c r="G39" s="842"/>
      <c r="H39" s="843"/>
      <c r="I39" s="276"/>
      <c r="J39" s="277"/>
      <c r="K39" s="278">
        <f>VLOOKUP(A39,EQUIPOS!A9:D166,4,FALSE)</f>
        <v>257995.01170710946</v>
      </c>
      <c r="L39" s="279"/>
      <c r="M39" s="280">
        <v>9</v>
      </c>
      <c r="N39" s="281">
        <f t="shared" si="0"/>
        <v>28666.112411901049</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9</v>
      </c>
      <c r="N42" s="281">
        <f t="shared" si="0"/>
        <v>31478.197578165655</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9</v>
      </c>
      <c r="N43" s="281">
        <f t="shared" si="0"/>
        <v>7222.2222222222226</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2"/>
      <c r="F46" s="842"/>
      <c r="G46" s="842"/>
      <c r="H46" s="843"/>
      <c r="I46" s="42"/>
      <c r="J46" s="43"/>
      <c r="K46" s="283"/>
      <c r="L46" s="285"/>
      <c r="M46" s="286"/>
      <c r="N46" s="287"/>
    </row>
    <row r="47" spans="1:14">
      <c r="B47" s="848" t="s">
        <v>1036</v>
      </c>
      <c r="C47" s="963"/>
      <c r="D47" s="963"/>
      <c r="E47" s="44"/>
      <c r="F47" s="45"/>
      <c r="G47" s="45"/>
      <c r="H47" s="46"/>
      <c r="I47" s="42"/>
      <c r="J47" s="43"/>
      <c r="K47" s="288"/>
      <c r="L47" s="285"/>
      <c r="M47" s="410">
        <v>0.1</v>
      </c>
      <c r="N47" s="353">
        <f>N81*M47</f>
        <v>922.04676066569448</v>
      </c>
    </row>
    <row r="48" spans="1:14" ht="15.75" thickBot="1">
      <c r="B48" s="964"/>
      <c r="C48" s="965"/>
      <c r="D48" s="965"/>
      <c r="E48" s="965"/>
      <c r="F48" s="965"/>
      <c r="G48" s="965"/>
      <c r="H48" s="966"/>
      <c r="I48" s="850"/>
      <c r="J48" s="851"/>
      <c r="K48" s="47"/>
      <c r="L48" s="852"/>
      <c r="M48" s="967"/>
      <c r="N48" s="111"/>
    </row>
    <row r="49" spans="1:14" ht="15.75" thickBot="1">
      <c r="B49" s="828" t="s">
        <v>1037</v>
      </c>
      <c r="C49" s="829"/>
      <c r="D49" s="829"/>
      <c r="E49" s="829"/>
      <c r="F49" s="829"/>
      <c r="G49" s="829"/>
      <c r="H49" s="829"/>
      <c r="I49" s="829"/>
      <c r="J49" s="829"/>
      <c r="K49" s="829"/>
      <c r="L49" s="829"/>
      <c r="M49" s="830"/>
      <c r="N49" s="403">
        <f>SUM(N36:N48)</f>
        <v>129748.94011954182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17">
        <f>VLOOKUP(A65,TRANSPORTE!A6:D117,4,FALSE)</f>
        <v>1200</v>
      </c>
      <c r="M65" s="918"/>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3250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9220.4676066569446</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367135.03509918734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73427.007019837474</v>
      </c>
      <c r="M88" s="863"/>
      <c r="N88" s="57"/>
    </row>
    <row r="89" spans="1:14">
      <c r="B89" s="95" t="s">
        <v>1057</v>
      </c>
      <c r="C89" s="96"/>
      <c r="D89" s="96"/>
      <c r="E89" s="96"/>
      <c r="F89" s="96"/>
      <c r="G89" s="96"/>
      <c r="H89" s="96"/>
      <c r="I89" s="93"/>
      <c r="J89" s="94"/>
      <c r="K89" s="313">
        <v>0.05</v>
      </c>
      <c r="L89" s="862">
        <f>N83*K89</f>
        <v>18356.751754959369</v>
      </c>
      <c r="M89" s="863"/>
      <c r="N89" s="57"/>
    </row>
    <row r="90" spans="1:14" ht="15.75" thickBot="1">
      <c r="B90" s="97" t="s">
        <v>1058</v>
      </c>
      <c r="C90" s="98"/>
      <c r="D90" s="98"/>
      <c r="E90" s="98"/>
      <c r="F90" s="98"/>
      <c r="G90" s="98"/>
      <c r="H90" s="98"/>
      <c r="I90" s="99"/>
      <c r="J90" s="100"/>
      <c r="K90" s="314">
        <v>0.05</v>
      </c>
      <c r="L90" s="864">
        <f>N83*K90</f>
        <v>18356.751754959369</v>
      </c>
      <c r="M90" s="865"/>
      <c r="N90" s="57"/>
    </row>
    <row r="91" spans="1:14" ht="15.75" thickBot="1">
      <c r="B91" s="828" t="s">
        <v>1037</v>
      </c>
      <c r="C91" s="829"/>
      <c r="D91" s="829"/>
      <c r="E91" s="829"/>
      <c r="F91" s="829"/>
      <c r="G91" s="829"/>
      <c r="H91" s="829"/>
      <c r="I91" s="829"/>
      <c r="J91" s="829"/>
      <c r="K91" s="829"/>
      <c r="L91" s="829"/>
      <c r="M91" s="830"/>
      <c r="N91" s="58">
        <f>L88+L89+L90</f>
        <v>110140.51052975623</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477275.5456289436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 customHeight="1" thickBot="1">
      <c r="A31" t="s">
        <v>1929</v>
      </c>
      <c r="B31" s="86" t="s">
        <v>1151</v>
      </c>
      <c r="C31" s="968" t="s">
        <v>1664</v>
      </c>
      <c r="D31" s="968"/>
      <c r="E31" s="968"/>
      <c r="F31" s="969"/>
      <c r="G31" s="969"/>
      <c r="H31" s="969"/>
      <c r="I31" s="969"/>
      <c r="J31" s="96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7</v>
      </c>
      <c r="N37" s="281">
        <f t="shared" ref="N37:N43" si="0">K37/M37</f>
        <v>18571.428571428572</v>
      </c>
    </row>
    <row r="38" spans="1:14">
      <c r="A38" t="s">
        <v>168</v>
      </c>
      <c r="B38" s="841" t="str">
        <f>VLOOKUP(A38,EQUIPOS!A8:D154,3,FALSE)</f>
        <v>Compactador tipo  POTENCIA: 105 HP, PESO: 6 ton</v>
      </c>
      <c r="C38" s="842"/>
      <c r="D38" s="842"/>
      <c r="E38" s="842"/>
      <c r="F38" s="842"/>
      <c r="G38" s="842"/>
      <c r="H38" s="843"/>
      <c r="I38" s="276"/>
      <c r="J38" s="277"/>
      <c r="K38" s="278">
        <f>VLOOKUP(A38,EQUIPOS!A8:D165,4,FALSE)</f>
        <v>110000</v>
      </c>
      <c r="L38" s="279"/>
      <c r="M38" s="280">
        <v>7</v>
      </c>
      <c r="N38" s="281">
        <f t="shared" si="0"/>
        <v>15714.285714285714</v>
      </c>
    </row>
    <row r="39" spans="1:14">
      <c r="A39" t="s">
        <v>286</v>
      </c>
      <c r="B39" s="841" t="str">
        <f>VLOOKUP(A39,EQUIPOS!A9:D154,3,FALSE)</f>
        <v>Planta de asfalto en frio</v>
      </c>
      <c r="C39" s="842"/>
      <c r="D39" s="842"/>
      <c r="E39" s="842"/>
      <c r="F39" s="842"/>
      <c r="G39" s="842"/>
      <c r="H39" s="843"/>
      <c r="I39" s="276"/>
      <c r="J39" s="277"/>
      <c r="K39" s="278">
        <f>VLOOKUP(A39,EQUIPOS!A9:D166,4,FALSE)</f>
        <v>257995.01170710946</v>
      </c>
      <c r="L39" s="279"/>
      <c r="M39" s="280">
        <v>9</v>
      </c>
      <c r="N39" s="281">
        <f t="shared" si="0"/>
        <v>28666.112411901049</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7</v>
      </c>
      <c r="N42" s="281">
        <f t="shared" si="0"/>
        <v>40471.968314784412</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9</v>
      </c>
      <c r="N43" s="281">
        <f t="shared" si="0"/>
        <v>7222.2222222222226</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1053.7677264750794</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146493.47944101758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17">
        <f>VLOOKUP(A64,TRANSPORTE!A6:D117,4,FALSE)</f>
        <v>1200</v>
      </c>
      <c r="M64" s="918"/>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3250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10537.677264750793</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385196.78407875693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77039.356815751395</v>
      </c>
      <c r="M87" s="863"/>
      <c r="N87" s="57"/>
    </row>
    <row r="88" spans="1:14">
      <c r="B88" s="95" t="s">
        <v>1057</v>
      </c>
      <c r="C88" s="96"/>
      <c r="D88" s="96"/>
      <c r="E88" s="96"/>
      <c r="F88" s="96"/>
      <c r="G88" s="96"/>
      <c r="H88" s="96"/>
      <c r="I88" s="93"/>
      <c r="J88" s="94"/>
      <c r="K88" s="313">
        <v>0.05</v>
      </c>
      <c r="L88" s="862">
        <f>N82*K88</f>
        <v>19259.839203937849</v>
      </c>
      <c r="M88" s="863"/>
      <c r="N88" s="57"/>
    </row>
    <row r="89" spans="1:14" ht="15.75" thickBot="1">
      <c r="B89" s="97" t="s">
        <v>1058</v>
      </c>
      <c r="C89" s="98"/>
      <c r="D89" s="98"/>
      <c r="E89" s="98"/>
      <c r="F89" s="98"/>
      <c r="G89" s="98"/>
      <c r="H89" s="98"/>
      <c r="I89" s="99"/>
      <c r="J89" s="100"/>
      <c r="K89" s="314">
        <v>0.05</v>
      </c>
      <c r="L89" s="864">
        <f>N82*K89</f>
        <v>19259.839203937849</v>
      </c>
      <c r="M89" s="865"/>
      <c r="N89" s="57"/>
    </row>
    <row r="90" spans="1:14" ht="15.75" thickBot="1">
      <c r="B90" s="828" t="s">
        <v>1037</v>
      </c>
      <c r="C90" s="829"/>
      <c r="D90" s="829"/>
      <c r="E90" s="829"/>
      <c r="F90" s="829"/>
      <c r="G90" s="829"/>
      <c r="H90" s="829"/>
      <c r="I90" s="829"/>
      <c r="J90" s="829"/>
      <c r="K90" s="829"/>
      <c r="L90" s="829"/>
      <c r="M90" s="830"/>
      <c r="N90" s="58">
        <f>L87+L88+L89</f>
        <v>115559.0352236271</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500755.81930238404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16" zoomScale="78" zoomScaleNormal="78" workbookViewId="0">
      <selection activeCell="B72" sqref="B72:M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41"/>
      <c r="C47" s="842"/>
      <c r="D47" s="842"/>
      <c r="E47" s="842"/>
      <c r="F47" s="842"/>
      <c r="G47" s="842"/>
      <c r="H47" s="843"/>
      <c r="I47" s="844"/>
      <c r="J47" s="825"/>
      <c r="K47" s="278"/>
      <c r="L47" s="845"/>
      <c r="M47" s="846"/>
      <c r="N47" s="281"/>
    </row>
    <row r="48" spans="1:14">
      <c r="B48" s="841"/>
      <c r="C48" s="842"/>
      <c r="D48" s="842"/>
      <c r="E48" s="847"/>
      <c r="F48" s="842"/>
      <c r="G48" s="842"/>
      <c r="H48" s="843"/>
      <c r="I48" s="42"/>
      <c r="J48" s="43"/>
      <c r="K48" s="283"/>
      <c r="L48" s="285"/>
      <c r="M48" s="286"/>
      <c r="N48" s="287"/>
    </row>
    <row r="49" spans="1:14">
      <c r="B49" s="848" t="s">
        <v>1036</v>
      </c>
      <c r="C49" s="849"/>
      <c r="D49" s="849"/>
      <c r="E49" s="44"/>
      <c r="F49" s="45"/>
      <c r="G49" s="45"/>
      <c r="H49" s="46"/>
      <c r="I49" s="42"/>
      <c r="J49" s="43"/>
      <c r="K49" s="288"/>
      <c r="L49" s="285"/>
      <c r="M49" s="410">
        <v>0.1</v>
      </c>
      <c r="N49" s="353">
        <f>N83*M49</f>
        <v>829.84208459912497</v>
      </c>
    </row>
    <row r="50" spans="1:14" ht="15.75" thickBot="1">
      <c r="B50" s="841"/>
      <c r="C50" s="842"/>
      <c r="D50" s="842"/>
      <c r="E50" s="842"/>
      <c r="F50" s="842"/>
      <c r="G50" s="842"/>
      <c r="H50" s="843"/>
      <c r="I50" s="850"/>
      <c r="J50" s="851"/>
      <c r="K50" s="47"/>
      <c r="L50" s="852"/>
      <c r="M50" s="853"/>
      <c r="N50" s="111"/>
    </row>
    <row r="51" spans="1:14" ht="15.75" thickBot="1">
      <c r="B51" s="828" t="s">
        <v>1037</v>
      </c>
      <c r="C51" s="829"/>
      <c r="D51" s="829"/>
      <c r="E51" s="829"/>
      <c r="F51" s="829"/>
      <c r="G51" s="829"/>
      <c r="H51" s="829"/>
      <c r="I51" s="829"/>
      <c r="J51" s="829"/>
      <c r="K51" s="829"/>
      <c r="L51" s="829"/>
      <c r="M51" s="830"/>
      <c r="N51" s="403">
        <f>SUM(N36:N50)</f>
        <v>151496.15097490707</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19" t="s">
        <v>1028</v>
      </c>
      <c r="C55" s="820"/>
      <c r="D55" s="820"/>
      <c r="E55" s="820"/>
      <c r="F55" s="820"/>
      <c r="G55" s="820"/>
      <c r="H55" s="820"/>
      <c r="I55" s="821"/>
      <c r="J55" s="324" t="s">
        <v>1029</v>
      </c>
      <c r="K55" s="91" t="s">
        <v>1030</v>
      </c>
      <c r="L55" s="822" t="s">
        <v>1039</v>
      </c>
      <c r="M55" s="821"/>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159421.87669499184</v>
      </c>
      <c r="N56" s="281">
        <f>K56*M56</f>
        <v>223190.62737298856</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69</v>
      </c>
      <c r="N57" s="281">
        <f>K57*M57</f>
        <v>1725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23"/>
      <c r="C60" s="824"/>
      <c r="D60" s="824"/>
      <c r="E60" s="824"/>
      <c r="F60" s="824"/>
      <c r="G60" s="824"/>
      <c r="H60" s="824"/>
      <c r="I60" s="825"/>
      <c r="J60" s="48"/>
      <c r="K60" s="50"/>
      <c r="L60" s="826"/>
      <c r="M60" s="827"/>
      <c r="N60" s="51"/>
    </row>
    <row r="61" spans="1:14" ht="15.75" thickBot="1">
      <c r="B61" s="828" t="s">
        <v>1037</v>
      </c>
      <c r="C61" s="829"/>
      <c r="D61" s="829"/>
      <c r="E61" s="829"/>
      <c r="F61" s="829"/>
      <c r="G61" s="829"/>
      <c r="H61" s="829"/>
      <c r="I61" s="829"/>
      <c r="J61" s="829"/>
      <c r="K61" s="829"/>
      <c r="L61" s="829"/>
      <c r="M61" s="830"/>
      <c r="N61" s="403">
        <f>SUM(N56:N60)</f>
        <v>224915.62737298856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31" t="s">
        <v>1045</v>
      </c>
      <c r="M65" s="804"/>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17">
        <f>VLOOKUP(A66,TRANSPORTE!A5:D117,4,FALSE)</f>
        <v>1250</v>
      </c>
      <c r="M66" s="918"/>
      <c r="N66" s="296">
        <f>K66*L66</f>
        <v>1750</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17">
        <f>VLOOKUP(A67,TRANSPORTE!A6:D117,4,FALSE)</f>
        <v>1200</v>
      </c>
      <c r="M67" s="918"/>
      <c r="N67" s="296">
        <f>K67*L67</f>
        <v>1500</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17"/>
      <c r="M71" s="818"/>
      <c r="N71" s="133"/>
    </row>
    <row r="72" spans="1:15" ht="15.75" thickBot="1">
      <c r="B72" s="834" t="s">
        <v>1037</v>
      </c>
      <c r="C72" s="835"/>
      <c r="D72" s="835"/>
      <c r="E72" s="835"/>
      <c r="F72" s="835"/>
      <c r="G72" s="835"/>
      <c r="H72" s="835"/>
      <c r="I72" s="835"/>
      <c r="J72" s="835"/>
      <c r="K72" s="835"/>
      <c r="L72" s="835"/>
      <c r="M72" s="836"/>
      <c r="N72" s="110">
        <f>N66+N67+N68+N69+N70</f>
        <v>3250</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15"/>
      <c r="C82" s="816"/>
      <c r="D82" s="816"/>
      <c r="E82" s="816"/>
      <c r="F82" s="816"/>
      <c r="G82" s="816"/>
      <c r="H82" s="816"/>
      <c r="I82" s="132"/>
      <c r="J82" s="132"/>
      <c r="K82" s="132"/>
      <c r="L82" s="916"/>
      <c r="M82" s="916"/>
      <c r="N82" s="51"/>
    </row>
    <row r="83" spans="1:14" ht="15.75" thickBot="1">
      <c r="B83" s="834" t="s">
        <v>1037</v>
      </c>
      <c r="C83" s="835"/>
      <c r="D83" s="835"/>
      <c r="E83" s="835"/>
      <c r="F83" s="835"/>
      <c r="G83" s="835"/>
      <c r="H83" s="835"/>
      <c r="I83" s="835"/>
      <c r="J83" s="835"/>
      <c r="K83" s="835"/>
      <c r="L83" s="835"/>
      <c r="M83" s="836"/>
      <c r="N83" s="310">
        <f>SUM(N77:N82)</f>
        <v>8298.4208459912497</v>
      </c>
    </row>
    <row r="84" spans="1:14" ht="15.75" thickBot="1">
      <c r="B84" s="39"/>
      <c r="C84" s="40"/>
      <c r="D84" s="40"/>
      <c r="E84" s="40"/>
      <c r="F84" s="40"/>
      <c r="G84" s="40"/>
      <c r="H84" s="40"/>
      <c r="I84" s="40"/>
      <c r="J84" s="40"/>
      <c r="K84" s="40"/>
      <c r="L84" s="40"/>
      <c r="M84" s="40"/>
      <c r="N84" s="41"/>
    </row>
    <row r="85" spans="1:14" ht="15.75" thickBot="1">
      <c r="B85" s="828" t="s">
        <v>1051</v>
      </c>
      <c r="C85" s="829"/>
      <c r="D85" s="829"/>
      <c r="E85" s="829"/>
      <c r="F85" s="829"/>
      <c r="G85" s="829"/>
      <c r="H85" s="829"/>
      <c r="I85" s="829"/>
      <c r="J85" s="829"/>
      <c r="K85" s="829"/>
      <c r="L85" s="829"/>
      <c r="M85" s="830"/>
      <c r="N85" s="105">
        <f>N51+N61+N72+N83</f>
        <v>387960.19919388683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9" t="s">
        <v>1053</v>
      </c>
      <c r="C89" s="820"/>
      <c r="D89" s="820"/>
      <c r="E89" s="820"/>
      <c r="F89" s="820"/>
      <c r="G89" s="820"/>
      <c r="H89" s="820"/>
      <c r="I89" s="323"/>
      <c r="J89" s="343"/>
      <c r="K89" s="311" t="s">
        <v>1054</v>
      </c>
      <c r="L89" s="858" t="s">
        <v>1055</v>
      </c>
      <c r="M89" s="859"/>
      <c r="N89" s="312"/>
    </row>
    <row r="90" spans="1:14">
      <c r="B90" s="860" t="s">
        <v>1056</v>
      </c>
      <c r="C90" s="861"/>
      <c r="D90" s="861"/>
      <c r="E90" s="861"/>
      <c r="F90" s="861"/>
      <c r="G90" s="861"/>
      <c r="H90" s="861"/>
      <c r="I90" s="93"/>
      <c r="J90" s="94"/>
      <c r="K90" s="313">
        <v>0.2</v>
      </c>
      <c r="L90" s="862">
        <f>N85*K90</f>
        <v>77592.039838777375</v>
      </c>
      <c r="M90" s="863"/>
      <c r="N90" s="57"/>
    </row>
    <row r="91" spans="1:14">
      <c r="B91" s="95" t="s">
        <v>1057</v>
      </c>
      <c r="C91" s="96"/>
      <c r="D91" s="96"/>
      <c r="E91" s="96"/>
      <c r="F91" s="96"/>
      <c r="G91" s="96"/>
      <c r="H91" s="96"/>
      <c r="I91" s="93"/>
      <c r="J91" s="94"/>
      <c r="K91" s="313">
        <v>0.05</v>
      </c>
      <c r="L91" s="862">
        <f>N85*K91</f>
        <v>19398.009959694344</v>
      </c>
      <c r="M91" s="863"/>
      <c r="N91" s="57"/>
    </row>
    <row r="92" spans="1:14" ht="15.75" thickBot="1">
      <c r="B92" s="97" t="s">
        <v>1058</v>
      </c>
      <c r="C92" s="98"/>
      <c r="D92" s="98"/>
      <c r="E92" s="98"/>
      <c r="F92" s="98"/>
      <c r="G92" s="98"/>
      <c r="H92" s="98"/>
      <c r="I92" s="99"/>
      <c r="J92" s="100"/>
      <c r="K92" s="314">
        <v>0.05</v>
      </c>
      <c r="L92" s="864">
        <f>N85*K92</f>
        <v>19398.009959694344</v>
      </c>
      <c r="M92" s="865"/>
      <c r="N92" s="57"/>
    </row>
    <row r="93" spans="1:14" ht="15.75" thickBot="1">
      <c r="B93" s="828" t="s">
        <v>1037</v>
      </c>
      <c r="C93" s="829"/>
      <c r="D93" s="829"/>
      <c r="E93" s="829"/>
      <c r="F93" s="829"/>
      <c r="G93" s="829"/>
      <c r="H93" s="829"/>
      <c r="I93" s="829"/>
      <c r="J93" s="829"/>
      <c r="K93" s="829"/>
      <c r="L93" s="829"/>
      <c r="M93" s="830"/>
      <c r="N93" s="58">
        <f>L90+L91+L92</f>
        <v>116388.05975816607</v>
      </c>
    </row>
    <row r="94" spans="1:14" ht="15.75" thickBot="1">
      <c r="B94" s="39"/>
      <c r="C94" s="40"/>
      <c r="D94" s="40"/>
      <c r="E94" s="40"/>
      <c r="F94" s="40"/>
      <c r="G94" s="40"/>
      <c r="H94" s="40"/>
      <c r="I94" s="40"/>
      <c r="J94" s="40"/>
      <c r="K94" s="40"/>
      <c r="L94" s="40"/>
      <c r="M94" s="40"/>
      <c r="N94" s="41"/>
    </row>
    <row r="95" spans="1:14" ht="15.75" thickBot="1">
      <c r="A95" t="s">
        <v>2122</v>
      </c>
      <c r="B95" s="828" t="s">
        <v>1059</v>
      </c>
      <c r="C95" s="829"/>
      <c r="D95" s="829"/>
      <c r="E95" s="829"/>
      <c r="F95" s="829"/>
      <c r="G95" s="829"/>
      <c r="H95" s="829"/>
      <c r="I95" s="829"/>
      <c r="J95" s="829"/>
      <c r="K95" s="829"/>
      <c r="L95" s="829"/>
      <c r="M95" s="830"/>
      <c r="N95" s="196">
        <f>N85+N93</f>
        <v>504348.25895205291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6" t="s">
        <v>2324</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2325</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05"/>
      <c r="K125" s="805"/>
      <c r="L125" s="805"/>
      <c r="M125" s="805"/>
      <c r="N125" s="806"/>
    </row>
    <row r="126" spans="2:14" ht="15.75" thickBot="1">
      <c r="B126" s="270" t="s">
        <v>2327</v>
      </c>
      <c r="C126" s="402"/>
      <c r="D126" s="402"/>
      <c r="E126" s="63"/>
      <c r="F126" s="63"/>
      <c r="G126" s="63"/>
      <c r="H126" s="63"/>
      <c r="I126" s="63"/>
      <c r="J126" s="807"/>
      <c r="K126" s="807"/>
      <c r="L126" s="807"/>
      <c r="M126" s="807"/>
      <c r="N126"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17">
        <f>VLOOKUP(A65,TRANSPORTE!A6:D117,4,FALSE)</f>
        <v>1500</v>
      </c>
      <c r="M65" s="918"/>
      <c r="N65" s="296">
        <f>K65*L65</f>
        <v>1875</v>
      </c>
    </row>
    <row r="66" spans="1:15">
      <c r="B66" s="52"/>
      <c r="C66" s="53"/>
      <c r="D66" s="53"/>
      <c r="E66" s="53"/>
      <c r="F66" s="53"/>
      <c r="G66" s="53"/>
      <c r="H66" s="297"/>
      <c r="I66" s="288"/>
      <c r="J66" s="288"/>
      <c r="K66" s="288"/>
      <c r="L66" s="917"/>
      <c r="M66" s="918"/>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388335.19919388683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77667.039838777375</v>
      </c>
      <c r="M88" s="863"/>
      <c r="N88" s="57"/>
    </row>
    <row r="89" spans="1:14">
      <c r="B89" s="95" t="s">
        <v>1057</v>
      </c>
      <c r="C89" s="96"/>
      <c r="D89" s="96"/>
      <c r="E89" s="96"/>
      <c r="F89" s="96"/>
      <c r="G89" s="96"/>
      <c r="H89" s="96"/>
      <c r="I89" s="93"/>
      <c r="J89" s="94"/>
      <c r="K89" s="313">
        <v>0.05</v>
      </c>
      <c r="L89" s="862">
        <f>N83*K89</f>
        <v>19416.759959694344</v>
      </c>
      <c r="M89" s="863"/>
      <c r="N89" s="57"/>
    </row>
    <row r="90" spans="1:14" ht="15.75" thickBot="1">
      <c r="B90" s="97" t="s">
        <v>1058</v>
      </c>
      <c r="C90" s="98"/>
      <c r="D90" s="98"/>
      <c r="E90" s="98"/>
      <c r="F90" s="98"/>
      <c r="G90" s="98"/>
      <c r="H90" s="98"/>
      <c r="I90" s="99"/>
      <c r="J90" s="100"/>
      <c r="K90" s="314">
        <v>0.05</v>
      </c>
      <c r="L90" s="864">
        <f>N83*K90</f>
        <v>19416.759959694344</v>
      </c>
      <c r="M90" s="865"/>
      <c r="N90" s="57"/>
    </row>
    <row r="91" spans="1:14" ht="15.75" thickBot="1">
      <c r="B91" s="828" t="s">
        <v>1037</v>
      </c>
      <c r="C91" s="829"/>
      <c r="D91" s="829"/>
      <c r="E91" s="829"/>
      <c r="F91" s="829"/>
      <c r="G91" s="829"/>
      <c r="H91" s="829"/>
      <c r="I91" s="829"/>
      <c r="J91" s="829"/>
      <c r="K91" s="829"/>
      <c r="L91" s="829"/>
      <c r="M91" s="830"/>
      <c r="N91" s="58">
        <f>L88+L89+L90</f>
        <v>116500.55975816607</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504835.75895205291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16" zoomScale="78" zoomScaleNormal="78" workbookViewId="0">
      <selection activeCell="A50" sqref="A50"/>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17">
        <f>VLOOKUP(A65,TRANSPORTE!A6:D117,4,FALSE)</f>
        <v>1308.9183172002977</v>
      </c>
      <c r="M65" s="918"/>
      <c r="N65" s="296">
        <f>K65*L65</f>
        <v>1636.1478965003721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3386.1478965003721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388096.34709038719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77619.269418077442</v>
      </c>
      <c r="M88" s="863"/>
      <c r="N88" s="57"/>
    </row>
    <row r="89" spans="1:14">
      <c r="B89" s="95" t="s">
        <v>1057</v>
      </c>
      <c r="C89" s="96"/>
      <c r="D89" s="96"/>
      <c r="E89" s="96"/>
      <c r="F89" s="96"/>
      <c r="G89" s="96"/>
      <c r="H89" s="96"/>
      <c r="I89" s="93"/>
      <c r="J89" s="94"/>
      <c r="K89" s="313">
        <v>0.05</v>
      </c>
      <c r="L89" s="862">
        <f>N83*K89</f>
        <v>19404.81735451936</v>
      </c>
      <c r="M89" s="863"/>
      <c r="N89" s="57"/>
    </row>
    <row r="90" spans="1:14" ht="15.75" thickBot="1">
      <c r="B90" s="97" t="s">
        <v>1058</v>
      </c>
      <c r="C90" s="98"/>
      <c r="D90" s="98"/>
      <c r="E90" s="98"/>
      <c r="F90" s="98"/>
      <c r="G90" s="98"/>
      <c r="H90" s="98"/>
      <c r="I90" s="99"/>
      <c r="J90" s="100"/>
      <c r="K90" s="314">
        <v>0.05</v>
      </c>
      <c r="L90" s="864">
        <f>N83*K90</f>
        <v>19404.81735451936</v>
      </c>
      <c r="M90" s="865"/>
      <c r="N90" s="57"/>
    </row>
    <row r="91" spans="1:14" ht="15.75" thickBot="1">
      <c r="B91" s="828" t="s">
        <v>1037</v>
      </c>
      <c r="C91" s="829"/>
      <c r="D91" s="829"/>
      <c r="E91" s="829"/>
      <c r="F91" s="829"/>
      <c r="G91" s="829"/>
      <c r="H91" s="829"/>
      <c r="I91" s="829"/>
      <c r="J91" s="829"/>
      <c r="K91" s="829"/>
      <c r="L91" s="829"/>
      <c r="M91" s="830"/>
      <c r="N91" s="58">
        <f>L88+L89+L90</f>
        <v>116428.90412711615</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504525.25121750333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ht="15" customHeight="1">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829.84208459912497</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151496.15097490707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17">
        <f>VLOOKUP(A64,TRANSPORTE!A6:D117,4,FALSE)</f>
        <v>1200</v>
      </c>
      <c r="M64" s="918"/>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3250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8298.4208459912497</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387960.19919388683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77592.039838777375</v>
      </c>
      <c r="M87" s="863"/>
      <c r="N87" s="57"/>
    </row>
    <row r="88" spans="1:14">
      <c r="B88" s="95" t="s">
        <v>1057</v>
      </c>
      <c r="C88" s="96"/>
      <c r="D88" s="96"/>
      <c r="E88" s="96"/>
      <c r="F88" s="96"/>
      <c r="G88" s="96"/>
      <c r="H88" s="96"/>
      <c r="I88" s="93"/>
      <c r="J88" s="94"/>
      <c r="K88" s="313">
        <v>0.05</v>
      </c>
      <c r="L88" s="862">
        <f>N82*K88</f>
        <v>19398.009959694344</v>
      </c>
      <c r="M88" s="863"/>
      <c r="N88" s="57"/>
    </row>
    <row r="89" spans="1:14" ht="15.75" thickBot="1">
      <c r="B89" s="97" t="s">
        <v>1058</v>
      </c>
      <c r="C89" s="98"/>
      <c r="D89" s="98"/>
      <c r="E89" s="98"/>
      <c r="F89" s="98"/>
      <c r="G89" s="98"/>
      <c r="H89" s="98"/>
      <c r="I89" s="99"/>
      <c r="J89" s="100"/>
      <c r="K89" s="314">
        <v>0.05</v>
      </c>
      <c r="L89" s="864">
        <f>N82*K89</f>
        <v>19398.009959694344</v>
      </c>
      <c r="M89" s="865"/>
      <c r="N89" s="57"/>
    </row>
    <row r="90" spans="1:14" ht="15.75" thickBot="1">
      <c r="B90" s="828" t="s">
        <v>1037</v>
      </c>
      <c r="C90" s="829"/>
      <c r="D90" s="829"/>
      <c r="E90" s="829"/>
      <c r="F90" s="829"/>
      <c r="G90" s="829"/>
      <c r="H90" s="829"/>
      <c r="I90" s="829"/>
      <c r="J90" s="829"/>
      <c r="K90" s="829"/>
      <c r="L90" s="829"/>
      <c r="M90" s="830"/>
      <c r="N90" s="58">
        <f>L87+L88+L89</f>
        <v>116388.05975816607</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504348.25895205291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829.84208459912497</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151496.15097490707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17">
        <f>VLOOKUP(A64,TRANSPORTE!A6:D117,4,FALSE)</f>
        <v>1500</v>
      </c>
      <c r="M64" s="918"/>
      <c r="N64" s="296">
        <f>K64*L64</f>
        <v>1875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3625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8298.4208459912497</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388335.19919388683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77667.039838777375</v>
      </c>
      <c r="M87" s="863"/>
      <c r="N87" s="57"/>
    </row>
    <row r="88" spans="1:14">
      <c r="B88" s="95" t="s">
        <v>1057</v>
      </c>
      <c r="C88" s="96"/>
      <c r="D88" s="96"/>
      <c r="E88" s="96"/>
      <c r="F88" s="96"/>
      <c r="G88" s="96"/>
      <c r="H88" s="96"/>
      <c r="I88" s="93"/>
      <c r="J88" s="94"/>
      <c r="K88" s="313">
        <v>0.05</v>
      </c>
      <c r="L88" s="862">
        <f>N82*K88</f>
        <v>19416.759959694344</v>
      </c>
      <c r="M88" s="863"/>
      <c r="N88" s="57"/>
    </row>
    <row r="89" spans="1:14" ht="15.75" thickBot="1">
      <c r="B89" s="97" t="s">
        <v>1058</v>
      </c>
      <c r="C89" s="98"/>
      <c r="D89" s="98"/>
      <c r="E89" s="98"/>
      <c r="F89" s="98"/>
      <c r="G89" s="98"/>
      <c r="H89" s="98"/>
      <c r="I89" s="99"/>
      <c r="J89" s="100"/>
      <c r="K89" s="314">
        <v>0.05</v>
      </c>
      <c r="L89" s="864">
        <f>N82*K89</f>
        <v>19416.759959694344</v>
      </c>
      <c r="M89" s="865"/>
      <c r="N89" s="57"/>
    </row>
    <row r="90" spans="1:14" ht="15.75" thickBot="1">
      <c r="B90" s="828" t="s">
        <v>1037</v>
      </c>
      <c r="C90" s="829"/>
      <c r="D90" s="829"/>
      <c r="E90" s="829"/>
      <c r="F90" s="829"/>
      <c r="G90" s="829"/>
      <c r="H90" s="829"/>
      <c r="I90" s="829"/>
      <c r="J90" s="829"/>
      <c r="K90" s="829"/>
      <c r="L90" s="829"/>
      <c r="M90" s="830"/>
      <c r="N90" s="58">
        <f>L87+L88+L89</f>
        <v>116500.55975816607</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504835.75895205291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17">
        <f>VLOOKUP(A65,TRANSPORTE!A6:D117,4,FALSE)</f>
        <v>1289.3297468354428</v>
      </c>
      <c r="M65" s="918"/>
      <c r="N65" s="296">
        <f>K65*L65</f>
        <v>1611.6621835443036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3361.6621835443038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388071.86137743114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77614.372275486225</v>
      </c>
      <c r="M88" s="863"/>
      <c r="N88" s="57"/>
    </row>
    <row r="89" spans="1:14">
      <c r="B89" s="95" t="s">
        <v>1057</v>
      </c>
      <c r="C89" s="96"/>
      <c r="D89" s="96"/>
      <c r="E89" s="96"/>
      <c r="F89" s="96"/>
      <c r="G89" s="96"/>
      <c r="H89" s="96"/>
      <c r="I89" s="93"/>
      <c r="J89" s="94"/>
      <c r="K89" s="313">
        <v>0.05</v>
      </c>
      <c r="L89" s="862">
        <f>N83*K89</f>
        <v>19403.593068871556</v>
      </c>
      <c r="M89" s="863"/>
      <c r="N89" s="57"/>
    </row>
    <row r="90" spans="1:14" ht="15.75" thickBot="1">
      <c r="B90" s="97" t="s">
        <v>1058</v>
      </c>
      <c r="C90" s="98"/>
      <c r="D90" s="98"/>
      <c r="E90" s="98"/>
      <c r="F90" s="98"/>
      <c r="G90" s="98"/>
      <c r="H90" s="98"/>
      <c r="I90" s="99"/>
      <c r="J90" s="100"/>
      <c r="K90" s="314">
        <v>0.05</v>
      </c>
      <c r="L90" s="864">
        <f>N83*K90</f>
        <v>19403.593068871556</v>
      </c>
      <c r="M90" s="865"/>
      <c r="N90" s="57"/>
    </row>
    <row r="91" spans="1:14" ht="15.75" thickBot="1">
      <c r="B91" s="828" t="s">
        <v>1037</v>
      </c>
      <c r="C91" s="829"/>
      <c r="D91" s="829"/>
      <c r="E91" s="829"/>
      <c r="F91" s="829"/>
      <c r="G91" s="829"/>
      <c r="H91" s="829"/>
      <c r="I91" s="829"/>
      <c r="J91" s="829"/>
      <c r="K91" s="829"/>
      <c r="L91" s="829"/>
      <c r="M91" s="830"/>
      <c r="N91" s="58">
        <f>L88+L89+L90</f>
        <v>116421.55841322934</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504493.4197906605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17">
        <f>VLOOKUP(A65,TRANSPORTE!A6:D117,4,FALSE)</f>
        <v>1289.3297468354428</v>
      </c>
      <c r="M65" s="918"/>
      <c r="N65" s="296">
        <f>K65*L65</f>
        <v>1611.6621835443036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3361.6621835443038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388071.86137743114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77614.372275486225</v>
      </c>
      <c r="M88" s="863"/>
      <c r="N88" s="57"/>
    </row>
    <row r="89" spans="1:14">
      <c r="B89" s="95" t="s">
        <v>1057</v>
      </c>
      <c r="C89" s="96"/>
      <c r="D89" s="96"/>
      <c r="E89" s="96"/>
      <c r="F89" s="96"/>
      <c r="G89" s="96"/>
      <c r="H89" s="96"/>
      <c r="I89" s="93"/>
      <c r="J89" s="94"/>
      <c r="K89" s="313">
        <v>0.05</v>
      </c>
      <c r="L89" s="862">
        <f>N83*K89</f>
        <v>19403.593068871556</v>
      </c>
      <c r="M89" s="863"/>
      <c r="N89" s="57"/>
    </row>
    <row r="90" spans="1:14" ht="15.75" thickBot="1">
      <c r="B90" s="97" t="s">
        <v>1058</v>
      </c>
      <c r="C90" s="98"/>
      <c r="D90" s="98"/>
      <c r="E90" s="98"/>
      <c r="F90" s="98"/>
      <c r="G90" s="98"/>
      <c r="H90" s="98"/>
      <c r="I90" s="99"/>
      <c r="J90" s="100"/>
      <c r="K90" s="314">
        <v>0.05</v>
      </c>
      <c r="L90" s="864">
        <f>N83*K90</f>
        <v>19403.593068871556</v>
      </c>
      <c r="M90" s="865"/>
      <c r="N90" s="57"/>
    </row>
    <row r="91" spans="1:14" ht="15.75" thickBot="1">
      <c r="B91" s="828" t="s">
        <v>1037</v>
      </c>
      <c r="C91" s="829"/>
      <c r="D91" s="829"/>
      <c r="E91" s="829"/>
      <c r="F91" s="829"/>
      <c r="G91" s="829"/>
      <c r="H91" s="829"/>
      <c r="I91" s="829"/>
      <c r="J91" s="829"/>
      <c r="K91" s="829"/>
      <c r="L91" s="829"/>
      <c r="M91" s="830"/>
      <c r="N91" s="58">
        <f>L88+L89+L90</f>
        <v>116421.55841322934</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504493.4197906605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1377</v>
      </c>
      <c r="B65" s="52" t="str">
        <f>VLOOKUP(A65,TRANSPORTE!A6:D117,3,FALSE)</f>
        <v>Transporte de mezcla</v>
      </c>
      <c r="C65" s="53"/>
      <c r="D65" s="53"/>
      <c r="E65" s="53"/>
      <c r="F65" s="53"/>
      <c r="G65" s="53"/>
      <c r="H65" s="320" t="s">
        <v>1552</v>
      </c>
      <c r="I65" s="288">
        <v>1.25</v>
      </c>
      <c r="J65" s="295">
        <v>1</v>
      </c>
      <c r="K65" s="288">
        <f>I65*J65</f>
        <v>1.25</v>
      </c>
      <c r="L65" s="917">
        <f>VLOOKUP(A65,TRANSPORTE!A6:D117,4,FALSE)</f>
        <v>1500</v>
      </c>
      <c r="M65" s="918"/>
      <c r="N65" s="296">
        <f>K65*L65</f>
        <v>1875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388335.19919388683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77667.039838777375</v>
      </c>
      <c r="M88" s="863"/>
      <c r="N88" s="57"/>
    </row>
    <row r="89" spans="1:14">
      <c r="B89" s="95" t="s">
        <v>1057</v>
      </c>
      <c r="C89" s="96"/>
      <c r="D89" s="96"/>
      <c r="E89" s="96"/>
      <c r="F89" s="96"/>
      <c r="G89" s="96"/>
      <c r="H89" s="96"/>
      <c r="I89" s="93"/>
      <c r="J89" s="94"/>
      <c r="K89" s="313">
        <v>0.05</v>
      </c>
      <c r="L89" s="862">
        <f>N83*K89</f>
        <v>19416.759959694344</v>
      </c>
      <c r="M89" s="863"/>
      <c r="N89" s="57"/>
    </row>
    <row r="90" spans="1:14" ht="15.75" thickBot="1">
      <c r="B90" s="97" t="s">
        <v>1058</v>
      </c>
      <c r="C90" s="98"/>
      <c r="D90" s="98"/>
      <c r="E90" s="98"/>
      <c r="F90" s="98"/>
      <c r="G90" s="98"/>
      <c r="H90" s="98"/>
      <c r="I90" s="99"/>
      <c r="J90" s="100"/>
      <c r="K90" s="314">
        <v>0.05</v>
      </c>
      <c r="L90" s="864">
        <f>N83*K90</f>
        <v>19416.759959694344</v>
      </c>
      <c r="M90" s="865"/>
      <c r="N90" s="57"/>
    </row>
    <row r="91" spans="1:14" ht="15.75" thickBot="1">
      <c r="B91" s="828" t="s">
        <v>1037</v>
      </c>
      <c r="C91" s="829"/>
      <c r="D91" s="829"/>
      <c r="E91" s="829"/>
      <c r="F91" s="829"/>
      <c r="G91" s="829"/>
      <c r="H91" s="829"/>
      <c r="I91" s="829"/>
      <c r="J91" s="829"/>
      <c r="K91" s="829"/>
      <c r="L91" s="829"/>
      <c r="M91" s="830"/>
      <c r="N91" s="58">
        <f>L88+L89+L90</f>
        <v>116500.55975816607</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504835.75895205291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19"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8</v>
      </c>
      <c r="N37" s="281">
        <f t="shared" ref="N37:N43" si="0">K37/M37</f>
        <v>16250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8</v>
      </c>
      <c r="N38" s="281">
        <f t="shared" si="0"/>
        <v>13750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8</v>
      </c>
      <c r="N39" s="281">
        <f t="shared" si="0"/>
        <v>71302.795737547902</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8</v>
      </c>
      <c r="N42" s="281">
        <f t="shared" si="0"/>
        <v>35412.972275436361</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8</v>
      </c>
      <c r="N43" s="281">
        <f t="shared" si="0"/>
        <v>8125</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922.04676066569448</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180556.50925357049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17">
        <f>VLOOKUP(A64,TRANSPORTE!A6:D117,4,FALSE)</f>
        <v>1200</v>
      </c>
      <c r="M64" s="918"/>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3250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9220.4676066569446</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417942.60423321603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83588.520846643209</v>
      </c>
      <c r="M87" s="863"/>
      <c r="N87" s="57"/>
    </row>
    <row r="88" spans="1:14">
      <c r="B88" s="95" t="s">
        <v>1057</v>
      </c>
      <c r="C88" s="96"/>
      <c r="D88" s="96"/>
      <c r="E88" s="96"/>
      <c r="F88" s="96"/>
      <c r="G88" s="96"/>
      <c r="H88" s="96"/>
      <c r="I88" s="93"/>
      <c r="J88" s="94"/>
      <c r="K88" s="313">
        <v>0.05</v>
      </c>
      <c r="L88" s="862">
        <f>N82*K88</f>
        <v>20897.130211660802</v>
      </c>
      <c r="M88" s="863"/>
      <c r="N88" s="57"/>
    </row>
    <row r="89" spans="1:14" ht="15.75" thickBot="1">
      <c r="B89" s="97" t="s">
        <v>1058</v>
      </c>
      <c r="C89" s="98"/>
      <c r="D89" s="98"/>
      <c r="E89" s="98"/>
      <c r="F89" s="98"/>
      <c r="G89" s="98"/>
      <c r="H89" s="98"/>
      <c r="I89" s="99"/>
      <c r="J89" s="100"/>
      <c r="K89" s="314">
        <v>0.05</v>
      </c>
      <c r="L89" s="864">
        <f>N82*K89</f>
        <v>20897.130211660802</v>
      </c>
      <c r="M89" s="865"/>
      <c r="N89" s="57"/>
    </row>
    <row r="90" spans="1:14" ht="15.75" thickBot="1">
      <c r="B90" s="828" t="s">
        <v>1037</v>
      </c>
      <c r="C90" s="829"/>
      <c r="D90" s="829"/>
      <c r="E90" s="829"/>
      <c r="F90" s="829"/>
      <c r="G90" s="829"/>
      <c r="H90" s="829"/>
      <c r="I90" s="829"/>
      <c r="J90" s="829"/>
      <c r="K90" s="829"/>
      <c r="L90" s="829"/>
      <c r="M90" s="830"/>
      <c r="N90" s="58">
        <f>L87+L88+L89</f>
        <v>125382.78126996481</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543325.38550318079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8</v>
      </c>
      <c r="N37" s="281">
        <f t="shared" ref="N37:N43" si="0">K37/M37</f>
        <v>16250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8</v>
      </c>
      <c r="N38" s="281">
        <f t="shared" si="0"/>
        <v>13750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8</v>
      </c>
      <c r="N39" s="281">
        <f t="shared" si="0"/>
        <v>71302.795737547902</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8</v>
      </c>
      <c r="N42" s="281">
        <f t="shared" si="0"/>
        <v>35412.972275436361</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8</v>
      </c>
      <c r="N43" s="281">
        <f t="shared" si="0"/>
        <v>8125</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922.04676066569448</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180556.50925357049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17">
        <f>VLOOKUP(A64,TRANSPORTE!A6:D117,4,FALSE)</f>
        <v>1289.3297468354428</v>
      </c>
      <c r="M64" s="918"/>
      <c r="N64" s="296">
        <f>K64*L64</f>
        <v>1611.6621835443036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3361.6621835443038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133"/>
    </row>
    <row r="80" spans="1:15" ht="15.75" thickBot="1">
      <c r="B80" s="834" t="s">
        <v>1037</v>
      </c>
      <c r="C80" s="835"/>
      <c r="D80" s="835"/>
      <c r="E80" s="835"/>
      <c r="F80" s="835"/>
      <c r="G80" s="835"/>
      <c r="H80" s="835"/>
      <c r="I80" s="835"/>
      <c r="J80" s="835"/>
      <c r="K80" s="835"/>
      <c r="L80" s="835"/>
      <c r="M80" s="836"/>
      <c r="N80" s="469">
        <f>SUM(N74:N79)</f>
        <v>9220.4676066569446</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418054.26641676034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83610.853283352073</v>
      </c>
      <c r="M87" s="863"/>
      <c r="N87" s="57"/>
    </row>
    <row r="88" spans="1:14">
      <c r="B88" s="95" t="s">
        <v>1057</v>
      </c>
      <c r="C88" s="96"/>
      <c r="D88" s="96"/>
      <c r="E88" s="96"/>
      <c r="F88" s="96"/>
      <c r="G88" s="96"/>
      <c r="H88" s="96"/>
      <c r="I88" s="93"/>
      <c r="J88" s="94"/>
      <c r="K88" s="313">
        <v>0.05</v>
      </c>
      <c r="L88" s="862">
        <f>N82*K88</f>
        <v>20902.713320838018</v>
      </c>
      <c r="M88" s="863"/>
      <c r="N88" s="57"/>
    </row>
    <row r="89" spans="1:14" ht="15.75" thickBot="1">
      <c r="B89" s="97" t="s">
        <v>1058</v>
      </c>
      <c r="C89" s="98"/>
      <c r="D89" s="98"/>
      <c r="E89" s="98"/>
      <c r="F89" s="98"/>
      <c r="G89" s="98"/>
      <c r="H89" s="98"/>
      <c r="I89" s="99"/>
      <c r="J89" s="100"/>
      <c r="K89" s="314">
        <v>0.05</v>
      </c>
      <c r="L89" s="864">
        <f>N82*K89</f>
        <v>20902.713320838018</v>
      </c>
      <c r="M89" s="865"/>
      <c r="N89" s="57"/>
    </row>
    <row r="90" spans="1:14" ht="15.75" thickBot="1">
      <c r="B90" s="828" t="s">
        <v>1037</v>
      </c>
      <c r="C90" s="829"/>
      <c r="D90" s="829"/>
      <c r="E90" s="829"/>
      <c r="F90" s="829"/>
      <c r="G90" s="829"/>
      <c r="H90" s="829"/>
      <c r="I90" s="829"/>
      <c r="J90" s="829"/>
      <c r="K90" s="829"/>
      <c r="L90" s="829"/>
      <c r="M90" s="830"/>
      <c r="N90" s="58">
        <f>L87+L88+L89</f>
        <v>125416.27992502812</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543470.54634178849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8</v>
      </c>
      <c r="N37" s="281">
        <f t="shared" ref="N37:N43" si="0">K37/M37</f>
        <v>16250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8</v>
      </c>
      <c r="N38" s="281">
        <f t="shared" si="0"/>
        <v>13750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8</v>
      </c>
      <c r="N39" s="281">
        <f t="shared" si="0"/>
        <v>71302.795737547902</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8</v>
      </c>
      <c r="N42" s="281">
        <f t="shared" si="0"/>
        <v>35412.972275436361</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8</v>
      </c>
      <c r="N43" s="281">
        <f t="shared" si="0"/>
        <v>8125</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922.04676066569448</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180556.50925357049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17">
        <f>VLOOKUP(A64,TRANSPORTE!A6:D117,4,FALSE)</f>
        <v>1289.3297468354428</v>
      </c>
      <c r="M64" s="918"/>
      <c r="N64" s="296">
        <f>K64*L64</f>
        <v>1611.6621835443036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3361.6621835443038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9220.4676066569446</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418054.26641676034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83610.853283352073</v>
      </c>
      <c r="M87" s="863"/>
      <c r="N87" s="57"/>
    </row>
    <row r="88" spans="1:14">
      <c r="B88" s="95" t="s">
        <v>1057</v>
      </c>
      <c r="C88" s="96"/>
      <c r="D88" s="96"/>
      <c r="E88" s="96"/>
      <c r="F88" s="96"/>
      <c r="G88" s="96"/>
      <c r="H88" s="96"/>
      <c r="I88" s="93"/>
      <c r="J88" s="94"/>
      <c r="K88" s="313">
        <v>0.05</v>
      </c>
      <c r="L88" s="862">
        <f>N82*K88</f>
        <v>20902.713320838018</v>
      </c>
      <c r="M88" s="863"/>
      <c r="N88" s="57"/>
    </row>
    <row r="89" spans="1:14" ht="15.75" thickBot="1">
      <c r="B89" s="97" t="s">
        <v>1058</v>
      </c>
      <c r="C89" s="98"/>
      <c r="D89" s="98"/>
      <c r="E89" s="98"/>
      <c r="F89" s="98"/>
      <c r="G89" s="98"/>
      <c r="H89" s="98"/>
      <c r="I89" s="99"/>
      <c r="J89" s="100"/>
      <c r="K89" s="314">
        <v>0.05</v>
      </c>
      <c r="L89" s="864">
        <f>N82*K89</f>
        <v>20902.713320838018</v>
      </c>
      <c r="M89" s="865"/>
      <c r="N89" s="57"/>
    </row>
    <row r="90" spans="1:14" ht="15.75" thickBot="1">
      <c r="B90" s="828" t="s">
        <v>1037</v>
      </c>
      <c r="C90" s="829"/>
      <c r="D90" s="829"/>
      <c r="E90" s="829"/>
      <c r="F90" s="829"/>
      <c r="G90" s="829"/>
      <c r="H90" s="829"/>
      <c r="I90" s="829"/>
      <c r="J90" s="829"/>
      <c r="K90" s="829"/>
      <c r="L90" s="829"/>
      <c r="M90" s="830"/>
      <c r="N90" s="58">
        <f>L87+L88+L89</f>
        <v>125416.27992502812</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543470.54634178849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829.84208459912497</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151496.15097490707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17">
        <f>VLOOKUP(A64,TRANSPORTE!A6:D117,4,FALSE)</f>
        <v>1308.9183172002977</v>
      </c>
      <c r="M64" s="918"/>
      <c r="N64" s="296">
        <f>K64*L64</f>
        <v>1636.1478965003721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3386.1478965003721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8298.4208459912497</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388096.34709038719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77619.269418077442</v>
      </c>
      <c r="M87" s="863"/>
      <c r="N87" s="57"/>
    </row>
    <row r="88" spans="1:14">
      <c r="B88" s="95" t="s">
        <v>1057</v>
      </c>
      <c r="C88" s="96"/>
      <c r="D88" s="96"/>
      <c r="E88" s="96"/>
      <c r="F88" s="96"/>
      <c r="G88" s="96"/>
      <c r="H88" s="96"/>
      <c r="I88" s="93"/>
      <c r="J88" s="94"/>
      <c r="K88" s="313">
        <v>0.05</v>
      </c>
      <c r="L88" s="862">
        <f>N82*K88</f>
        <v>19404.81735451936</v>
      </c>
      <c r="M88" s="863"/>
      <c r="N88" s="57"/>
    </row>
    <row r="89" spans="1:14" ht="15.75" thickBot="1">
      <c r="B89" s="97" t="s">
        <v>1058</v>
      </c>
      <c r="C89" s="98"/>
      <c r="D89" s="98"/>
      <c r="E89" s="98"/>
      <c r="F89" s="98"/>
      <c r="G89" s="98"/>
      <c r="H89" s="98"/>
      <c r="I89" s="99"/>
      <c r="J89" s="100"/>
      <c r="K89" s="314">
        <v>0.05</v>
      </c>
      <c r="L89" s="864">
        <f>N82*K89</f>
        <v>19404.81735451936</v>
      </c>
      <c r="M89" s="865"/>
      <c r="N89" s="57"/>
    </row>
    <row r="90" spans="1:14" ht="15.75" thickBot="1">
      <c r="B90" s="828" t="s">
        <v>1037</v>
      </c>
      <c r="C90" s="829"/>
      <c r="D90" s="829"/>
      <c r="E90" s="829"/>
      <c r="F90" s="829"/>
      <c r="G90" s="829"/>
      <c r="H90" s="829"/>
      <c r="I90" s="829"/>
      <c r="J90" s="829"/>
      <c r="K90" s="829"/>
      <c r="L90" s="829"/>
      <c r="M90" s="830"/>
      <c r="N90" s="58">
        <f>L87+L88+L89</f>
        <v>116428.90412711615</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504525.25121750333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17">
        <f>VLOOKUP(A65,TRANSPORTE!A6:D117,4,FALSE)</f>
        <v>1308.9183172002977</v>
      </c>
      <c r="M65" s="918"/>
      <c r="N65" s="296">
        <f>K65*L65</f>
        <v>1636.1478965003721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3386.1478965003721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133"/>
    </row>
    <row r="81" spans="1:14" ht="15.75" thickBot="1">
      <c r="B81" s="834" t="s">
        <v>1037</v>
      </c>
      <c r="C81" s="835"/>
      <c r="D81" s="835"/>
      <c r="E81" s="835"/>
      <c r="F81" s="835"/>
      <c r="G81" s="835"/>
      <c r="H81" s="835"/>
      <c r="I81" s="835"/>
      <c r="J81" s="835"/>
      <c r="K81" s="835"/>
      <c r="L81" s="835"/>
      <c r="M81" s="836"/>
      <c r="N81" s="469">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388096.34709038719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77619.269418077442</v>
      </c>
      <c r="M88" s="863"/>
      <c r="N88" s="57"/>
    </row>
    <row r="89" spans="1:14">
      <c r="B89" s="95" t="s">
        <v>1057</v>
      </c>
      <c r="C89" s="96"/>
      <c r="D89" s="96"/>
      <c r="E89" s="96"/>
      <c r="F89" s="96"/>
      <c r="G89" s="96"/>
      <c r="H89" s="96"/>
      <c r="I89" s="93"/>
      <c r="J89" s="94"/>
      <c r="K89" s="313">
        <v>0.05</v>
      </c>
      <c r="L89" s="862">
        <f>N83*K89</f>
        <v>19404.81735451936</v>
      </c>
      <c r="M89" s="863"/>
      <c r="N89" s="57"/>
    </row>
    <row r="90" spans="1:14" ht="15.75" thickBot="1">
      <c r="B90" s="97" t="s">
        <v>1058</v>
      </c>
      <c r="C90" s="98"/>
      <c r="D90" s="98"/>
      <c r="E90" s="98"/>
      <c r="F90" s="98"/>
      <c r="G90" s="98"/>
      <c r="H90" s="98"/>
      <c r="I90" s="99"/>
      <c r="J90" s="100"/>
      <c r="K90" s="314">
        <v>0.05</v>
      </c>
      <c r="L90" s="864">
        <f>N83*K90</f>
        <v>19404.81735451936</v>
      </c>
      <c r="M90" s="865"/>
      <c r="N90" s="57"/>
    </row>
    <row r="91" spans="1:14" ht="15.75" thickBot="1">
      <c r="B91" s="828" t="s">
        <v>1037</v>
      </c>
      <c r="C91" s="829"/>
      <c r="D91" s="829"/>
      <c r="E91" s="829"/>
      <c r="F91" s="829"/>
      <c r="G91" s="829"/>
      <c r="H91" s="829"/>
      <c r="I91" s="829"/>
      <c r="J91" s="829"/>
      <c r="K91" s="829"/>
      <c r="L91" s="829"/>
      <c r="M91" s="830"/>
      <c r="N91" s="58">
        <f>L88+L89+L90</f>
        <v>116428.90412711615</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504525.25121750333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829.84208459912497</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151496.15097490707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17">
        <f>VLOOKUP(A64,TRANSPORTE!A6:D117,4,FALSE)</f>
        <v>1308.9183172002977</v>
      </c>
      <c r="M64" s="918"/>
      <c r="N64" s="296">
        <f>K64*L64</f>
        <v>1636.1478965003721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3386.1478965003721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8298.4208459912497</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388096.34709038719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77619.269418077442</v>
      </c>
      <c r="M87" s="863"/>
      <c r="N87" s="57"/>
    </row>
    <row r="88" spans="1:14">
      <c r="B88" s="95" t="s">
        <v>1057</v>
      </c>
      <c r="C88" s="96"/>
      <c r="D88" s="96"/>
      <c r="E88" s="96"/>
      <c r="F88" s="96"/>
      <c r="G88" s="96"/>
      <c r="H88" s="96"/>
      <c r="I88" s="93"/>
      <c r="J88" s="94"/>
      <c r="K88" s="313">
        <v>0.05</v>
      </c>
      <c r="L88" s="862">
        <f>N82*K88</f>
        <v>19404.81735451936</v>
      </c>
      <c r="M88" s="863"/>
      <c r="N88" s="57"/>
    </row>
    <row r="89" spans="1:14" ht="15.75" thickBot="1">
      <c r="B89" s="97" t="s">
        <v>1058</v>
      </c>
      <c r="C89" s="98"/>
      <c r="D89" s="98"/>
      <c r="E89" s="98"/>
      <c r="F89" s="98"/>
      <c r="G89" s="98"/>
      <c r="H89" s="98"/>
      <c r="I89" s="99"/>
      <c r="J89" s="100"/>
      <c r="K89" s="314">
        <v>0.05</v>
      </c>
      <c r="L89" s="864">
        <f>N82*K89</f>
        <v>19404.81735451936</v>
      </c>
      <c r="M89" s="865"/>
      <c r="N89" s="57"/>
    </row>
    <row r="90" spans="1:14" ht="15.75" thickBot="1">
      <c r="B90" s="828" t="s">
        <v>1037</v>
      </c>
      <c r="C90" s="829"/>
      <c r="D90" s="829"/>
      <c r="E90" s="829"/>
      <c r="F90" s="829"/>
      <c r="G90" s="829"/>
      <c r="H90" s="829"/>
      <c r="I90" s="829"/>
      <c r="J90" s="829"/>
      <c r="K90" s="829"/>
      <c r="L90" s="829"/>
      <c r="M90" s="830"/>
      <c r="N90" s="58">
        <f>L87+L88+L89</f>
        <v>116428.90412711615</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504525.25121750333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8</v>
      </c>
      <c r="N37" s="281">
        <f t="shared" ref="N37:N43" si="0">K37/M37</f>
        <v>16250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8</v>
      </c>
      <c r="N38" s="281">
        <f t="shared" si="0"/>
        <v>13750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8</v>
      </c>
      <c r="N39" s="281">
        <f t="shared" si="0"/>
        <v>71302.795737547902</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8</v>
      </c>
      <c r="N42" s="281">
        <f t="shared" si="0"/>
        <v>35412.972275436361</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8</v>
      </c>
      <c r="N43" s="281">
        <f t="shared" si="0"/>
        <v>8125</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922.04676066569448</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180556.50925357049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17">
        <f>VLOOKUP(A64,TRANSPORTE!A6:D117,4,FALSE)</f>
        <v>1308.9183172002977</v>
      </c>
      <c r="M64" s="918"/>
      <c r="N64" s="296">
        <f>K64*L64</f>
        <v>1636.1478965003721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3386.1478965003721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9220.4676066569446</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418078.75212971639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83615.75042594329</v>
      </c>
      <c r="M87" s="863"/>
      <c r="N87" s="57"/>
    </row>
    <row r="88" spans="1:14">
      <c r="B88" s="95" t="s">
        <v>1057</v>
      </c>
      <c r="C88" s="96"/>
      <c r="D88" s="96"/>
      <c r="E88" s="96"/>
      <c r="F88" s="96"/>
      <c r="G88" s="96"/>
      <c r="H88" s="96"/>
      <c r="I88" s="93"/>
      <c r="J88" s="94"/>
      <c r="K88" s="313">
        <v>0.05</v>
      </c>
      <c r="L88" s="862">
        <f>N82*K88</f>
        <v>20903.937606485822</v>
      </c>
      <c r="M88" s="863"/>
      <c r="N88" s="57"/>
    </row>
    <row r="89" spans="1:14" ht="15.75" thickBot="1">
      <c r="B89" s="97" t="s">
        <v>1058</v>
      </c>
      <c r="C89" s="98"/>
      <c r="D89" s="98"/>
      <c r="E89" s="98"/>
      <c r="F89" s="98"/>
      <c r="G89" s="98"/>
      <c r="H89" s="98"/>
      <c r="I89" s="99"/>
      <c r="J89" s="100"/>
      <c r="K89" s="314">
        <v>0.05</v>
      </c>
      <c r="L89" s="864">
        <f>N82*K89</f>
        <v>20903.937606485822</v>
      </c>
      <c r="M89" s="865"/>
      <c r="N89" s="57"/>
    </row>
    <row r="90" spans="1:14" ht="15.75" thickBot="1">
      <c r="B90" s="828" t="s">
        <v>1037</v>
      </c>
      <c r="C90" s="829"/>
      <c r="D90" s="829"/>
      <c r="E90" s="829"/>
      <c r="F90" s="829"/>
      <c r="G90" s="829"/>
      <c r="H90" s="829"/>
      <c r="I90" s="829"/>
      <c r="J90" s="829"/>
      <c r="K90" s="829"/>
      <c r="L90" s="829"/>
      <c r="M90" s="830"/>
      <c r="N90" s="58">
        <f>L87+L88+L89</f>
        <v>125423.62563891493</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543502.37776863133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17">
        <f>VLOOKUP(A65,TRANSPORTE!A6:D117,4,FALSE)</f>
        <v>1289.3297468354428</v>
      </c>
      <c r="M65" s="918"/>
      <c r="N65" s="296">
        <f>K65*L65</f>
        <v>1611.6621835443036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3361.6621835443038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388071.86137743114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77614.372275486225</v>
      </c>
      <c r="M88" s="863"/>
      <c r="N88" s="57"/>
    </row>
    <row r="89" spans="1:14">
      <c r="B89" s="95" t="s">
        <v>1057</v>
      </c>
      <c r="C89" s="96"/>
      <c r="D89" s="96"/>
      <c r="E89" s="96"/>
      <c r="F89" s="96"/>
      <c r="G89" s="96"/>
      <c r="H89" s="96"/>
      <c r="I89" s="93"/>
      <c r="J89" s="94"/>
      <c r="K89" s="313">
        <v>0.05</v>
      </c>
      <c r="L89" s="862">
        <f>N83*K89</f>
        <v>19403.593068871556</v>
      </c>
      <c r="M89" s="863"/>
      <c r="N89" s="57"/>
    </row>
    <row r="90" spans="1:14" ht="15.75" thickBot="1">
      <c r="B90" s="97" t="s">
        <v>1058</v>
      </c>
      <c r="C90" s="98"/>
      <c r="D90" s="98"/>
      <c r="E90" s="98"/>
      <c r="F90" s="98"/>
      <c r="G90" s="98"/>
      <c r="H90" s="98"/>
      <c r="I90" s="99"/>
      <c r="J90" s="100"/>
      <c r="K90" s="314">
        <v>0.05</v>
      </c>
      <c r="L90" s="864">
        <f>N83*K90</f>
        <v>19403.593068871556</v>
      </c>
      <c r="M90" s="865"/>
      <c r="N90" s="57"/>
    </row>
    <row r="91" spans="1:14" ht="15.75" thickBot="1">
      <c r="B91" s="828" t="s">
        <v>1037</v>
      </c>
      <c r="C91" s="829"/>
      <c r="D91" s="829"/>
      <c r="E91" s="829"/>
      <c r="F91" s="829"/>
      <c r="G91" s="829"/>
      <c r="H91" s="829"/>
      <c r="I91" s="829"/>
      <c r="J91" s="829"/>
      <c r="K91" s="829"/>
      <c r="L91" s="829"/>
      <c r="M91" s="830"/>
      <c r="N91" s="58">
        <f>L88+L89+L90</f>
        <v>116421.55841322934</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504493.4197906605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17">
        <f>VLOOKUP(A65,TRANSPORTE!A6:D117,4,FALSE)</f>
        <v>1289.3297468354428</v>
      </c>
      <c r="M65" s="918"/>
      <c r="N65" s="296">
        <f>K65*L65</f>
        <v>1611.6621835443036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3361.6621835443038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388071.86137743114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77614.372275486225</v>
      </c>
      <c r="M88" s="863"/>
      <c r="N88" s="57"/>
    </row>
    <row r="89" spans="1:14">
      <c r="B89" s="95" t="s">
        <v>1057</v>
      </c>
      <c r="C89" s="96"/>
      <c r="D89" s="96"/>
      <c r="E89" s="96"/>
      <c r="F89" s="96"/>
      <c r="G89" s="96"/>
      <c r="H89" s="96"/>
      <c r="I89" s="93"/>
      <c r="J89" s="94"/>
      <c r="K89" s="313">
        <v>0.05</v>
      </c>
      <c r="L89" s="862">
        <f>N83*K89</f>
        <v>19403.593068871556</v>
      </c>
      <c r="M89" s="863"/>
      <c r="N89" s="57"/>
    </row>
    <row r="90" spans="1:14" ht="15.75" thickBot="1">
      <c r="B90" s="97" t="s">
        <v>1058</v>
      </c>
      <c r="C90" s="98"/>
      <c r="D90" s="98"/>
      <c r="E90" s="98"/>
      <c r="F90" s="98"/>
      <c r="G90" s="98"/>
      <c r="H90" s="98"/>
      <c r="I90" s="99"/>
      <c r="J90" s="100"/>
      <c r="K90" s="314">
        <v>0.05</v>
      </c>
      <c r="L90" s="864">
        <f>N83*K90</f>
        <v>19403.593068871556</v>
      </c>
      <c r="M90" s="865"/>
      <c r="N90" s="57"/>
    </row>
    <row r="91" spans="1:14" ht="15.75" thickBot="1">
      <c r="B91" s="828" t="s">
        <v>1037</v>
      </c>
      <c r="C91" s="829"/>
      <c r="D91" s="829"/>
      <c r="E91" s="829"/>
      <c r="F91" s="829"/>
      <c r="G91" s="829"/>
      <c r="H91" s="829"/>
      <c r="I91" s="829"/>
      <c r="J91" s="829"/>
      <c r="K91" s="829"/>
      <c r="L91" s="829"/>
      <c r="M91" s="830"/>
      <c r="N91" s="58">
        <f>L88+L89+L90</f>
        <v>116421.55841322934</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504493.4197906605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829.84208459912497</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151496.15097490707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69</v>
      </c>
      <c r="N54" s="281">
        <f>K54*M54</f>
        <v>1725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224915.62737298856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17">
        <f>VLOOKUP(A64,TRANSPORTE!A6:D117,4,FALSE)</f>
        <v>1289.3297468354428</v>
      </c>
      <c r="M64" s="918"/>
      <c r="N64" s="296">
        <f>K64*L64</f>
        <v>1611.6621835443036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3361.6621835443038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8298.4208459912497</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388071.86137743114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77614.372275486225</v>
      </c>
      <c r="M87" s="863"/>
      <c r="N87" s="57"/>
    </row>
    <row r="88" spans="1:14">
      <c r="B88" s="95" t="s">
        <v>1057</v>
      </c>
      <c r="C88" s="96"/>
      <c r="D88" s="96"/>
      <c r="E88" s="96"/>
      <c r="F88" s="96"/>
      <c r="G88" s="96"/>
      <c r="H88" s="96"/>
      <c r="I88" s="93"/>
      <c r="J88" s="94"/>
      <c r="K88" s="313">
        <v>0.05</v>
      </c>
      <c r="L88" s="862">
        <f>N82*K88</f>
        <v>19403.593068871556</v>
      </c>
      <c r="M88" s="863"/>
      <c r="N88" s="57"/>
    </row>
    <row r="89" spans="1:14" ht="15.75" thickBot="1">
      <c r="B89" s="97" t="s">
        <v>1058</v>
      </c>
      <c r="C89" s="98"/>
      <c r="D89" s="98"/>
      <c r="E89" s="98"/>
      <c r="F89" s="98"/>
      <c r="G89" s="98"/>
      <c r="H89" s="98"/>
      <c r="I89" s="99"/>
      <c r="J89" s="100"/>
      <c r="K89" s="314">
        <v>0.05</v>
      </c>
      <c r="L89" s="864">
        <f>N82*K89</f>
        <v>19403.593068871556</v>
      </c>
      <c r="M89" s="865"/>
      <c r="N89" s="57"/>
    </row>
    <row r="90" spans="1:14" ht="15.75" thickBot="1">
      <c r="B90" s="828" t="s">
        <v>1037</v>
      </c>
      <c r="C90" s="829"/>
      <c r="D90" s="829"/>
      <c r="E90" s="829"/>
      <c r="F90" s="829"/>
      <c r="G90" s="829"/>
      <c r="H90" s="829"/>
      <c r="I90" s="829"/>
      <c r="J90" s="829"/>
      <c r="K90" s="829"/>
      <c r="L90" s="829"/>
      <c r="M90" s="830"/>
      <c r="N90" s="58">
        <f>L87+L88+L89</f>
        <v>116421.55841322934</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504493.4197906605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150</v>
      </c>
      <c r="B36" s="841" t="str">
        <f>VLOOKUP(A36,EQUIPOS!A6:D154,3,FALSE)</f>
        <v>Cargador : Potencia en el volante 125 hp, Clasificación de RPM del motor 2300.</v>
      </c>
      <c r="C36" s="842"/>
      <c r="D36" s="842"/>
      <c r="E36" s="842"/>
      <c r="F36" s="842"/>
      <c r="G36" s="842"/>
      <c r="H36" s="843"/>
      <c r="I36" s="276"/>
      <c r="J36" s="277"/>
      <c r="K36" s="278">
        <f>VLOOKUP(A36,EQUIPOS!A6:D163,4,FALSE)</f>
        <v>210000</v>
      </c>
      <c r="L36" s="279"/>
      <c r="M36" s="280">
        <v>30</v>
      </c>
      <c r="N36" s="281">
        <f>K36/M36</f>
        <v>7000</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166</v>
      </c>
      <c r="B38" s="841" t="str">
        <f>VLOOKUP(A38,EQUIPOS!A8:D154,3,FALSE)</f>
        <v>Compactador de Rodillo POTENCIA: 99HP, PESO: 8 ton</v>
      </c>
      <c r="C38" s="842"/>
      <c r="D38" s="842"/>
      <c r="E38" s="842"/>
      <c r="F38" s="842"/>
      <c r="G38" s="842"/>
      <c r="H38" s="843"/>
      <c r="I38" s="276"/>
      <c r="J38" s="277"/>
      <c r="K38" s="278">
        <f>VLOOKUP(A38,EQUIPOS!A8:D165,4,FALSE)</f>
        <v>110000</v>
      </c>
      <c r="L38" s="279"/>
      <c r="M38" s="280">
        <v>10</v>
      </c>
      <c r="N38" s="281">
        <f t="shared" si="0"/>
        <v>11000</v>
      </c>
    </row>
    <row r="39" spans="1:14">
      <c r="A39" t="s">
        <v>284</v>
      </c>
      <c r="B39" s="841" t="str">
        <f>VLOOKUP(A39,EQUIPOS!A9:D154,3,FALSE)</f>
        <v>Planta de asfalto en caliente</v>
      </c>
      <c r="C39" s="842"/>
      <c r="D39" s="842"/>
      <c r="E39" s="842"/>
      <c r="F39" s="842"/>
      <c r="G39" s="842"/>
      <c r="H39" s="843"/>
      <c r="I39" s="276"/>
      <c r="J39" s="277"/>
      <c r="K39" s="278">
        <f>VLOOKUP(A39,EQUIPOS!A9:D166,4,FALSE)</f>
        <v>570422.36590038321</v>
      </c>
      <c r="L39" s="279"/>
      <c r="M39" s="280">
        <v>10</v>
      </c>
      <c r="N39" s="281">
        <f t="shared" si="0"/>
        <v>57042.236590038323</v>
      </c>
    </row>
    <row r="40" spans="1:14">
      <c r="A40" t="s">
        <v>290</v>
      </c>
      <c r="B40" s="841" t="str">
        <f>VLOOKUP(A40,EQUIPOS!A10:D154,3,FALSE)</f>
        <v>Planta trituradora</v>
      </c>
      <c r="C40" s="842"/>
      <c r="D40" s="842"/>
      <c r="E40" s="842"/>
      <c r="F40" s="842"/>
      <c r="G40" s="842"/>
      <c r="H40" s="843"/>
      <c r="I40" s="276"/>
      <c r="J40" s="277"/>
      <c r="K40" s="278">
        <f>VLOOKUP(A40,EQUIPOS!A10:D167,4,FALSE)</f>
        <v>643810.8343976161</v>
      </c>
      <c r="L40" s="279"/>
      <c r="M40" s="280">
        <v>30</v>
      </c>
      <c r="N40" s="281">
        <f t="shared" si="0"/>
        <v>21460.361146587202</v>
      </c>
    </row>
    <row r="41" spans="1:14">
      <c r="A41" t="s">
        <v>314</v>
      </c>
      <c r="B41" s="841" t="str">
        <f>VLOOKUP(A41,EQUIPOS!A11:D155,3,FALSE)</f>
        <v xml:space="preserve">Retroexcavadora E-200 sobre orugas
</v>
      </c>
      <c r="C41" s="842"/>
      <c r="D41" s="842"/>
      <c r="E41" s="842"/>
      <c r="F41" s="842"/>
      <c r="G41" s="842"/>
      <c r="H41" s="843"/>
      <c r="I41" s="276"/>
      <c r="J41" s="277"/>
      <c r="K41" s="278">
        <f>VLOOKUP(A41,EQUIPOS!A11:D168,4,FALSE)</f>
        <v>190000</v>
      </c>
      <c r="L41" s="279"/>
      <c r="M41" s="280">
        <v>30</v>
      </c>
      <c r="N41" s="281">
        <f t="shared" si="0"/>
        <v>6333.333333333333</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76"/>
      <c r="J42" s="277"/>
      <c r="K42" s="278">
        <f>VLOOKUP(A42,EQUIPOS!A12:D169,4,FALSE)</f>
        <v>283303.77820349089</v>
      </c>
      <c r="L42" s="279"/>
      <c r="M42" s="280">
        <v>10</v>
      </c>
      <c r="N42" s="281">
        <f t="shared" si="0"/>
        <v>28330.377820349087</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329"/>
      <c r="C44" s="330"/>
      <c r="D44" s="330"/>
      <c r="E44" s="330"/>
      <c r="F44" s="330"/>
      <c r="G44" s="330"/>
      <c r="H44" s="331"/>
      <c r="I44" s="276"/>
      <c r="J44" s="277"/>
      <c r="K44" s="278"/>
      <c r="L44" s="279"/>
      <c r="M44" s="280"/>
      <c r="N44" s="281"/>
    </row>
    <row r="45" spans="1:14">
      <c r="B45" s="841"/>
      <c r="C45" s="842"/>
      <c r="D45" s="842"/>
      <c r="E45" s="842"/>
      <c r="F45" s="842"/>
      <c r="G45" s="842"/>
      <c r="H45" s="843"/>
      <c r="I45" s="844"/>
      <c r="J45" s="825"/>
      <c r="K45" s="278"/>
      <c r="L45" s="845"/>
      <c r="M45" s="846"/>
      <c r="N45" s="281"/>
    </row>
    <row r="46" spans="1:14">
      <c r="B46" s="841"/>
      <c r="C46" s="842"/>
      <c r="D46" s="842"/>
      <c r="E46" s="847"/>
      <c r="F46" s="842"/>
      <c r="G46" s="842"/>
      <c r="H46" s="843"/>
      <c r="I46" s="42"/>
      <c r="J46" s="43"/>
      <c r="K46" s="283"/>
      <c r="L46" s="285"/>
      <c r="M46" s="286"/>
      <c r="N46" s="287"/>
    </row>
    <row r="47" spans="1:14">
      <c r="B47" s="848" t="s">
        <v>1036</v>
      </c>
      <c r="C47" s="849"/>
      <c r="D47" s="849"/>
      <c r="E47" s="44"/>
      <c r="F47" s="45"/>
      <c r="G47" s="45"/>
      <c r="H47" s="46"/>
      <c r="I47" s="42"/>
      <c r="J47" s="43"/>
      <c r="K47" s="288"/>
      <c r="L47" s="285"/>
      <c r="M47" s="410">
        <v>0.1</v>
      </c>
      <c r="N47" s="353">
        <f>N81*M47</f>
        <v>829.84208459912497</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151496.15097490707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159421.87669499184</v>
      </c>
      <c r="N54" s="281">
        <f>K54*M54</f>
        <v>223190.62737298856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69</v>
      </c>
      <c r="N55" s="281">
        <f>K55*M55</f>
        <v>1725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23"/>
      <c r="C58" s="824"/>
      <c r="D58" s="824"/>
      <c r="E58" s="824"/>
      <c r="F58" s="824"/>
      <c r="G58" s="824"/>
      <c r="H58" s="824"/>
      <c r="I58" s="825"/>
      <c r="J58" s="48"/>
      <c r="K58" s="50"/>
      <c r="L58" s="826"/>
      <c r="M58" s="827"/>
      <c r="N58" s="51"/>
    </row>
    <row r="59" spans="1:14" ht="15.75" thickBot="1">
      <c r="B59" s="828" t="s">
        <v>1037</v>
      </c>
      <c r="C59" s="829"/>
      <c r="D59" s="829"/>
      <c r="E59" s="829"/>
      <c r="F59" s="829"/>
      <c r="G59" s="829"/>
      <c r="H59" s="829"/>
      <c r="I59" s="829"/>
      <c r="J59" s="829"/>
      <c r="K59" s="829"/>
      <c r="L59" s="829"/>
      <c r="M59" s="830"/>
      <c r="N59" s="403">
        <f>SUM(N54:N58)</f>
        <v>224915.62737298856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7">
        <f>VLOOKUP(A64,TRANSPORTE!A5:D117,4,FALSE)</f>
        <v>1250</v>
      </c>
      <c r="M64" s="918"/>
      <c r="N64" s="296">
        <f>K64*L64</f>
        <v>1750</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17">
        <f>VLOOKUP(A65,TRANSPORTE!A6:D117,4,FALSE)</f>
        <v>1289.3297468354428</v>
      </c>
      <c r="M65" s="918"/>
      <c r="N65" s="296">
        <f>K65*L65</f>
        <v>1611.6621835443036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3361.6621835443038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8298.4208459912497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N49+N59+N70+N81</f>
        <v>388071.86137743114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77614.372275486225</v>
      </c>
      <c r="M88" s="863"/>
      <c r="N88" s="57"/>
    </row>
    <row r="89" spans="1:14">
      <c r="B89" s="95" t="s">
        <v>1057</v>
      </c>
      <c r="C89" s="96"/>
      <c r="D89" s="96"/>
      <c r="E89" s="96"/>
      <c r="F89" s="96"/>
      <c r="G89" s="96"/>
      <c r="H89" s="96"/>
      <c r="I89" s="93"/>
      <c r="J89" s="94"/>
      <c r="K89" s="313">
        <v>0.05</v>
      </c>
      <c r="L89" s="862">
        <f>N83*K89</f>
        <v>19403.593068871556</v>
      </c>
      <c r="M89" s="863"/>
      <c r="N89" s="57"/>
    </row>
    <row r="90" spans="1:14" ht="15.75" thickBot="1">
      <c r="B90" s="97" t="s">
        <v>1058</v>
      </c>
      <c r="C90" s="98"/>
      <c r="D90" s="98"/>
      <c r="E90" s="98"/>
      <c r="F90" s="98"/>
      <c r="G90" s="98"/>
      <c r="H90" s="98"/>
      <c r="I90" s="99"/>
      <c r="J90" s="100"/>
      <c r="K90" s="314">
        <v>0.05</v>
      </c>
      <c r="L90" s="864">
        <f>N83*K90</f>
        <v>19403.593068871556</v>
      </c>
      <c r="M90" s="865"/>
      <c r="N90" s="57"/>
    </row>
    <row r="91" spans="1:14" ht="15.75" thickBot="1">
      <c r="B91" s="828" t="s">
        <v>1037</v>
      </c>
      <c r="C91" s="829"/>
      <c r="D91" s="829"/>
      <c r="E91" s="829"/>
      <c r="F91" s="829"/>
      <c r="G91" s="829"/>
      <c r="H91" s="829"/>
      <c r="I91" s="829"/>
      <c r="J91" s="829"/>
      <c r="K91" s="829"/>
      <c r="L91" s="829"/>
      <c r="M91" s="830"/>
      <c r="N91" s="58">
        <f>L88+L89+L90</f>
        <v>116421.55841322934</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504493.4197906605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6" t="s">
        <v>2324</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2325</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5"/>
      <c r="K123" s="805"/>
      <c r="L123" s="805"/>
      <c r="M123" s="805"/>
      <c r="N123" s="806"/>
    </row>
    <row r="124" spans="2:14" ht="15.75" thickBot="1">
      <c r="B124" s="270" t="s">
        <v>2327</v>
      </c>
      <c r="C124" s="402"/>
      <c r="D124" s="402"/>
      <c r="E124" s="63"/>
      <c r="F124" s="63"/>
      <c r="G124" s="63"/>
      <c r="H124" s="63"/>
      <c r="I124" s="63"/>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148</v>
      </c>
      <c r="B36" s="841" t="str">
        <f>VLOOKUP(A36,EQUIPOS!A6:D154,3,FALSE)</f>
        <v>Cargador : Potencia en el volante 110 hp, Clasificación de RPM del motor 2300.</v>
      </c>
      <c r="C36" s="842"/>
      <c r="D36" s="842"/>
      <c r="E36" s="842"/>
      <c r="F36" s="842"/>
      <c r="G36" s="842"/>
      <c r="H36" s="843"/>
      <c r="I36" s="276"/>
      <c r="J36" s="277"/>
      <c r="K36" s="278">
        <f>VLOOKUP(A36,EQUIPOS!A6:D163,4,FALSE)</f>
        <v>175000</v>
      </c>
      <c r="L36" s="279"/>
      <c r="M36" s="280">
        <v>30</v>
      </c>
      <c r="N36" s="281">
        <f>K36/M36</f>
        <v>5833.333333333333</v>
      </c>
    </row>
    <row r="37" spans="1:14">
      <c r="A37" s="119" t="s">
        <v>173</v>
      </c>
      <c r="B37" s="841" t="str">
        <f>VLOOKUP(A37,EQUIPOS!A7:D154,3,FALSE)</f>
        <v>Compactador neumático de Potencia 70 HP, peso de 13 ton</v>
      </c>
      <c r="C37" s="842"/>
      <c r="D37" s="842"/>
      <c r="E37" s="842"/>
      <c r="F37" s="842"/>
      <c r="G37" s="842"/>
      <c r="H37" s="843"/>
      <c r="I37" s="276"/>
      <c r="J37" s="277"/>
      <c r="K37" s="278">
        <f>VLOOKUP(A37,EQUIPOS!A7:D164,4,FALSE)</f>
        <v>130000</v>
      </c>
      <c r="L37" s="279"/>
      <c r="M37" s="280">
        <v>10</v>
      </c>
      <c r="N37" s="281">
        <f t="shared" ref="N37:N43" si="0">K37/M37</f>
        <v>13000</v>
      </c>
    </row>
    <row r="38" spans="1:14">
      <c r="A38" t="s">
        <v>284</v>
      </c>
      <c r="B38" s="841" t="str">
        <f>VLOOKUP(A38,EQUIPOS!A8:D154,3,FALSE)</f>
        <v>Planta de asfalto en caliente</v>
      </c>
      <c r="C38" s="842"/>
      <c r="D38" s="842"/>
      <c r="E38" s="842"/>
      <c r="F38" s="842"/>
      <c r="G38" s="842"/>
      <c r="H38" s="843"/>
      <c r="I38" s="276"/>
      <c r="J38" s="277"/>
      <c r="K38" s="278">
        <f>VLOOKUP(A38,EQUIPOS!A8:D165,4,FALSE)</f>
        <v>570422.36590038321</v>
      </c>
      <c r="L38" s="279"/>
      <c r="M38" s="280">
        <v>10</v>
      </c>
      <c r="N38" s="281">
        <f t="shared" si="0"/>
        <v>57042.236590038323</v>
      </c>
    </row>
    <row r="39" spans="1:14">
      <c r="A39" t="s">
        <v>290</v>
      </c>
      <c r="B39" s="841" t="str">
        <f>VLOOKUP(A39,EQUIPOS!A9:D154,3,FALSE)</f>
        <v>Planta trituradora</v>
      </c>
      <c r="C39" s="842"/>
      <c r="D39" s="842"/>
      <c r="E39" s="842"/>
      <c r="F39" s="842"/>
      <c r="G39" s="842"/>
      <c r="H39" s="843"/>
      <c r="I39" s="276"/>
      <c r="J39" s="277"/>
      <c r="K39" s="278">
        <f>VLOOKUP(A39,EQUIPOS!A9:D166,4,FALSE)</f>
        <v>643810.8343976161</v>
      </c>
      <c r="L39" s="279"/>
      <c r="M39" s="280">
        <v>30</v>
      </c>
      <c r="N39" s="281">
        <f t="shared" si="0"/>
        <v>21460.361146587202</v>
      </c>
    </row>
    <row r="40" spans="1:14">
      <c r="A40" t="s">
        <v>316</v>
      </c>
      <c r="B40" s="841" t="str">
        <f>VLOOKUP(A40,EQUIPOS!A10:D154,3,FALSE)</f>
        <v>Retroexcavadora Tipo E-200 o  Equivalente</v>
      </c>
      <c r="C40" s="842"/>
      <c r="D40" s="842"/>
      <c r="E40" s="842"/>
      <c r="F40" s="842"/>
      <c r="G40" s="842"/>
      <c r="H40" s="843"/>
      <c r="I40" s="276"/>
      <c r="J40" s="277"/>
      <c r="K40" s="278">
        <f>VLOOKUP(A40,EQUIPOS!A10:D167,4,FALSE)</f>
        <v>195000</v>
      </c>
      <c r="L40" s="279"/>
      <c r="M40" s="280">
        <v>30</v>
      </c>
      <c r="N40" s="281">
        <f t="shared" si="0"/>
        <v>6500</v>
      </c>
    </row>
    <row r="41" spans="1:14">
      <c r="A41" t="s">
        <v>358</v>
      </c>
      <c r="B41" s="841" t="str">
        <f>VLOOKUP(A41,EQUIPOS!A11:D155,3,FALSE)</f>
        <v xml:space="preserve">Terminadora de asfalto (Finisher), potencia en el volante 174 HP, R=20M3/H, velocidad de desplazamiento 114 m/min
</v>
      </c>
      <c r="C41" s="842"/>
      <c r="D41" s="842"/>
      <c r="E41" s="842"/>
      <c r="F41" s="842"/>
      <c r="G41" s="842"/>
      <c r="H41" s="843"/>
      <c r="I41" s="276"/>
      <c r="J41" s="277"/>
      <c r="K41" s="278">
        <f>VLOOKUP(A41,EQUIPOS!A11:D168,4,FALSE)</f>
        <v>283303.77820349089</v>
      </c>
      <c r="L41" s="279"/>
      <c r="M41" s="280">
        <v>10</v>
      </c>
      <c r="N41" s="281">
        <f t="shared" si="0"/>
        <v>28330.377820349087</v>
      </c>
    </row>
    <row r="42" spans="1:14">
      <c r="A42" t="s">
        <v>166</v>
      </c>
      <c r="B42" s="841" t="str">
        <f>VLOOKUP(A42,EQUIPOS!A12:D156,3,FALSE)</f>
        <v>Compactador de Rodillo POTENCIA: 99HP, PESO: 8 ton</v>
      </c>
      <c r="C42" s="842"/>
      <c r="D42" s="842"/>
      <c r="E42" s="842"/>
      <c r="F42" s="842"/>
      <c r="G42" s="842"/>
      <c r="H42" s="843"/>
      <c r="I42" s="276"/>
      <c r="J42" s="277"/>
      <c r="K42" s="278">
        <f>VLOOKUP(A42,EQUIPOS!A12:D169,4,FALSE)</f>
        <v>110000</v>
      </c>
      <c r="L42" s="279"/>
      <c r="M42" s="280">
        <v>10</v>
      </c>
      <c r="N42" s="281">
        <f t="shared" si="0"/>
        <v>11000</v>
      </c>
    </row>
    <row r="43" spans="1:14">
      <c r="A43" t="s">
        <v>373</v>
      </c>
      <c r="B43" s="841" t="str">
        <f>VLOOKUP(A43,EQUIPOS!A13:D157,3,FALSE)</f>
        <v>Volqueta 6 m3</v>
      </c>
      <c r="C43" s="842"/>
      <c r="D43" s="842"/>
      <c r="E43" s="842"/>
      <c r="F43" s="842"/>
      <c r="G43" s="842"/>
      <c r="H43" s="843"/>
      <c r="I43" s="276"/>
      <c r="J43" s="277"/>
      <c r="K43" s="278">
        <f>VLOOKUP(A43,EQUIPOS!A13:D170,4,FALSE)</f>
        <v>65000</v>
      </c>
      <c r="L43" s="279"/>
      <c r="M43" s="280">
        <v>10</v>
      </c>
      <c r="N43" s="281">
        <f t="shared" si="0"/>
        <v>6500</v>
      </c>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1085.1781106296251</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150751.48700093757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159421.87669499184</v>
      </c>
      <c r="N53" s="281">
        <f>K53*M53</f>
        <v>223190.62737298856</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223190.62737298856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7">
        <f>VLOOKUP(A63,TRANSPORTE!A5:D117,4,FALSE)</f>
        <v>1250</v>
      </c>
      <c r="M63" s="918"/>
      <c r="N63" s="296">
        <f>K63*L63</f>
        <v>1750</v>
      </c>
    </row>
    <row r="64" spans="1:14">
      <c r="A64" t="s">
        <v>1377</v>
      </c>
      <c r="B64" s="52" t="str">
        <f>VLOOKUP(A64,TRANSPORTE!A6:D117,3,FALSE)</f>
        <v>Transporte de mezcla</v>
      </c>
      <c r="C64" s="53"/>
      <c r="D64" s="53"/>
      <c r="E64" s="53"/>
      <c r="F64" s="53"/>
      <c r="G64" s="53"/>
      <c r="H64" s="320" t="s">
        <v>1552</v>
      </c>
      <c r="I64" s="288">
        <v>1.25</v>
      </c>
      <c r="J64" s="295">
        <v>1</v>
      </c>
      <c r="K64" s="288">
        <f>I64*J64</f>
        <v>1.25</v>
      </c>
      <c r="L64" s="917">
        <f>VLOOKUP(A64,TRANSPORTE!A6:D117,4,FALSE)</f>
        <v>1500</v>
      </c>
      <c r="M64" s="918"/>
      <c r="N64" s="296">
        <f>K64*L64</f>
        <v>1875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3625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10851.78110629625</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388418.89548022236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77683.779096044469</v>
      </c>
      <c r="M87" s="863"/>
      <c r="N87" s="57"/>
    </row>
    <row r="88" spans="1:14">
      <c r="B88" s="95" t="s">
        <v>1057</v>
      </c>
      <c r="C88" s="96"/>
      <c r="D88" s="96"/>
      <c r="E88" s="96"/>
      <c r="F88" s="96"/>
      <c r="G88" s="96"/>
      <c r="H88" s="96"/>
      <c r="I88" s="93"/>
      <c r="J88" s="94"/>
      <c r="K88" s="313">
        <v>0.05</v>
      </c>
      <c r="L88" s="862">
        <f>N82*K88</f>
        <v>19420.944774011117</v>
      </c>
      <c r="M88" s="863"/>
      <c r="N88" s="57"/>
    </row>
    <row r="89" spans="1:14" ht="15.75" thickBot="1">
      <c r="B89" s="97" t="s">
        <v>1058</v>
      </c>
      <c r="C89" s="98"/>
      <c r="D89" s="98"/>
      <c r="E89" s="98"/>
      <c r="F89" s="98"/>
      <c r="G89" s="98"/>
      <c r="H89" s="98"/>
      <c r="I89" s="99"/>
      <c r="J89" s="100"/>
      <c r="K89" s="314">
        <v>0.05</v>
      </c>
      <c r="L89" s="864">
        <f>N82*K89</f>
        <v>19420.944774011117</v>
      </c>
      <c r="M89" s="865"/>
      <c r="N89" s="57"/>
    </row>
    <row r="90" spans="1:14" ht="15.75" thickBot="1">
      <c r="B90" s="828" t="s">
        <v>1037</v>
      </c>
      <c r="C90" s="829"/>
      <c r="D90" s="829"/>
      <c r="E90" s="829"/>
      <c r="F90" s="829"/>
      <c r="G90" s="829"/>
      <c r="H90" s="829"/>
      <c r="I90" s="829"/>
      <c r="J90" s="829"/>
      <c r="K90" s="829"/>
      <c r="L90" s="829"/>
      <c r="M90" s="830"/>
      <c r="N90" s="58">
        <f>L87+L88+L89</f>
        <v>116525.66864406671</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504944.56412428909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topLeftCell="A13"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117</v>
      </c>
      <c r="B36" s="841" t="str">
        <f>VLOOKUP(A36,EQUIPOS!A6:D154,3,FALSE)</f>
        <v xml:space="preserve">Barredora mecánica de cepillo de 3658 mm ; 6 m3 </v>
      </c>
      <c r="C36" s="842"/>
      <c r="D36" s="842"/>
      <c r="E36" s="842"/>
      <c r="F36" s="842"/>
      <c r="G36" s="842"/>
      <c r="H36" s="843"/>
      <c r="I36" s="276"/>
      <c r="J36" s="277"/>
      <c r="K36" s="278">
        <f>VLOOKUP(A36,EQUIPOS!A6:D163,4,FALSE)</f>
        <v>98107.62771392084</v>
      </c>
      <c r="L36" s="279"/>
      <c r="M36" s="280">
        <v>150</v>
      </c>
      <c r="N36" s="281">
        <f>K36/M36</f>
        <v>654.05085142613893</v>
      </c>
    </row>
    <row r="37" spans="1:14">
      <c r="A37" s="119" t="s">
        <v>148</v>
      </c>
      <c r="B37" s="841" t="str">
        <f>VLOOKUP(A37,EQUIPOS!A7:D154,3,FALSE)</f>
        <v>Cargador : Potencia en el volante 110 hp, Clasificación de RPM del motor 2300.</v>
      </c>
      <c r="C37" s="842"/>
      <c r="D37" s="842"/>
      <c r="E37" s="842"/>
      <c r="F37" s="842"/>
      <c r="G37" s="842"/>
      <c r="H37" s="843"/>
      <c r="I37" s="276"/>
      <c r="J37" s="277"/>
      <c r="K37" s="278">
        <f>VLOOKUP(A37,EQUIPOS!A7:D164,4,FALSE)</f>
        <v>175000</v>
      </c>
      <c r="L37" s="279"/>
      <c r="M37" s="280">
        <v>150</v>
      </c>
      <c r="N37" s="281">
        <f>K37/M37</f>
        <v>1166.6666666666667</v>
      </c>
    </row>
    <row r="38" spans="1:14">
      <c r="A38" t="s">
        <v>236</v>
      </c>
      <c r="B38" s="841" t="str">
        <f>VLOOKUP(A38,EQUIPOS!A8:D154,3,FALSE)</f>
        <v>Fresadora de pavimento, potencia 255 HP, peso 19 Ton, PROFUNDIDAD DE CORTE 305 mm</v>
      </c>
      <c r="C38" s="842"/>
      <c r="D38" s="842"/>
      <c r="E38" s="842"/>
      <c r="F38" s="842"/>
      <c r="G38" s="842"/>
      <c r="H38" s="843"/>
      <c r="I38" s="276"/>
      <c r="J38" s="277"/>
      <c r="K38" s="278">
        <f>VLOOKUP(A38,EQUIPOS!A8:D165,4,FALSE)</f>
        <v>386151.94923371653</v>
      </c>
      <c r="L38" s="279"/>
      <c r="M38" s="280">
        <v>150</v>
      </c>
      <c r="N38" s="281">
        <f>K38/M38</f>
        <v>2574.3463282247767</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N75*M41</f>
        <v>1.7022401735366666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4396.7660864911186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17">
        <f>VLOOKUP(A58,TRANSPORTE!A5:D117,4,FALSE)</f>
        <v>1300</v>
      </c>
      <c r="M58" s="918"/>
      <c r="N58" s="296">
        <f>K58*L58</f>
        <v>169</v>
      </c>
    </row>
    <row r="59" spans="1:14">
      <c r="B59" s="52"/>
      <c r="C59" s="53"/>
      <c r="D59" s="53"/>
      <c r="E59" s="53"/>
      <c r="F59" s="53"/>
      <c r="G59" s="53"/>
      <c r="H59" s="320"/>
      <c r="I59" s="288"/>
      <c r="J59" s="295"/>
      <c r="K59" s="288"/>
      <c r="L59" s="917"/>
      <c r="M59" s="918"/>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170.22401735366665</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4735.9901038447852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947.19802076895712</v>
      </c>
      <c r="M82" s="863"/>
      <c r="N82" s="57"/>
    </row>
    <row r="83" spans="1:14">
      <c r="B83" s="95" t="s">
        <v>1057</v>
      </c>
      <c r="C83" s="96"/>
      <c r="D83" s="96"/>
      <c r="E83" s="96"/>
      <c r="F83" s="96"/>
      <c r="G83" s="96"/>
      <c r="H83" s="96"/>
      <c r="I83" s="93"/>
      <c r="J83" s="94"/>
      <c r="K83" s="313">
        <v>0.05</v>
      </c>
      <c r="L83" s="862">
        <f>N77*K83</f>
        <v>236.79950519223928</v>
      </c>
      <c r="M83" s="863"/>
      <c r="N83" s="57"/>
    </row>
    <row r="84" spans="1:14" ht="15.75" thickBot="1">
      <c r="B84" s="97" t="s">
        <v>1058</v>
      </c>
      <c r="C84" s="98"/>
      <c r="D84" s="98"/>
      <c r="E84" s="98"/>
      <c r="F84" s="98"/>
      <c r="G84" s="98"/>
      <c r="H84" s="98"/>
      <c r="I84" s="99"/>
      <c r="J84" s="100"/>
      <c r="K84" s="314">
        <v>0.05</v>
      </c>
      <c r="L84" s="864">
        <f>N77*K84</f>
        <v>236.79950519223928</v>
      </c>
      <c r="M84" s="865"/>
      <c r="N84" s="57"/>
    </row>
    <row r="85" spans="1:14" ht="15.75" thickBot="1">
      <c r="B85" s="828" t="s">
        <v>1037</v>
      </c>
      <c r="C85" s="829"/>
      <c r="D85" s="829"/>
      <c r="E85" s="829"/>
      <c r="F85" s="829"/>
      <c r="G85" s="829"/>
      <c r="H85" s="829"/>
      <c r="I85" s="829"/>
      <c r="J85" s="829"/>
      <c r="K85" s="829"/>
      <c r="L85" s="829"/>
      <c r="M85" s="830"/>
      <c r="N85" s="58">
        <f>L82+L83+L84</f>
        <v>1420.7970311534359</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6156.7871349982215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117</v>
      </c>
      <c r="B36" s="841" t="str">
        <f>VLOOKUP(A36,EQUIPOS!A6:D154,3,FALSE)</f>
        <v xml:space="preserve">Barredora mecánica de cepillo de 3658 mm ; 6 m3 </v>
      </c>
      <c r="C36" s="842"/>
      <c r="D36" s="842"/>
      <c r="E36" s="842"/>
      <c r="F36" s="842"/>
      <c r="G36" s="842"/>
      <c r="H36" s="843"/>
      <c r="I36" s="276"/>
      <c r="J36" s="277"/>
      <c r="K36" s="278">
        <f>VLOOKUP(A36,EQUIPOS!A6:D163,4,FALSE)</f>
        <v>98107.62771392084</v>
      </c>
      <c r="L36" s="279"/>
      <c r="M36" s="280">
        <v>300</v>
      </c>
      <c r="N36" s="281">
        <f>K36/M36</f>
        <v>327.02542571306947</v>
      </c>
    </row>
    <row r="37" spans="1:14">
      <c r="A37" s="119" t="s">
        <v>148</v>
      </c>
      <c r="B37" s="841" t="str">
        <f>VLOOKUP(A37,EQUIPOS!A7:D154,3,FALSE)</f>
        <v>Cargador : Potencia en el volante 110 hp, Clasificación de RPM del motor 2300.</v>
      </c>
      <c r="C37" s="842"/>
      <c r="D37" s="842"/>
      <c r="E37" s="842"/>
      <c r="F37" s="842"/>
      <c r="G37" s="842"/>
      <c r="H37" s="843"/>
      <c r="I37" s="276"/>
      <c r="J37" s="277"/>
      <c r="K37" s="278">
        <f>VLOOKUP(A37,EQUIPOS!A7:D164,4,FALSE)</f>
        <v>175000</v>
      </c>
      <c r="L37" s="279"/>
      <c r="M37" s="280">
        <v>300</v>
      </c>
      <c r="N37" s="281">
        <f>K37/M37</f>
        <v>583.33333333333337</v>
      </c>
    </row>
    <row r="38" spans="1:14">
      <c r="A38" t="s">
        <v>236</v>
      </c>
      <c r="B38" s="841" t="str">
        <f>VLOOKUP(A38,EQUIPOS!A8:D154,3,FALSE)</f>
        <v>Fresadora de pavimento, potencia 255 HP, peso 19 Ton, PROFUNDIDAD DE CORTE 305 mm</v>
      </c>
      <c r="C38" s="842"/>
      <c r="D38" s="842"/>
      <c r="E38" s="842"/>
      <c r="F38" s="842"/>
      <c r="G38" s="842"/>
      <c r="H38" s="843"/>
      <c r="I38" s="276"/>
      <c r="J38" s="277"/>
      <c r="K38" s="278">
        <f>VLOOKUP(A38,EQUIPOS!A8:D165,4,FALSE)</f>
        <v>386151.94923371653</v>
      </c>
      <c r="L38" s="279"/>
      <c r="M38" s="280">
        <v>300</v>
      </c>
      <c r="N38" s="281">
        <f>K38/M38</f>
        <v>1287.1731641123883</v>
      </c>
    </row>
    <row r="39" spans="1:14">
      <c r="B39" s="841"/>
      <c r="C39" s="842"/>
      <c r="D39" s="842"/>
      <c r="E39" s="842"/>
      <c r="F39" s="842"/>
      <c r="G39" s="842"/>
      <c r="H39" s="843"/>
      <c r="I39" s="844"/>
      <c r="J39" s="825"/>
      <c r="K39" s="278"/>
      <c r="L39" s="845"/>
      <c r="M39" s="846"/>
      <c r="N39" s="281"/>
    </row>
    <row r="40" spans="1:14">
      <c r="B40" s="841"/>
      <c r="C40" s="842"/>
      <c r="D40" s="842"/>
      <c r="E40" s="847"/>
      <c r="F40" s="842"/>
      <c r="G40" s="842"/>
      <c r="H40" s="843"/>
      <c r="I40" s="42"/>
      <c r="J40" s="43"/>
      <c r="K40" s="283"/>
      <c r="L40" s="285"/>
      <c r="M40" s="286"/>
      <c r="N40" s="287"/>
    </row>
    <row r="41" spans="1:14">
      <c r="B41" s="848" t="s">
        <v>1036</v>
      </c>
      <c r="C41" s="849"/>
      <c r="D41" s="849"/>
      <c r="E41" s="44"/>
      <c r="F41" s="45"/>
      <c r="G41" s="45"/>
      <c r="H41" s="46"/>
      <c r="I41" s="42"/>
      <c r="J41" s="43"/>
      <c r="K41" s="288"/>
      <c r="L41" s="285"/>
      <c r="M41" s="410">
        <v>0.01</v>
      </c>
      <c r="N41" s="353">
        <f>N75*M41</f>
        <v>0.85112008676833328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2198.3830432455593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17">
        <f>VLOOKUP(A58,TRANSPORTE!A5:D117,4,FALSE)</f>
        <v>1300</v>
      </c>
      <c r="M58" s="918"/>
      <c r="N58" s="296">
        <f>K58*L58</f>
        <v>84.5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84.5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85.112008676833327</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2367.9950519223926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473.59901038447856</v>
      </c>
      <c r="M82" s="863"/>
      <c r="N82" s="57"/>
    </row>
    <row r="83" spans="1:14">
      <c r="B83" s="95" t="s">
        <v>1057</v>
      </c>
      <c r="C83" s="96"/>
      <c r="D83" s="96"/>
      <c r="E83" s="96"/>
      <c r="F83" s="96"/>
      <c r="G83" s="96"/>
      <c r="H83" s="96"/>
      <c r="I83" s="93"/>
      <c r="J83" s="94"/>
      <c r="K83" s="313">
        <v>0.05</v>
      </c>
      <c r="L83" s="862">
        <f>N77*K83</f>
        <v>118.39975259611964</v>
      </c>
      <c r="M83" s="863"/>
      <c r="N83" s="57"/>
    </row>
    <row r="84" spans="1:14" ht="15.75" thickBot="1">
      <c r="B84" s="97" t="s">
        <v>1058</v>
      </c>
      <c r="C84" s="98"/>
      <c r="D84" s="98"/>
      <c r="E84" s="98"/>
      <c r="F84" s="98"/>
      <c r="G84" s="98"/>
      <c r="H84" s="98"/>
      <c r="I84" s="99"/>
      <c r="J84" s="100"/>
      <c r="K84" s="314">
        <v>0.05</v>
      </c>
      <c r="L84" s="864">
        <f>N77*K84</f>
        <v>118.39975259611964</v>
      </c>
      <c r="M84" s="865"/>
      <c r="N84" s="57"/>
    </row>
    <row r="85" spans="1:14" ht="15.75" thickBot="1">
      <c r="B85" s="828" t="s">
        <v>1037</v>
      </c>
      <c r="C85" s="829"/>
      <c r="D85" s="829"/>
      <c r="E85" s="829"/>
      <c r="F85" s="829"/>
      <c r="G85" s="829"/>
      <c r="H85" s="829"/>
      <c r="I85" s="829"/>
      <c r="J85" s="829"/>
      <c r="K85" s="829"/>
      <c r="L85" s="829"/>
      <c r="M85" s="830"/>
      <c r="N85" s="58">
        <f>L82+L83+L84</f>
        <v>710.39851557671795</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3078.3935674991108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18</v>
      </c>
      <c r="N36" s="281">
        <f>K36/M36</f>
        <v>3777.7777777777778</v>
      </c>
    </row>
    <row r="37" spans="1:14">
      <c r="A37" s="119" t="s">
        <v>154</v>
      </c>
      <c r="B37" s="841" t="str">
        <f>VLOOKUP(A37,EQUIPOS!A7:D154,3,FALSE)</f>
        <v>Carrotanque Irrigador de asfalto, 1000 GALONES DE CAPACIDAD</v>
      </c>
      <c r="C37" s="842"/>
      <c r="D37" s="842"/>
      <c r="E37" s="842"/>
      <c r="F37" s="842"/>
      <c r="G37" s="842"/>
      <c r="H37" s="843"/>
      <c r="I37" s="276"/>
      <c r="J37" s="277"/>
      <c r="K37" s="278">
        <f>VLOOKUP(A37,EQUIPOS!A7:D164,4,FALSE)</f>
        <v>90612.05619412518</v>
      </c>
      <c r="L37" s="279"/>
      <c r="M37" s="280">
        <v>18</v>
      </c>
      <c r="N37" s="281">
        <f>K37/M37</f>
        <v>5034.0031218958429</v>
      </c>
    </row>
    <row r="38" spans="1:14">
      <c r="A38" t="s">
        <v>269</v>
      </c>
      <c r="B38" s="841" t="str">
        <f>VLOOKUP(A38,EQUIPOS!A8:D154,3,FALSE)</f>
        <v>Motoniveladora  potencia 215 HP, ancho de cuchilla 4,27 m, peso 18 ton.</v>
      </c>
      <c r="C38" s="842"/>
      <c r="D38" s="842"/>
      <c r="E38" s="842"/>
      <c r="F38" s="842"/>
      <c r="G38" s="842"/>
      <c r="H38" s="843"/>
      <c r="I38" s="276"/>
      <c r="J38" s="277"/>
      <c r="K38" s="278">
        <f>VLOOKUP(A38,EQUIPOS!A8:D165,4,FALSE)</f>
        <v>190000</v>
      </c>
      <c r="L38" s="279"/>
      <c r="M38" s="280">
        <v>18</v>
      </c>
      <c r="N38" s="281">
        <f>K38/M38</f>
        <v>10555.555555555555</v>
      </c>
    </row>
    <row r="39" spans="1:14">
      <c r="A39" t="s">
        <v>299</v>
      </c>
      <c r="B39" s="841" t="str">
        <f>VLOOKUP(A39,EQUIPOS!A9:D154,3,FALSE)</f>
        <v xml:space="preserve">Recicladora, potencia 430HP </v>
      </c>
      <c r="C39" s="842"/>
      <c r="D39" s="842"/>
      <c r="E39" s="842"/>
      <c r="F39" s="842"/>
      <c r="G39" s="842"/>
      <c r="H39" s="843"/>
      <c r="I39" s="844"/>
      <c r="J39" s="825"/>
      <c r="K39" s="278">
        <f>VLOOKUP(A39,EQUIPOS!A9:D166,4,FALSE)</f>
        <v>511333.63771817804</v>
      </c>
      <c r="L39" s="845">
        <v>18</v>
      </c>
      <c r="M39" s="846"/>
      <c r="N39" s="281">
        <f>K39/L39</f>
        <v>28407.424317676559</v>
      </c>
    </row>
    <row r="40" spans="1:14">
      <c r="A40" t="s">
        <v>365</v>
      </c>
      <c r="B40" s="841" t="str">
        <f>VLOOKUP(A40,EQUIPOS!A10:D154,3,FALSE)</f>
        <v xml:space="preserve">Vibrocompatador, potencia 153 HP, peso 10 Ton. </v>
      </c>
      <c r="C40" s="842"/>
      <c r="D40" s="842"/>
      <c r="E40" s="842"/>
      <c r="F40" s="842"/>
      <c r="G40" s="842"/>
      <c r="H40" s="843"/>
      <c r="I40" s="42"/>
      <c r="J40" s="43"/>
      <c r="K40" s="278">
        <f>VLOOKUP(A40,EQUIPOS!A10:D167,4,FALSE)</f>
        <v>135000</v>
      </c>
      <c r="L40" s="285"/>
      <c r="M40" s="286">
        <v>18</v>
      </c>
      <c r="N40" s="281">
        <f>K40/M40</f>
        <v>7500</v>
      </c>
    </row>
    <row r="41" spans="1:14">
      <c r="B41" s="848" t="s">
        <v>1036</v>
      </c>
      <c r="C41" s="849"/>
      <c r="D41" s="849"/>
      <c r="E41" s="44"/>
      <c r="F41" s="45"/>
      <c r="G41" s="45"/>
      <c r="H41" s="46"/>
      <c r="I41" s="42"/>
      <c r="J41" s="43"/>
      <c r="K41" s="288"/>
      <c r="L41" s="285"/>
      <c r="M41" s="410">
        <v>0.01</v>
      </c>
      <c r="N41" s="353">
        <f>N75*M41</f>
        <v>28.370669558944442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55303.131442464677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73780</v>
      </c>
      <c r="N48" s="281">
        <f>K48*M48</f>
        <v>2582.3000000000002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42621.937564033018</v>
      </c>
      <c r="N49" s="281">
        <f>K49*M49</f>
        <v>10655.484391008255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23"/>
      <c r="C52" s="824"/>
      <c r="D52" s="824"/>
      <c r="E52" s="824"/>
      <c r="F52" s="824"/>
      <c r="G52" s="824"/>
      <c r="H52" s="824"/>
      <c r="I52" s="825"/>
      <c r="J52" s="48"/>
      <c r="K52" s="50"/>
      <c r="L52" s="826"/>
      <c r="M52" s="827"/>
      <c r="N52" s="51"/>
    </row>
    <row r="53" spans="1:14" ht="15.75" thickBot="1">
      <c r="B53" s="828" t="s">
        <v>1037</v>
      </c>
      <c r="C53" s="829"/>
      <c r="D53" s="829"/>
      <c r="E53" s="829"/>
      <c r="F53" s="829"/>
      <c r="G53" s="829"/>
      <c r="H53" s="829"/>
      <c r="I53" s="829"/>
      <c r="J53" s="829"/>
      <c r="K53" s="829"/>
      <c r="L53" s="829"/>
      <c r="M53" s="830"/>
      <c r="N53" s="403">
        <f>SUM(N48:N52)</f>
        <v>13237.784391008256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17">
        <f>VLOOKUP(A58,TRANSPORTE!A5:D117,4,FALSE)</f>
        <v>1300</v>
      </c>
      <c r="M58" s="918"/>
      <c r="N58" s="296">
        <f>K58*L58</f>
        <v>370.50000000000006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370.50000000000006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2837.0669558944442</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71748.482789367379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14349.696557873476</v>
      </c>
      <c r="M82" s="863"/>
      <c r="N82" s="57"/>
    </row>
    <row r="83" spans="1:14">
      <c r="B83" s="95" t="s">
        <v>1057</v>
      </c>
      <c r="C83" s="96"/>
      <c r="D83" s="96"/>
      <c r="E83" s="96"/>
      <c r="F83" s="96"/>
      <c r="G83" s="96"/>
      <c r="H83" s="96"/>
      <c r="I83" s="93"/>
      <c r="J83" s="94"/>
      <c r="K83" s="313">
        <v>0.05</v>
      </c>
      <c r="L83" s="862">
        <f>N77*K83</f>
        <v>3587.424139468369</v>
      </c>
      <c r="M83" s="863"/>
      <c r="N83" s="57"/>
    </row>
    <row r="84" spans="1:14" ht="15.75" thickBot="1">
      <c r="B84" s="97" t="s">
        <v>1058</v>
      </c>
      <c r="C84" s="98"/>
      <c r="D84" s="98"/>
      <c r="E84" s="98"/>
      <c r="F84" s="98"/>
      <c r="G84" s="98"/>
      <c r="H84" s="98"/>
      <c r="I84" s="99"/>
      <c r="J84" s="100"/>
      <c r="K84" s="314">
        <v>0.05</v>
      </c>
      <c r="L84" s="864">
        <f>N77*K84</f>
        <v>3587.424139468369</v>
      </c>
      <c r="M84" s="865"/>
      <c r="N84" s="57"/>
    </row>
    <row r="85" spans="1:14" ht="15.75" thickBot="1">
      <c r="B85" s="828" t="s">
        <v>1037</v>
      </c>
      <c r="C85" s="829"/>
      <c r="D85" s="829"/>
      <c r="E85" s="829"/>
      <c r="F85" s="829"/>
      <c r="G85" s="829"/>
      <c r="H85" s="829"/>
      <c r="I85" s="829"/>
      <c r="J85" s="829"/>
      <c r="K85" s="829"/>
      <c r="L85" s="829"/>
      <c r="M85" s="830"/>
      <c r="N85" s="58">
        <f>L82+L83+L84</f>
        <v>21524.544836810215</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93273.027626177587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6" t="s">
        <v>2324</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2325</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5"/>
      <c r="K117" s="805"/>
      <c r="L117" s="805"/>
      <c r="M117" s="805"/>
      <c r="N117" s="806"/>
    </row>
    <row r="118" spans="2:14" ht="15.75" thickBot="1">
      <c r="B118" s="270" t="s">
        <v>2327</v>
      </c>
      <c r="C118" s="402"/>
      <c r="D118" s="402"/>
      <c r="E118" s="63"/>
      <c r="F118" s="63"/>
      <c r="G118" s="63"/>
      <c r="H118" s="63"/>
      <c r="I118" s="63"/>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election activeCell="C72" sqref="C72"/>
    </sheetView>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12</v>
      </c>
      <c r="N36" s="281">
        <f>K36/M36</f>
        <v>5666.666666666667</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90612.05619412518</v>
      </c>
      <c r="L37" s="279"/>
      <c r="M37" s="280">
        <v>12</v>
      </c>
      <c r="N37" s="281">
        <f>K37/M37</f>
        <v>7551.0046828437653</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190000</v>
      </c>
      <c r="L38" s="279"/>
      <c r="M38" s="280">
        <v>12</v>
      </c>
      <c r="N38" s="281">
        <f>K38/M38</f>
        <v>15833.333333333334</v>
      </c>
    </row>
    <row r="39" spans="1:14">
      <c r="A39" s="119" t="s">
        <v>299</v>
      </c>
      <c r="B39" s="841" t="str">
        <f>VLOOKUP(A39,EQUIPOS!A7:D154,3,FALSE)</f>
        <v xml:space="preserve">Recicladora, potencia 430HP </v>
      </c>
      <c r="C39" s="842"/>
      <c r="D39" s="842"/>
      <c r="E39" s="842"/>
      <c r="F39" s="842"/>
      <c r="G39" s="842"/>
      <c r="H39" s="843"/>
      <c r="I39" s="276"/>
      <c r="J39" s="277"/>
      <c r="K39" s="278">
        <f>VLOOKUP(A39,EQUIPOS!A7:D164,4,FALSE)</f>
        <v>511333.63771817804</v>
      </c>
      <c r="L39" s="279"/>
      <c r="M39" s="280">
        <v>12</v>
      </c>
      <c r="N39" s="281">
        <f>K39/M39</f>
        <v>42611.136476514839</v>
      </c>
    </row>
    <row r="40" spans="1:14">
      <c r="A40" t="s">
        <v>365</v>
      </c>
      <c r="B40" s="841" t="str">
        <f>VLOOKUP(A40,EQUIPOS!A8:D154,3,FALSE)</f>
        <v xml:space="preserve">Vibrocompatador, potencia 153 HP, peso 10 Ton. </v>
      </c>
      <c r="C40" s="842"/>
      <c r="D40" s="842"/>
      <c r="E40" s="842"/>
      <c r="F40" s="842"/>
      <c r="G40" s="842"/>
      <c r="H40" s="843"/>
      <c r="I40" s="276"/>
      <c r="J40" s="277"/>
      <c r="K40" s="278">
        <f>VLOOKUP(A40,EQUIPOS!A8:D165,4,FALSE)</f>
        <v>135000</v>
      </c>
      <c r="L40" s="279"/>
      <c r="M40" s="280">
        <v>12</v>
      </c>
      <c r="N40" s="281">
        <f>K40/M40</f>
        <v>11250</v>
      </c>
    </row>
    <row r="41" spans="1:14">
      <c r="B41" s="841"/>
      <c r="C41" s="842"/>
      <c r="D41" s="842"/>
      <c r="E41" s="842"/>
      <c r="F41" s="842"/>
      <c r="G41" s="842"/>
      <c r="H41" s="843"/>
      <c r="I41" s="844"/>
      <c r="J41" s="825"/>
      <c r="K41" s="278"/>
      <c r="L41" s="845"/>
      <c r="M41" s="846"/>
      <c r="N41" s="281"/>
    </row>
    <row r="42" spans="1:14">
      <c r="B42" s="841"/>
      <c r="C42" s="842"/>
      <c r="D42" s="842"/>
      <c r="E42" s="847"/>
      <c r="F42" s="842"/>
      <c r="G42" s="842"/>
      <c r="H42" s="843"/>
      <c r="I42" s="42"/>
      <c r="J42" s="43"/>
      <c r="K42" s="283"/>
      <c r="L42" s="285"/>
      <c r="M42" s="286"/>
      <c r="N42" s="287"/>
    </row>
    <row r="43" spans="1:14">
      <c r="B43" s="848" t="s">
        <v>1036</v>
      </c>
      <c r="C43" s="963"/>
      <c r="D43" s="963"/>
      <c r="E43" s="44"/>
      <c r="F43" s="45"/>
      <c r="G43" s="45"/>
      <c r="H43" s="46"/>
      <c r="I43" s="42"/>
      <c r="J43" s="43"/>
      <c r="K43" s="288"/>
      <c r="L43" s="285"/>
      <c r="M43" s="410">
        <v>0.1</v>
      </c>
      <c r="N43" s="353">
        <f>N77*M43</f>
        <v>425.56004338416665</v>
      </c>
    </row>
    <row r="44" spans="1:14" ht="15.75" thickBot="1">
      <c r="B44" s="841"/>
      <c r="C44" s="842"/>
      <c r="D44" s="842"/>
      <c r="E44" s="842"/>
      <c r="F44" s="842"/>
      <c r="G44" s="842"/>
      <c r="H44" s="843"/>
      <c r="I44" s="850"/>
      <c r="J44" s="851"/>
      <c r="K44" s="47"/>
      <c r="L44" s="852"/>
      <c r="M44" s="853"/>
      <c r="N44" s="111"/>
    </row>
    <row r="45" spans="1:14" ht="15.75" thickBot="1">
      <c r="B45" s="828" t="s">
        <v>1037</v>
      </c>
      <c r="C45" s="829"/>
      <c r="D45" s="829"/>
      <c r="E45" s="829"/>
      <c r="F45" s="829"/>
      <c r="G45" s="829"/>
      <c r="H45" s="829"/>
      <c r="I45" s="829"/>
      <c r="J45" s="829"/>
      <c r="K45" s="829"/>
      <c r="L45" s="829"/>
      <c r="M45" s="830"/>
      <c r="N45" s="403">
        <f>SUM(N36:N44)</f>
        <v>83337.70120274277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9" t="s">
        <v>1028</v>
      </c>
      <c r="C49" s="820"/>
      <c r="D49" s="820"/>
      <c r="E49" s="820"/>
      <c r="F49" s="820"/>
      <c r="G49" s="820"/>
      <c r="H49" s="820"/>
      <c r="I49" s="821"/>
      <c r="J49" s="324" t="s">
        <v>1029</v>
      </c>
      <c r="K49" s="91" t="s">
        <v>1030</v>
      </c>
      <c r="L49" s="822" t="s">
        <v>1039</v>
      </c>
      <c r="M49" s="821"/>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69</v>
      </c>
      <c r="N50" s="281">
        <f>K50*M50</f>
        <v>5175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167113.0151268607</v>
      </c>
      <c r="N51" s="281">
        <f>K51*M51</f>
        <v>217246.91966491891</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23"/>
      <c r="C54" s="824"/>
      <c r="D54" s="824"/>
      <c r="E54" s="824"/>
      <c r="F54" s="824"/>
      <c r="G54" s="824"/>
      <c r="H54" s="824"/>
      <c r="I54" s="825"/>
      <c r="J54" s="48"/>
      <c r="K54" s="50"/>
      <c r="L54" s="826"/>
      <c r="M54" s="827"/>
      <c r="N54" s="51"/>
    </row>
    <row r="55" spans="1:14" ht="15.75" thickBot="1">
      <c r="B55" s="828" t="s">
        <v>1037</v>
      </c>
      <c r="C55" s="829"/>
      <c r="D55" s="829"/>
      <c r="E55" s="829"/>
      <c r="F55" s="829"/>
      <c r="G55" s="829"/>
      <c r="H55" s="829"/>
      <c r="I55" s="829"/>
      <c r="J55" s="829"/>
      <c r="K55" s="829"/>
      <c r="L55" s="829"/>
      <c r="M55" s="830"/>
      <c r="N55" s="403">
        <f>SUM(N50:N54)</f>
        <v>222421.91966491891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4255.600433841666</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N45+N55+N66+N77</f>
        <v>310015.2213015033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62003.044260300667</v>
      </c>
      <c r="M84" s="863"/>
      <c r="N84" s="57"/>
    </row>
    <row r="85" spans="1:14">
      <c r="B85" s="95" t="s">
        <v>1057</v>
      </c>
      <c r="C85" s="96"/>
      <c r="D85" s="96"/>
      <c r="E85" s="96"/>
      <c r="F85" s="96"/>
      <c r="G85" s="96"/>
      <c r="H85" s="96"/>
      <c r="I85" s="93"/>
      <c r="J85" s="94"/>
      <c r="K85" s="313">
        <v>0.05</v>
      </c>
      <c r="L85" s="862">
        <f>N79*K85</f>
        <v>15500.761065075167</v>
      </c>
      <c r="M85" s="863"/>
      <c r="N85" s="57"/>
    </row>
    <row r="86" spans="1:14" ht="15.75" thickBot="1">
      <c r="B86" s="97" t="s">
        <v>1058</v>
      </c>
      <c r="C86" s="98"/>
      <c r="D86" s="98"/>
      <c r="E86" s="98"/>
      <c r="F86" s="98"/>
      <c r="G86" s="98"/>
      <c r="H86" s="98"/>
      <c r="I86" s="99"/>
      <c r="J86" s="100"/>
      <c r="K86" s="314">
        <v>0.05</v>
      </c>
      <c r="L86" s="864">
        <f>N79*K86</f>
        <v>15500.761065075167</v>
      </c>
      <c r="M86" s="865"/>
      <c r="N86" s="57"/>
    </row>
    <row r="87" spans="1:14" ht="15.75" thickBot="1">
      <c r="B87" s="828" t="s">
        <v>1037</v>
      </c>
      <c r="C87" s="829"/>
      <c r="D87" s="829"/>
      <c r="E87" s="829"/>
      <c r="F87" s="829"/>
      <c r="G87" s="829"/>
      <c r="H87" s="829"/>
      <c r="I87" s="829"/>
      <c r="J87" s="829"/>
      <c r="K87" s="829"/>
      <c r="L87" s="829"/>
      <c r="M87" s="830"/>
      <c r="N87" s="58">
        <f>L84+L85+L86</f>
        <v>93004.566390451015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403019.78769195429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66" t="s">
        <v>2324</v>
      </c>
      <c r="C106" s="867"/>
      <c r="D106" s="867"/>
      <c r="E106" s="867"/>
      <c r="F106" s="867"/>
      <c r="G106" s="867"/>
      <c r="H106" s="867"/>
      <c r="I106" s="867"/>
      <c r="J106" s="867"/>
      <c r="K106" s="867"/>
      <c r="L106" s="867"/>
      <c r="M106" s="867"/>
      <c r="N106" s="868"/>
    </row>
    <row r="107" spans="2:14" ht="15" customHeight="1">
      <c r="B107" s="866"/>
      <c r="C107" s="867"/>
      <c r="D107" s="867"/>
      <c r="E107" s="867"/>
      <c r="F107" s="867"/>
      <c r="G107" s="867"/>
      <c r="H107" s="867"/>
      <c r="I107" s="867"/>
      <c r="J107" s="867"/>
      <c r="K107" s="867"/>
      <c r="L107" s="867"/>
      <c r="M107" s="867"/>
      <c r="N107" s="868"/>
    </row>
    <row r="108" spans="2:14" ht="30" customHeight="1">
      <c r="B108" s="869" t="s">
        <v>2325</v>
      </c>
      <c r="C108" s="870"/>
      <c r="D108" s="870"/>
      <c r="E108" s="870"/>
      <c r="F108" s="870"/>
      <c r="G108" s="870"/>
      <c r="H108" s="870"/>
      <c r="I108" s="870"/>
      <c r="J108" s="870"/>
      <c r="K108" s="870"/>
      <c r="L108" s="870"/>
      <c r="M108" s="870"/>
      <c r="N108" s="871"/>
    </row>
    <row r="109" spans="2:14">
      <c r="B109" s="869"/>
      <c r="C109" s="870"/>
      <c r="D109" s="870"/>
      <c r="E109" s="870"/>
      <c r="F109" s="870"/>
      <c r="G109" s="870"/>
      <c r="H109" s="870"/>
      <c r="I109" s="870"/>
      <c r="J109" s="870"/>
      <c r="K109" s="870"/>
      <c r="L109" s="870"/>
      <c r="M109" s="870"/>
      <c r="N109" s="871"/>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05"/>
      <c r="K119" s="805"/>
      <c r="L119" s="805"/>
      <c r="M119" s="805"/>
      <c r="N119" s="806"/>
    </row>
    <row r="120" spans="2:14" ht="15.75" thickBot="1">
      <c r="B120" s="270" t="s">
        <v>2327</v>
      </c>
      <c r="C120" s="402"/>
      <c r="D120" s="402"/>
      <c r="E120" s="63"/>
      <c r="F120" s="63"/>
      <c r="G120" s="63"/>
      <c r="H120" s="63"/>
      <c r="I120" s="63"/>
      <c r="J120" s="807"/>
      <c r="K120" s="807"/>
      <c r="L120" s="807"/>
      <c r="M120" s="807"/>
      <c r="N120"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18</v>
      </c>
      <c r="N36" s="281">
        <f>K36/M36</f>
        <v>3777.7777777777778</v>
      </c>
    </row>
    <row r="37" spans="1:14">
      <c r="A37" s="119" t="s">
        <v>154</v>
      </c>
      <c r="B37" s="841" t="str">
        <f>VLOOKUP(A37,EQUIPOS!A7:D154,3,FALSE)</f>
        <v>Carrotanque Irrigador de asfalto, 1000 GALONES DE CAPACIDAD</v>
      </c>
      <c r="C37" s="842"/>
      <c r="D37" s="842"/>
      <c r="E37" s="842"/>
      <c r="F37" s="842"/>
      <c r="G37" s="842"/>
      <c r="H37" s="843"/>
      <c r="I37" s="276"/>
      <c r="J37" s="277"/>
      <c r="K37" s="278">
        <f>VLOOKUP(A37,EQUIPOS!A7:D164,4,FALSE)</f>
        <v>90612.05619412518</v>
      </c>
      <c r="L37" s="279"/>
      <c r="M37" s="280">
        <v>18</v>
      </c>
      <c r="N37" s="281">
        <f>K37/M37</f>
        <v>5034.0031218958429</v>
      </c>
    </row>
    <row r="38" spans="1:14">
      <c r="A38" t="s">
        <v>269</v>
      </c>
      <c r="B38" s="841" t="str">
        <f>VLOOKUP(A38,EQUIPOS!A8:D154,3,FALSE)</f>
        <v>Motoniveladora  potencia 215 HP, ancho de cuchilla 4,27 m, peso 18 ton.</v>
      </c>
      <c r="C38" s="842"/>
      <c r="D38" s="842"/>
      <c r="E38" s="842"/>
      <c r="F38" s="842"/>
      <c r="G38" s="842"/>
      <c r="H38" s="843"/>
      <c r="I38" s="276"/>
      <c r="J38" s="277"/>
      <c r="K38" s="278">
        <f>VLOOKUP(A38,EQUIPOS!A8:D165,4,FALSE)</f>
        <v>190000</v>
      </c>
      <c r="L38" s="279"/>
      <c r="M38" s="280">
        <v>18</v>
      </c>
      <c r="N38" s="281">
        <f>K38/M38</f>
        <v>10555.555555555555</v>
      </c>
    </row>
    <row r="39" spans="1:14">
      <c r="A39" t="s">
        <v>299</v>
      </c>
      <c r="B39" s="841" t="str">
        <f>VLOOKUP(A39,EQUIPOS!A9:D154,3,FALSE)</f>
        <v xml:space="preserve">Recicladora, potencia 430HP </v>
      </c>
      <c r="C39" s="842"/>
      <c r="D39" s="842"/>
      <c r="E39" s="842"/>
      <c r="F39" s="842"/>
      <c r="G39" s="842"/>
      <c r="H39" s="843"/>
      <c r="I39" s="844"/>
      <c r="J39" s="825"/>
      <c r="K39" s="278">
        <f>VLOOKUP(A39,EQUIPOS!A9:D166,4,FALSE)</f>
        <v>511333.63771817804</v>
      </c>
      <c r="L39" s="845">
        <v>18</v>
      </c>
      <c r="M39" s="846"/>
      <c r="N39" s="281">
        <f>K39/L39</f>
        <v>28407.424317676559</v>
      </c>
    </row>
    <row r="40" spans="1:14">
      <c r="A40" t="s">
        <v>365</v>
      </c>
      <c r="B40" s="841" t="str">
        <f>VLOOKUP(A40,EQUIPOS!A10:D154,3,FALSE)</f>
        <v xml:space="preserve">Vibrocompatador, potencia 153 HP, peso 10 Ton. </v>
      </c>
      <c r="C40" s="842"/>
      <c r="D40" s="842"/>
      <c r="E40" s="842"/>
      <c r="F40" s="842"/>
      <c r="G40" s="842"/>
      <c r="H40" s="843"/>
      <c r="I40" s="42"/>
      <c r="J40" s="43"/>
      <c r="K40" s="278">
        <f>VLOOKUP(A40,EQUIPOS!A10:D167,4,FALSE)</f>
        <v>135000</v>
      </c>
      <c r="L40" s="285"/>
      <c r="M40" s="286">
        <v>18</v>
      </c>
      <c r="N40" s="281">
        <f>K40/M40</f>
        <v>7500</v>
      </c>
    </row>
    <row r="41" spans="1:14">
      <c r="B41" s="329"/>
      <c r="C41" s="330"/>
      <c r="D41" s="330"/>
      <c r="E41" s="330"/>
      <c r="F41" s="332"/>
      <c r="G41" s="332"/>
      <c r="H41" s="131"/>
      <c r="I41" s="42"/>
      <c r="J41" s="43"/>
      <c r="K41" s="283"/>
      <c r="L41" s="285"/>
      <c r="M41" s="286"/>
      <c r="N41" s="281"/>
    </row>
    <row r="42" spans="1:14">
      <c r="B42" s="848" t="s">
        <v>1036</v>
      </c>
      <c r="C42" s="849"/>
      <c r="D42" s="849"/>
      <c r="E42" s="44"/>
      <c r="F42" s="45"/>
      <c r="G42" s="45"/>
      <c r="H42" s="46"/>
      <c r="I42" s="42"/>
      <c r="J42" s="43"/>
      <c r="K42" s="288"/>
      <c r="L42" s="285"/>
      <c r="M42" s="410">
        <v>0.01</v>
      </c>
      <c r="N42" s="353">
        <f>N76*M42</f>
        <v>28.370669558944442</v>
      </c>
    </row>
    <row r="43" spans="1:14" ht="15.75" thickBot="1">
      <c r="B43" s="841"/>
      <c r="C43" s="842"/>
      <c r="D43" s="842"/>
      <c r="E43" s="842"/>
      <c r="F43" s="842"/>
      <c r="G43" s="842"/>
      <c r="H43" s="843"/>
      <c r="I43" s="850"/>
      <c r="J43" s="851"/>
      <c r="K43" s="47"/>
      <c r="L43" s="852"/>
      <c r="M43" s="853"/>
      <c r="N43" s="111"/>
    </row>
    <row r="44" spans="1:14" ht="15.75" thickBot="1">
      <c r="B44" s="828" t="s">
        <v>1037</v>
      </c>
      <c r="C44" s="829"/>
      <c r="D44" s="829"/>
      <c r="E44" s="829"/>
      <c r="F44" s="829"/>
      <c r="G44" s="829"/>
      <c r="H44" s="829"/>
      <c r="I44" s="829"/>
      <c r="J44" s="829"/>
      <c r="K44" s="829"/>
      <c r="L44" s="829"/>
      <c r="M44" s="830"/>
      <c r="N44" s="403">
        <f>SUM(N36:N43)</f>
        <v>55303.131442464677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9" t="s">
        <v>1028</v>
      </c>
      <c r="C48" s="820"/>
      <c r="D48" s="820"/>
      <c r="E48" s="820"/>
      <c r="F48" s="820"/>
      <c r="G48" s="820"/>
      <c r="H48" s="820"/>
      <c r="I48" s="821"/>
      <c r="J48" s="324" t="s">
        <v>1029</v>
      </c>
      <c r="K48" s="91" t="s">
        <v>1030</v>
      </c>
      <c r="L48" s="822" t="s">
        <v>1039</v>
      </c>
      <c r="M48" s="821"/>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396747.70686434035</v>
      </c>
      <c r="N49" s="281">
        <f>K49*M49</f>
        <v>60702.399150244069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SUM(N49:N53)</f>
        <v>60702.399150244069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17">
        <f>VLOOKUP(A59,TRANSPORTE!A5:D117,4,FALSE)</f>
        <v>1200</v>
      </c>
      <c r="M59" s="918"/>
      <c r="N59" s="296">
        <f>K59*L59</f>
        <v>183.6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2837.0669558944442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N44+N54+N65+N76</f>
        <v>119026.1975486032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23805.239509720643</v>
      </c>
      <c r="M83" s="863"/>
      <c r="N83" s="57"/>
    </row>
    <row r="84" spans="1:14">
      <c r="B84" s="95" t="s">
        <v>1057</v>
      </c>
      <c r="C84" s="96"/>
      <c r="D84" s="96"/>
      <c r="E84" s="96"/>
      <c r="F84" s="96"/>
      <c r="G84" s="96"/>
      <c r="H84" s="96"/>
      <c r="I84" s="93"/>
      <c r="J84" s="94"/>
      <c r="K84" s="313">
        <v>0.05</v>
      </c>
      <c r="L84" s="862">
        <f>N78*K84</f>
        <v>5951.3098774301607</v>
      </c>
      <c r="M84" s="863"/>
      <c r="N84" s="57"/>
    </row>
    <row r="85" spans="1:14" ht="15.75" thickBot="1">
      <c r="B85" s="97" t="s">
        <v>1058</v>
      </c>
      <c r="C85" s="98"/>
      <c r="D85" s="98"/>
      <c r="E85" s="98"/>
      <c r="F85" s="98"/>
      <c r="G85" s="98"/>
      <c r="H85" s="98"/>
      <c r="I85" s="99"/>
      <c r="J85" s="100"/>
      <c r="K85" s="314">
        <v>0.05</v>
      </c>
      <c r="L85" s="864">
        <f>N78*K85</f>
        <v>5951.3098774301607</v>
      </c>
      <c r="M85" s="865"/>
      <c r="N85" s="57"/>
    </row>
    <row r="86" spans="1:14" ht="15.75" thickBot="1">
      <c r="B86" s="828" t="s">
        <v>1037</v>
      </c>
      <c r="C86" s="829"/>
      <c r="D86" s="829"/>
      <c r="E86" s="829"/>
      <c r="F86" s="829"/>
      <c r="G86" s="829"/>
      <c r="H86" s="829"/>
      <c r="I86" s="829"/>
      <c r="J86" s="829"/>
      <c r="K86" s="829"/>
      <c r="L86" s="829"/>
      <c r="M86" s="830"/>
      <c r="N86" s="58">
        <f>L83+L84+L85</f>
        <v>35707.859264580962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154734.05681318417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18</v>
      </c>
      <c r="N36" s="281">
        <f>K36/M36</f>
        <v>3777.7777777777778</v>
      </c>
    </row>
    <row r="37" spans="1:14">
      <c r="A37" s="119" t="s">
        <v>154</v>
      </c>
      <c r="B37" s="841" t="str">
        <f>VLOOKUP(A37,EQUIPOS!A7:D154,3,FALSE)</f>
        <v>Carrotanque Irrigador de asfalto, 1000 GALONES DE CAPACIDAD</v>
      </c>
      <c r="C37" s="842"/>
      <c r="D37" s="842"/>
      <c r="E37" s="842"/>
      <c r="F37" s="842"/>
      <c r="G37" s="842"/>
      <c r="H37" s="843"/>
      <c r="I37" s="276"/>
      <c r="J37" s="277"/>
      <c r="K37" s="278">
        <f>VLOOKUP(A37,EQUIPOS!A7:D164,4,FALSE)</f>
        <v>90612.05619412518</v>
      </c>
      <c r="L37" s="279"/>
      <c r="M37" s="280">
        <v>18</v>
      </c>
      <c r="N37" s="281">
        <f>K37/M37</f>
        <v>5034.0031218958429</v>
      </c>
    </row>
    <row r="38" spans="1:14">
      <c r="A38" t="s">
        <v>269</v>
      </c>
      <c r="B38" s="841" t="str">
        <f>VLOOKUP(A38,EQUIPOS!A8:D154,3,FALSE)</f>
        <v>Motoniveladora  potencia 215 HP, ancho de cuchilla 4,27 m, peso 18 ton.</v>
      </c>
      <c r="C38" s="842"/>
      <c r="D38" s="842"/>
      <c r="E38" s="842"/>
      <c r="F38" s="842"/>
      <c r="G38" s="842"/>
      <c r="H38" s="843"/>
      <c r="I38" s="276"/>
      <c r="J38" s="277"/>
      <c r="K38" s="278">
        <f>VLOOKUP(A38,EQUIPOS!A8:D165,4,FALSE)</f>
        <v>190000</v>
      </c>
      <c r="L38" s="279"/>
      <c r="M38" s="280">
        <v>18</v>
      </c>
      <c r="N38" s="281">
        <f>K38/M38</f>
        <v>10555.555555555555</v>
      </c>
    </row>
    <row r="39" spans="1:14">
      <c r="A39" t="s">
        <v>299</v>
      </c>
      <c r="B39" s="841" t="str">
        <f>VLOOKUP(A39,EQUIPOS!A9:D154,3,FALSE)</f>
        <v xml:space="preserve">Recicladora, potencia 430HP </v>
      </c>
      <c r="C39" s="842"/>
      <c r="D39" s="842"/>
      <c r="E39" s="842"/>
      <c r="F39" s="842"/>
      <c r="G39" s="842"/>
      <c r="H39" s="843"/>
      <c r="I39" s="844"/>
      <c r="J39" s="825"/>
      <c r="K39" s="278">
        <f>VLOOKUP(A39,EQUIPOS!A9:D166,4,FALSE)</f>
        <v>511333.63771817804</v>
      </c>
      <c r="L39" s="845">
        <v>18</v>
      </c>
      <c r="M39" s="846"/>
      <c r="N39" s="281">
        <f>K39/L39</f>
        <v>28407.424317676559</v>
      </c>
    </row>
    <row r="40" spans="1:14">
      <c r="A40" t="s">
        <v>365</v>
      </c>
      <c r="B40" s="841" t="str">
        <f>VLOOKUP(A40,EQUIPOS!A10:D154,3,FALSE)</f>
        <v xml:space="preserve">Vibrocompatador, potencia 153 HP, peso 10 Ton. </v>
      </c>
      <c r="C40" s="842"/>
      <c r="D40" s="842"/>
      <c r="E40" s="842"/>
      <c r="F40" s="842"/>
      <c r="G40" s="842"/>
      <c r="H40" s="843"/>
      <c r="I40" s="42"/>
      <c r="J40" s="43"/>
      <c r="K40" s="278">
        <f>VLOOKUP(A40,EQUIPOS!A10:D167,4,FALSE)</f>
        <v>135000</v>
      </c>
      <c r="L40" s="285"/>
      <c r="M40" s="286">
        <v>18</v>
      </c>
      <c r="N40" s="281">
        <f>K40/M40</f>
        <v>7500</v>
      </c>
    </row>
    <row r="41" spans="1:14">
      <c r="B41" s="329"/>
      <c r="C41" s="330"/>
      <c r="D41" s="330"/>
      <c r="E41" s="330"/>
      <c r="F41" s="332"/>
      <c r="G41" s="332"/>
      <c r="H41" s="131"/>
      <c r="I41" s="42"/>
      <c r="J41" s="43"/>
      <c r="K41" s="283"/>
      <c r="L41" s="285"/>
      <c r="M41" s="286"/>
      <c r="N41" s="287"/>
    </row>
    <row r="42" spans="1:14">
      <c r="B42" s="848" t="s">
        <v>1036</v>
      </c>
      <c r="C42" s="849"/>
      <c r="D42" s="849"/>
      <c r="E42" s="44"/>
      <c r="F42" s="45"/>
      <c r="G42" s="45"/>
      <c r="H42" s="46"/>
      <c r="I42" s="42"/>
      <c r="J42" s="43"/>
      <c r="K42" s="288"/>
      <c r="L42" s="285"/>
      <c r="M42" s="410">
        <v>0.01</v>
      </c>
      <c r="N42" s="353">
        <f>N76*M42</f>
        <v>28.370669558944442</v>
      </c>
    </row>
    <row r="43" spans="1:14" ht="15.75" thickBot="1">
      <c r="B43" s="841"/>
      <c r="C43" s="842"/>
      <c r="D43" s="842"/>
      <c r="E43" s="842"/>
      <c r="F43" s="842"/>
      <c r="G43" s="842"/>
      <c r="H43" s="843"/>
      <c r="I43" s="850"/>
      <c r="J43" s="851"/>
      <c r="K43" s="47"/>
      <c r="L43" s="852"/>
      <c r="M43" s="853"/>
      <c r="N43" s="111"/>
    </row>
    <row r="44" spans="1:14" ht="15.75" thickBot="1">
      <c r="B44" s="828" t="s">
        <v>1037</v>
      </c>
      <c r="C44" s="829"/>
      <c r="D44" s="829"/>
      <c r="E44" s="829"/>
      <c r="F44" s="829"/>
      <c r="G44" s="829"/>
      <c r="H44" s="829"/>
      <c r="I44" s="829"/>
      <c r="J44" s="829"/>
      <c r="K44" s="829"/>
      <c r="L44" s="829"/>
      <c r="M44" s="830"/>
      <c r="N44" s="403">
        <f>SUM(N36:N43)</f>
        <v>55303.131442464677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9" t="s">
        <v>1028</v>
      </c>
      <c r="C48" s="820"/>
      <c r="D48" s="820"/>
      <c r="E48" s="820"/>
      <c r="F48" s="820"/>
      <c r="G48" s="820"/>
      <c r="H48" s="820"/>
      <c r="I48" s="821"/>
      <c r="J48" s="324" t="s">
        <v>1029</v>
      </c>
      <c r="K48" s="91" t="s">
        <v>1030</v>
      </c>
      <c r="L48" s="822" t="s">
        <v>1039</v>
      </c>
      <c r="M48" s="821"/>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416500</v>
      </c>
      <c r="N49" s="281">
        <f>K49*M49</f>
        <v>63724.5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SUM(N49:N53)</f>
        <v>63724.5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17">
        <f>VLOOKUP(A59,TRANSPORTE!A5:D117,4,FALSE)</f>
        <v>1500</v>
      </c>
      <c r="M59" s="918"/>
      <c r="N59" s="296">
        <f>K59*L59</f>
        <v>229.5</v>
      </c>
    </row>
    <row r="60" spans="1:14">
      <c r="B60" s="52"/>
      <c r="C60" s="53"/>
      <c r="D60" s="53"/>
      <c r="E60" s="53"/>
      <c r="F60" s="53"/>
      <c r="G60" s="53"/>
      <c r="H60" s="320"/>
      <c r="I60" s="288"/>
      <c r="J60" s="295"/>
      <c r="K60" s="288"/>
      <c r="L60" s="917"/>
      <c r="M60" s="91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229.5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2837.0669558944442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N44+N54+N65+N76</f>
        <v>122094.19839835913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24418.83967967183</v>
      </c>
      <c r="M83" s="863"/>
      <c r="N83" s="57"/>
    </row>
    <row r="84" spans="1:14">
      <c r="B84" s="95" t="s">
        <v>1057</v>
      </c>
      <c r="C84" s="96"/>
      <c r="D84" s="96"/>
      <c r="E84" s="96"/>
      <c r="F84" s="96"/>
      <c r="G84" s="96"/>
      <c r="H84" s="96"/>
      <c r="I84" s="93"/>
      <c r="J84" s="94"/>
      <c r="K84" s="313">
        <v>0.05</v>
      </c>
      <c r="L84" s="862">
        <f>N78*K84</f>
        <v>6104.7099199179574</v>
      </c>
      <c r="M84" s="863"/>
      <c r="N84" s="57"/>
    </row>
    <row r="85" spans="1:14" ht="15.75" thickBot="1">
      <c r="B85" s="97" t="s">
        <v>1058</v>
      </c>
      <c r="C85" s="98"/>
      <c r="D85" s="98"/>
      <c r="E85" s="98"/>
      <c r="F85" s="98"/>
      <c r="G85" s="98"/>
      <c r="H85" s="98"/>
      <c r="I85" s="99"/>
      <c r="J85" s="100"/>
      <c r="K85" s="314">
        <v>0.05</v>
      </c>
      <c r="L85" s="864">
        <f>N78*K85</f>
        <v>6104.7099199179574</v>
      </c>
      <c r="M85" s="865"/>
      <c r="N85" s="57"/>
    </row>
    <row r="86" spans="1:14" ht="15.75" thickBot="1">
      <c r="B86" s="828" t="s">
        <v>1037</v>
      </c>
      <c r="C86" s="829"/>
      <c r="D86" s="829"/>
      <c r="E86" s="829"/>
      <c r="F86" s="829"/>
      <c r="G86" s="829"/>
      <c r="H86" s="829"/>
      <c r="I86" s="829"/>
      <c r="J86" s="829"/>
      <c r="K86" s="829"/>
      <c r="L86" s="829"/>
      <c r="M86" s="830"/>
      <c r="N86" s="58">
        <f>L83+L84+L85</f>
        <v>36628.259519507745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158722.45791786688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15</v>
      </c>
      <c r="N36" s="281">
        <f>K36/M36</f>
        <v>4533.333333333333</v>
      </c>
    </row>
    <row r="37" spans="1:14">
      <c r="A37" s="119" t="s">
        <v>154</v>
      </c>
      <c r="B37" s="841" t="str">
        <f>VLOOKUP(A37,EQUIPOS!A7:D154,3,FALSE)</f>
        <v>Carrotanque Irrigador de asfalto, 1000 GALONES DE CAPACIDAD</v>
      </c>
      <c r="C37" s="842"/>
      <c r="D37" s="842"/>
      <c r="E37" s="842"/>
      <c r="F37" s="842"/>
      <c r="G37" s="842"/>
      <c r="H37" s="843"/>
      <c r="I37" s="276"/>
      <c r="J37" s="277"/>
      <c r="K37" s="278">
        <f>VLOOKUP(A37,EQUIPOS!A7:D164,4,FALSE)</f>
        <v>90612.05619412518</v>
      </c>
      <c r="L37" s="279"/>
      <c r="M37" s="280">
        <v>15</v>
      </c>
      <c r="N37" s="281">
        <f>K37/M37</f>
        <v>6040.8037462750117</v>
      </c>
    </row>
    <row r="38" spans="1:14">
      <c r="A38" t="s">
        <v>269</v>
      </c>
      <c r="B38" s="841" t="str">
        <f>VLOOKUP(A38,EQUIPOS!A8:D154,3,FALSE)</f>
        <v>Motoniveladora  potencia 215 HP, ancho de cuchilla 4,27 m, peso 18 ton.</v>
      </c>
      <c r="C38" s="842"/>
      <c r="D38" s="842"/>
      <c r="E38" s="842"/>
      <c r="F38" s="842"/>
      <c r="G38" s="842"/>
      <c r="H38" s="843"/>
      <c r="I38" s="276"/>
      <c r="J38" s="277"/>
      <c r="K38" s="278">
        <f>VLOOKUP(A38,EQUIPOS!A8:D165,4,FALSE)</f>
        <v>190000</v>
      </c>
      <c r="L38" s="279"/>
      <c r="M38" s="280">
        <v>15</v>
      </c>
      <c r="N38" s="281">
        <f>K38/M38</f>
        <v>12666.666666666666</v>
      </c>
    </row>
    <row r="39" spans="1:14">
      <c r="A39" t="s">
        <v>299</v>
      </c>
      <c r="B39" s="841" t="str">
        <f>VLOOKUP(A39,EQUIPOS!A9:D154,3,FALSE)</f>
        <v xml:space="preserve">Recicladora, potencia 430HP </v>
      </c>
      <c r="C39" s="842"/>
      <c r="D39" s="842"/>
      <c r="E39" s="842"/>
      <c r="F39" s="842"/>
      <c r="G39" s="842"/>
      <c r="H39" s="843"/>
      <c r="I39" s="844"/>
      <c r="J39" s="825"/>
      <c r="K39" s="278">
        <f>VLOOKUP(A39,EQUIPOS!A9:D166,4,FALSE)</f>
        <v>511333.63771817804</v>
      </c>
      <c r="L39" s="845">
        <v>15</v>
      </c>
      <c r="M39" s="846"/>
      <c r="N39" s="281">
        <f>K39/L39</f>
        <v>34088.909181211871</v>
      </c>
    </row>
    <row r="40" spans="1:14">
      <c r="A40" t="s">
        <v>365</v>
      </c>
      <c r="B40" s="841" t="str">
        <f>VLOOKUP(A40,EQUIPOS!A10:D154,3,FALSE)</f>
        <v xml:space="preserve">Vibrocompatador, potencia 153 HP, peso 10 Ton. </v>
      </c>
      <c r="C40" s="842"/>
      <c r="D40" s="842"/>
      <c r="E40" s="842"/>
      <c r="F40" s="842"/>
      <c r="G40" s="842"/>
      <c r="H40" s="843"/>
      <c r="I40" s="42"/>
      <c r="J40" s="43"/>
      <c r="K40" s="278">
        <f>VLOOKUP(A40,EQUIPOS!A10:D167,4,FALSE)</f>
        <v>135000</v>
      </c>
      <c r="L40" s="285"/>
      <c r="M40" s="286">
        <v>15</v>
      </c>
      <c r="N40" s="281">
        <f>K40/M40</f>
        <v>9000</v>
      </c>
    </row>
    <row r="41" spans="1:14">
      <c r="B41" s="329"/>
      <c r="C41" s="330"/>
      <c r="D41" s="330"/>
      <c r="E41" s="330"/>
      <c r="F41" s="332"/>
      <c r="G41" s="332"/>
      <c r="H41" s="131"/>
      <c r="I41" s="42"/>
      <c r="J41" s="43"/>
      <c r="K41" s="283"/>
      <c r="L41" s="285"/>
      <c r="M41" s="286"/>
      <c r="N41" s="287"/>
    </row>
    <row r="42" spans="1:14">
      <c r="B42" s="848" t="s">
        <v>1036</v>
      </c>
      <c r="C42" s="849"/>
      <c r="D42" s="849"/>
      <c r="E42" s="44"/>
      <c r="F42" s="45"/>
      <c r="G42" s="45"/>
      <c r="H42" s="46"/>
      <c r="I42" s="42"/>
      <c r="J42" s="43"/>
      <c r="K42" s="288"/>
      <c r="L42" s="285"/>
      <c r="M42" s="410">
        <v>0.01</v>
      </c>
      <c r="N42" s="353">
        <f>N76*M42</f>
        <v>34.044803470733335</v>
      </c>
    </row>
    <row r="43" spans="1:14" ht="15.75" thickBot="1">
      <c r="B43" s="841"/>
      <c r="C43" s="842"/>
      <c r="D43" s="842"/>
      <c r="E43" s="842"/>
      <c r="F43" s="842"/>
      <c r="G43" s="842"/>
      <c r="H43" s="843"/>
      <c r="I43" s="850"/>
      <c r="J43" s="851"/>
      <c r="K43" s="47"/>
      <c r="L43" s="852"/>
      <c r="M43" s="853"/>
      <c r="N43" s="111"/>
    </row>
    <row r="44" spans="1:14" ht="15.75" thickBot="1">
      <c r="B44" s="828" t="s">
        <v>1037</v>
      </c>
      <c r="C44" s="829"/>
      <c r="D44" s="829"/>
      <c r="E44" s="829"/>
      <c r="F44" s="829"/>
      <c r="G44" s="829"/>
      <c r="H44" s="829"/>
      <c r="I44" s="829"/>
      <c r="J44" s="829"/>
      <c r="K44" s="829"/>
      <c r="L44" s="829"/>
      <c r="M44" s="830"/>
      <c r="N44" s="403">
        <f>SUM(N36:N43)</f>
        <v>66363.757730957615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9" t="s">
        <v>1028</v>
      </c>
      <c r="C48" s="820"/>
      <c r="D48" s="820"/>
      <c r="E48" s="820"/>
      <c r="F48" s="820"/>
      <c r="G48" s="820"/>
      <c r="H48" s="820"/>
      <c r="I48" s="821"/>
      <c r="J48" s="324" t="s">
        <v>1029</v>
      </c>
      <c r="K48" s="91" t="s">
        <v>1030</v>
      </c>
      <c r="L48" s="822" t="s">
        <v>1039</v>
      </c>
      <c r="M48" s="821"/>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396747.70686434035</v>
      </c>
      <c r="N49" s="281">
        <f>K49*M49</f>
        <v>60702.399150244069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SUM(N49:N53)</f>
        <v>60702.399150244069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17">
        <f>VLOOKUP(A59,TRANSPORTE!A5:D117,4,FALSE)</f>
        <v>1200</v>
      </c>
      <c r="M59" s="918"/>
      <c r="N59" s="296">
        <f>K59*L59</f>
        <v>183.6</v>
      </c>
    </row>
    <row r="60" spans="1:14">
      <c r="B60" s="52"/>
      <c r="C60" s="53"/>
      <c r="D60" s="53"/>
      <c r="E60" s="53"/>
      <c r="F60" s="53"/>
      <c r="G60" s="53"/>
      <c r="H60" s="320"/>
      <c r="I60" s="288"/>
      <c r="J60" s="295"/>
      <c r="K60" s="288"/>
      <c r="L60" s="917"/>
      <c r="M60" s="91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3404.4803470733332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N44+N54+N65+N76</f>
        <v>130654.23722827503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26130.847445655007</v>
      </c>
      <c r="M83" s="863"/>
      <c r="N83" s="57"/>
    </row>
    <row r="84" spans="1:14">
      <c r="B84" s="95" t="s">
        <v>1057</v>
      </c>
      <c r="C84" s="96"/>
      <c r="D84" s="96"/>
      <c r="E84" s="96"/>
      <c r="F84" s="96"/>
      <c r="G84" s="96"/>
      <c r="H84" s="96"/>
      <c r="I84" s="93"/>
      <c r="J84" s="94"/>
      <c r="K84" s="313">
        <v>0.05</v>
      </c>
      <c r="L84" s="862">
        <f>N78*K84</f>
        <v>6532.7118614137516</v>
      </c>
      <c r="M84" s="863"/>
      <c r="N84" s="57"/>
    </row>
    <row r="85" spans="1:14" ht="15.75" thickBot="1">
      <c r="B85" s="97" t="s">
        <v>1058</v>
      </c>
      <c r="C85" s="98"/>
      <c r="D85" s="98"/>
      <c r="E85" s="98"/>
      <c r="F85" s="98"/>
      <c r="G85" s="98"/>
      <c r="H85" s="98"/>
      <c r="I85" s="99"/>
      <c r="J85" s="100"/>
      <c r="K85" s="314">
        <v>0.05</v>
      </c>
      <c r="L85" s="864">
        <f>N78*K85</f>
        <v>6532.7118614137516</v>
      </c>
      <c r="M85" s="865"/>
      <c r="N85" s="57"/>
    </row>
    <row r="86" spans="1:14" ht="15.75" thickBot="1">
      <c r="B86" s="828" t="s">
        <v>1037</v>
      </c>
      <c r="C86" s="829"/>
      <c r="D86" s="829"/>
      <c r="E86" s="829"/>
      <c r="F86" s="829"/>
      <c r="G86" s="829"/>
      <c r="H86" s="829"/>
      <c r="I86" s="829"/>
      <c r="J86" s="829"/>
      <c r="K86" s="829"/>
      <c r="L86" s="829"/>
      <c r="M86" s="830"/>
      <c r="N86" s="58">
        <f>L83+L84+L85</f>
        <v>39196.271168482512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169850.50839675753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280">
        <v>15</v>
      </c>
      <c r="N36" s="281">
        <f>K36/M36</f>
        <v>4533.333333333333</v>
      </c>
    </row>
    <row r="37" spans="1:14">
      <c r="A37" s="119" t="s">
        <v>154</v>
      </c>
      <c r="B37" s="841" t="str">
        <f>VLOOKUP(A37,EQUIPOS!A7:D154,3,FALSE)</f>
        <v>Carrotanque Irrigador de asfalto, 1000 GALONES DE CAPACIDAD</v>
      </c>
      <c r="C37" s="842"/>
      <c r="D37" s="842"/>
      <c r="E37" s="842"/>
      <c r="F37" s="842"/>
      <c r="G37" s="842"/>
      <c r="H37" s="843"/>
      <c r="I37" s="276"/>
      <c r="J37" s="277"/>
      <c r="K37" s="278">
        <f>VLOOKUP(A37,EQUIPOS!A7:D164,4,FALSE)</f>
        <v>90612.05619412518</v>
      </c>
      <c r="L37" s="279"/>
      <c r="M37" s="280">
        <v>15</v>
      </c>
      <c r="N37" s="281">
        <f>K37/M37</f>
        <v>6040.8037462750117</v>
      </c>
    </row>
    <row r="38" spans="1:14">
      <c r="A38" t="s">
        <v>269</v>
      </c>
      <c r="B38" s="841" t="str">
        <f>VLOOKUP(A38,EQUIPOS!A8:D154,3,FALSE)</f>
        <v>Motoniveladora  potencia 215 HP, ancho de cuchilla 4,27 m, peso 18 ton.</v>
      </c>
      <c r="C38" s="842"/>
      <c r="D38" s="842"/>
      <c r="E38" s="842"/>
      <c r="F38" s="842"/>
      <c r="G38" s="842"/>
      <c r="H38" s="843"/>
      <c r="I38" s="276"/>
      <c r="J38" s="277"/>
      <c r="K38" s="278">
        <f>VLOOKUP(A38,EQUIPOS!A8:D165,4,FALSE)</f>
        <v>190000</v>
      </c>
      <c r="L38" s="279"/>
      <c r="M38" s="280">
        <v>15</v>
      </c>
      <c r="N38" s="281">
        <f>K38/M38</f>
        <v>12666.666666666666</v>
      </c>
    </row>
    <row r="39" spans="1:14">
      <c r="A39" t="s">
        <v>299</v>
      </c>
      <c r="B39" s="841" t="str">
        <f>VLOOKUP(A39,EQUIPOS!A9:D154,3,FALSE)</f>
        <v xml:space="preserve">Recicladora, potencia 430HP </v>
      </c>
      <c r="C39" s="842"/>
      <c r="D39" s="842"/>
      <c r="E39" s="842"/>
      <c r="F39" s="842"/>
      <c r="G39" s="842"/>
      <c r="H39" s="843"/>
      <c r="I39" s="844"/>
      <c r="J39" s="825"/>
      <c r="K39" s="278">
        <f>VLOOKUP(A39,EQUIPOS!A9:D166,4,FALSE)</f>
        <v>511333.63771817804</v>
      </c>
      <c r="L39" s="845">
        <v>15</v>
      </c>
      <c r="M39" s="846"/>
      <c r="N39" s="281">
        <f>K39/L39</f>
        <v>34088.909181211871</v>
      </c>
    </row>
    <row r="40" spans="1:14">
      <c r="A40" t="s">
        <v>365</v>
      </c>
      <c r="B40" s="841" t="str">
        <f>VLOOKUP(A40,EQUIPOS!A10:D154,3,FALSE)</f>
        <v xml:space="preserve">Vibrocompatador, potencia 153 HP, peso 10 Ton. </v>
      </c>
      <c r="C40" s="842"/>
      <c r="D40" s="842"/>
      <c r="E40" s="842"/>
      <c r="F40" s="842"/>
      <c r="G40" s="842"/>
      <c r="H40" s="843"/>
      <c r="I40" s="42"/>
      <c r="J40" s="43"/>
      <c r="K40" s="278">
        <f>VLOOKUP(A40,EQUIPOS!A10:D167,4,FALSE)</f>
        <v>135000</v>
      </c>
      <c r="L40" s="285"/>
      <c r="M40" s="286">
        <v>15</v>
      </c>
      <c r="N40" s="281">
        <f>K40/M40</f>
        <v>9000</v>
      </c>
    </row>
    <row r="41" spans="1:14">
      <c r="B41" s="329"/>
      <c r="C41" s="330"/>
      <c r="D41" s="330"/>
      <c r="E41" s="330"/>
      <c r="F41" s="332"/>
      <c r="G41" s="332"/>
      <c r="H41" s="131"/>
      <c r="I41" s="42"/>
      <c r="J41" s="43"/>
      <c r="K41" s="283"/>
      <c r="L41" s="285"/>
      <c r="M41" s="286"/>
      <c r="N41" s="287"/>
    </row>
    <row r="42" spans="1:14">
      <c r="B42" s="848" t="s">
        <v>1036</v>
      </c>
      <c r="C42" s="849"/>
      <c r="D42" s="849"/>
      <c r="E42" s="44"/>
      <c r="F42" s="45"/>
      <c r="G42" s="45"/>
      <c r="H42" s="46"/>
      <c r="I42" s="42"/>
      <c r="J42" s="43"/>
      <c r="K42" s="288"/>
      <c r="L42" s="285"/>
      <c r="M42" s="410">
        <v>0.01</v>
      </c>
      <c r="N42" s="353">
        <f>N76*M42</f>
        <v>34.044803470733335</v>
      </c>
    </row>
    <row r="43" spans="1:14" ht="15.75" thickBot="1">
      <c r="B43" s="841"/>
      <c r="C43" s="842"/>
      <c r="D43" s="842"/>
      <c r="E43" s="842"/>
      <c r="F43" s="842"/>
      <c r="G43" s="842"/>
      <c r="H43" s="843"/>
      <c r="I43" s="850"/>
      <c r="J43" s="851"/>
      <c r="K43" s="47"/>
      <c r="L43" s="852"/>
      <c r="M43" s="853"/>
      <c r="N43" s="111"/>
    </row>
    <row r="44" spans="1:14" ht="15.75" thickBot="1">
      <c r="B44" s="828" t="s">
        <v>1037</v>
      </c>
      <c r="C44" s="829"/>
      <c r="D44" s="829"/>
      <c r="E44" s="829"/>
      <c r="F44" s="829"/>
      <c r="G44" s="829"/>
      <c r="H44" s="829"/>
      <c r="I44" s="829"/>
      <c r="J44" s="829"/>
      <c r="K44" s="829"/>
      <c r="L44" s="829"/>
      <c r="M44" s="830"/>
      <c r="N44" s="403">
        <f>SUM(N36:N43)</f>
        <v>66363.757730957615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9" t="s">
        <v>1028</v>
      </c>
      <c r="C48" s="820"/>
      <c r="D48" s="820"/>
      <c r="E48" s="820"/>
      <c r="F48" s="820"/>
      <c r="G48" s="820"/>
      <c r="H48" s="820"/>
      <c r="I48" s="821"/>
      <c r="J48" s="324" t="s">
        <v>1029</v>
      </c>
      <c r="K48" s="91" t="s">
        <v>1030</v>
      </c>
      <c r="L48" s="822" t="s">
        <v>1039</v>
      </c>
      <c r="M48" s="821"/>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416500</v>
      </c>
      <c r="N49" s="281">
        <f>K49*M49</f>
        <v>63724.5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SUM(N49:N53)</f>
        <v>63724.5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17">
        <f>VLOOKUP(A59,TRANSPORTE!A5:D117,4,FALSE)</f>
        <v>1500</v>
      </c>
      <c r="M59" s="918"/>
      <c r="N59" s="296">
        <f>K59*L59</f>
        <v>229.5</v>
      </c>
    </row>
    <row r="60" spans="1:14">
      <c r="B60" s="52"/>
      <c r="C60" s="53"/>
      <c r="D60" s="53"/>
      <c r="E60" s="53"/>
      <c r="F60" s="53"/>
      <c r="G60" s="53"/>
      <c r="H60" s="320"/>
      <c r="I60" s="288"/>
      <c r="J60" s="295"/>
      <c r="K60" s="288"/>
      <c r="L60" s="917"/>
      <c r="M60" s="91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229.5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3404.4803470733332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N44+N54+N65+N76</f>
        <v>133722.23807803096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26744.447615606194</v>
      </c>
      <c r="M83" s="863"/>
      <c r="N83" s="57"/>
    </row>
    <row r="84" spans="1:14">
      <c r="B84" s="95" t="s">
        <v>1057</v>
      </c>
      <c r="C84" s="96"/>
      <c r="D84" s="96"/>
      <c r="E84" s="96"/>
      <c r="F84" s="96"/>
      <c r="G84" s="96"/>
      <c r="H84" s="96"/>
      <c r="I84" s="93"/>
      <c r="J84" s="94"/>
      <c r="K84" s="313">
        <v>0.05</v>
      </c>
      <c r="L84" s="862">
        <f>N78*K84</f>
        <v>6686.1119039015484</v>
      </c>
      <c r="M84" s="863"/>
      <c r="N84" s="57"/>
    </row>
    <row r="85" spans="1:14" ht="15.75" thickBot="1">
      <c r="B85" s="97" t="s">
        <v>1058</v>
      </c>
      <c r="C85" s="98"/>
      <c r="D85" s="98"/>
      <c r="E85" s="98"/>
      <c r="F85" s="98"/>
      <c r="G85" s="98"/>
      <c r="H85" s="98"/>
      <c r="I85" s="99"/>
      <c r="J85" s="100"/>
      <c r="K85" s="314">
        <v>0.05</v>
      </c>
      <c r="L85" s="864">
        <f>N78*K85</f>
        <v>6686.1119039015484</v>
      </c>
      <c r="M85" s="865"/>
      <c r="N85" s="57"/>
    </row>
    <row r="86" spans="1:14" ht="15.75" thickBot="1">
      <c r="B86" s="828" t="s">
        <v>1037</v>
      </c>
      <c r="C86" s="829"/>
      <c r="D86" s="829"/>
      <c r="E86" s="829"/>
      <c r="F86" s="829"/>
      <c r="G86" s="829"/>
      <c r="H86" s="829"/>
      <c r="I86" s="829"/>
      <c r="J86" s="829"/>
      <c r="K86" s="829"/>
      <c r="L86" s="829"/>
      <c r="M86" s="830"/>
      <c r="N86" s="58">
        <f>L83+L84+L85</f>
        <v>40116.671423409287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173838.90950144024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2"/>
      <c r="F40" s="842"/>
      <c r="G40" s="842"/>
      <c r="H40" s="843"/>
      <c r="I40" s="42"/>
      <c r="J40" s="43"/>
      <c r="K40" s="278"/>
      <c r="L40" s="285"/>
      <c r="M40" s="286"/>
      <c r="N40" s="281"/>
    </row>
    <row r="41" spans="1:14">
      <c r="B41" s="329"/>
      <c r="C41" s="330"/>
      <c r="D41" s="330"/>
      <c r="E41" s="330"/>
      <c r="F41" s="332"/>
      <c r="G41" s="332"/>
      <c r="H41" s="131"/>
      <c r="I41" s="42"/>
      <c r="J41" s="43"/>
      <c r="K41" s="283"/>
      <c r="L41" s="285"/>
      <c r="M41" s="286"/>
      <c r="N41" s="287"/>
    </row>
    <row r="42" spans="1:14">
      <c r="B42" s="848" t="s">
        <v>1036</v>
      </c>
      <c r="C42" s="849"/>
      <c r="D42" s="849"/>
      <c r="E42" s="44"/>
      <c r="F42" s="45"/>
      <c r="G42" s="45"/>
      <c r="H42" s="46"/>
      <c r="I42" s="42"/>
      <c r="J42" s="43"/>
      <c r="K42" s="288"/>
      <c r="L42" s="285"/>
      <c r="M42" s="410">
        <v>0.01</v>
      </c>
      <c r="N42" s="353">
        <f>N76*M42</f>
        <v>4.0853764164879998</v>
      </c>
    </row>
    <row r="43" spans="1:14" ht="15.75" thickBot="1">
      <c r="B43" s="841"/>
      <c r="C43" s="842"/>
      <c r="D43" s="842"/>
      <c r="E43" s="842"/>
      <c r="F43" s="842"/>
      <c r="G43" s="842"/>
      <c r="H43" s="843"/>
      <c r="I43" s="850"/>
      <c r="J43" s="851"/>
      <c r="K43" s="47"/>
      <c r="L43" s="852"/>
      <c r="M43" s="853"/>
      <c r="N43" s="111"/>
    </row>
    <row r="44" spans="1:14" ht="15.75" thickBot="1">
      <c r="B44" s="828" t="s">
        <v>1037</v>
      </c>
      <c r="C44" s="829"/>
      <c r="D44" s="829"/>
      <c r="E44" s="829"/>
      <c r="F44" s="829"/>
      <c r="G44" s="829"/>
      <c r="H44" s="829"/>
      <c r="I44" s="829"/>
      <c r="J44" s="829"/>
      <c r="K44" s="829"/>
      <c r="L44" s="829"/>
      <c r="M44" s="830"/>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9" t="s">
        <v>1028</v>
      </c>
      <c r="C48" s="820"/>
      <c r="D48" s="820"/>
      <c r="E48" s="820"/>
      <c r="F48" s="820"/>
      <c r="G48" s="820"/>
      <c r="H48" s="820"/>
      <c r="I48" s="821"/>
      <c r="J48" s="324" t="s">
        <v>1029</v>
      </c>
      <c r="K48" s="91" t="s">
        <v>1030</v>
      </c>
      <c r="L48" s="822" t="s">
        <v>1039</v>
      </c>
      <c r="M48" s="821"/>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4890</v>
      </c>
      <c r="N49" s="281">
        <f>K49*M49</f>
        <v>5158.95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SUM(N49:N53)</f>
        <v>5158.95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320"/>
      <c r="I60" s="288"/>
      <c r="J60" s="295"/>
      <c r="K60" s="288"/>
      <c r="L60" s="917"/>
      <c r="M60" s="91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408.53764164879999</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N44+N54+N65+N76</f>
        <v>5571.5730180652872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1114.3146036130574</v>
      </c>
      <c r="M83" s="863"/>
      <c r="N83" s="57"/>
    </row>
    <row r="84" spans="1:14">
      <c r="B84" s="95" t="s">
        <v>1057</v>
      </c>
      <c r="C84" s="96"/>
      <c r="D84" s="96"/>
      <c r="E84" s="96"/>
      <c r="F84" s="96"/>
      <c r="G84" s="96"/>
      <c r="H84" s="96"/>
      <c r="I84" s="93"/>
      <c r="J84" s="94"/>
      <c r="K84" s="313">
        <v>0.05</v>
      </c>
      <c r="L84" s="862">
        <f>N78*K84</f>
        <v>278.57865090326436</v>
      </c>
      <c r="M84" s="863"/>
      <c r="N84" s="57"/>
    </row>
    <row r="85" spans="1:14" ht="15.75" thickBot="1">
      <c r="B85" s="97" t="s">
        <v>1058</v>
      </c>
      <c r="C85" s="98"/>
      <c r="D85" s="98"/>
      <c r="E85" s="98"/>
      <c r="F85" s="98"/>
      <c r="G85" s="98"/>
      <c r="H85" s="98"/>
      <c r="I85" s="99"/>
      <c r="J85" s="100"/>
      <c r="K85" s="314">
        <v>0.05</v>
      </c>
      <c r="L85" s="864">
        <f>N78*K85</f>
        <v>278.57865090326436</v>
      </c>
      <c r="M85" s="865"/>
      <c r="N85" s="57"/>
    </row>
    <row r="86" spans="1:14" ht="15.75" thickBot="1">
      <c r="B86" s="828" t="s">
        <v>1037</v>
      </c>
      <c r="C86" s="829"/>
      <c r="D86" s="829"/>
      <c r="E86" s="829"/>
      <c r="F86" s="829"/>
      <c r="G86" s="829"/>
      <c r="H86" s="829"/>
      <c r="I86" s="829"/>
      <c r="J86" s="829"/>
      <c r="K86" s="829"/>
      <c r="L86" s="829"/>
      <c r="M86" s="830"/>
      <c r="N86" s="58">
        <f>L83+L84+L85</f>
        <v>1671.4719054195862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7243.0449234848729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5"/>
      <c r="K118" s="805"/>
      <c r="L118" s="805"/>
      <c r="M118" s="805"/>
      <c r="N118" s="806"/>
    </row>
    <row r="119" spans="2:14" ht="15.75" thickBot="1">
      <c r="B119" s="270" t="s">
        <v>2327</v>
      </c>
      <c r="C119" s="402"/>
      <c r="D119" s="402"/>
      <c r="E119" s="63"/>
      <c r="F119" s="63"/>
      <c r="G119" s="63"/>
      <c r="H119" s="63"/>
      <c r="I119" s="63"/>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164</v>
      </c>
      <c r="B36" s="841" t="str">
        <f>VLOOKUP(A36,EQUIPOS!A6:D154,3,FALSE)</f>
        <v>Compactador manual de rodillo</v>
      </c>
      <c r="C36" s="842"/>
      <c r="D36" s="842"/>
      <c r="E36" s="842"/>
      <c r="F36" s="842"/>
      <c r="G36" s="842"/>
      <c r="H36" s="843"/>
      <c r="I36" s="276"/>
      <c r="J36" s="277"/>
      <c r="K36" s="278">
        <f>VLOOKUP(A36,EQUIPOS!A6:D163,4,FALSE)</f>
        <v>28311.228182205199</v>
      </c>
      <c r="L36" s="279"/>
      <c r="M36" s="280">
        <v>2</v>
      </c>
      <c r="N36" s="281">
        <f>K36/M36</f>
        <v>14155.6140911026</v>
      </c>
    </row>
    <row r="37" spans="1:14">
      <c r="A37" s="119" t="s">
        <v>180</v>
      </c>
      <c r="B37" s="841" t="str">
        <f>VLOOKUP(A37,EQUIPOS!A7:D154,3,FALSE)</f>
        <v>Compresor 120 HP, con martillo.</v>
      </c>
      <c r="C37" s="842"/>
      <c r="D37" s="842"/>
      <c r="E37" s="842"/>
      <c r="F37" s="842"/>
      <c r="G37" s="842"/>
      <c r="H37" s="843"/>
      <c r="I37" s="276"/>
      <c r="J37" s="277"/>
      <c r="K37" s="278">
        <f>VLOOKUP(A37,EQUIPOS!A7:D164,4,FALSE)</f>
        <v>125000</v>
      </c>
      <c r="L37" s="279"/>
      <c r="M37" s="280">
        <v>4</v>
      </c>
      <c r="N37" s="281">
        <f>K37/M37</f>
        <v>31250</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76"/>
      <c r="J38" s="277"/>
      <c r="K38" s="278">
        <f>VLOOKUP(A38,EQUIPOS!A8:D165,4,FALSE)</f>
        <v>35700</v>
      </c>
      <c r="L38" s="279"/>
      <c r="M38" s="280">
        <v>10</v>
      </c>
      <c r="N38" s="281">
        <f>K38/M38</f>
        <v>3570</v>
      </c>
    </row>
    <row r="39" spans="1:14">
      <c r="A39" t="s">
        <v>303</v>
      </c>
      <c r="B39" s="841" t="str">
        <f>VLOOKUP(A39,EQUIPOS!A9:D154,3,FALSE)</f>
        <v>Retrocargador, pala de 1,1 m3 de capacidad, profundidad de excavación de 4.400 mm y una altura de 5.680 mm</v>
      </c>
      <c r="C39" s="842"/>
      <c r="D39" s="842"/>
      <c r="E39" s="842"/>
      <c r="F39" s="842"/>
      <c r="G39" s="842"/>
      <c r="H39" s="843"/>
      <c r="I39" s="276"/>
      <c r="J39" s="277"/>
      <c r="K39" s="278">
        <f>VLOOKUP(A39,EQUIPOS!A9:D166,4,FALSE)</f>
        <v>130000</v>
      </c>
      <c r="L39" s="279"/>
      <c r="M39" s="280">
        <v>10</v>
      </c>
      <c r="N39" s="281">
        <f>K39/M39</f>
        <v>13000</v>
      </c>
    </row>
    <row r="40" spans="1:14">
      <c r="A40" t="s">
        <v>129</v>
      </c>
      <c r="B40" s="841" t="str">
        <f>VLOOKUP(A40,EQUIPOS!A10:D154,3,FALSE)</f>
        <v xml:space="preserve">Buldozer, Potencia al volante de 140 HP, motor de 2200 RPM, longitud de hoja 4,80m. </v>
      </c>
      <c r="C40" s="842"/>
      <c r="D40" s="842"/>
      <c r="E40" s="842"/>
      <c r="F40" s="842"/>
      <c r="G40" s="842"/>
      <c r="H40" s="843"/>
      <c r="I40" s="276"/>
      <c r="J40" s="277"/>
      <c r="K40" s="278">
        <f>VLOOKUP(A40,EQUIPOS!A10:D167,4,FALSE)</f>
        <v>225000</v>
      </c>
      <c r="L40" s="279"/>
      <c r="M40" s="280">
        <v>100</v>
      </c>
      <c r="N40" s="281">
        <f>K40/M40</f>
        <v>2250</v>
      </c>
    </row>
    <row r="41" spans="1:14">
      <c r="B41" s="841"/>
      <c r="C41" s="842"/>
      <c r="D41" s="842"/>
      <c r="E41" s="842"/>
      <c r="F41" s="842"/>
      <c r="G41" s="842"/>
      <c r="H41" s="843"/>
      <c r="I41" s="276"/>
      <c r="J41" s="277"/>
      <c r="K41" s="278"/>
      <c r="L41" s="279"/>
      <c r="M41" s="280"/>
      <c r="N41" s="281"/>
    </row>
    <row r="42" spans="1:14">
      <c r="B42" s="841"/>
      <c r="C42" s="842"/>
      <c r="D42" s="842"/>
      <c r="E42" s="842"/>
      <c r="F42" s="842"/>
      <c r="G42" s="842"/>
      <c r="H42" s="843"/>
      <c r="I42" s="276"/>
      <c r="J42" s="277"/>
      <c r="K42" s="278"/>
      <c r="L42" s="279"/>
      <c r="M42" s="280"/>
      <c r="N42" s="281"/>
    </row>
    <row r="43" spans="1:14">
      <c r="B43" s="841"/>
      <c r="C43" s="842"/>
      <c r="D43" s="842"/>
      <c r="E43" s="842"/>
      <c r="F43" s="842"/>
      <c r="G43" s="842"/>
      <c r="H43" s="843"/>
      <c r="I43" s="276"/>
      <c r="J43" s="277"/>
      <c r="K43" s="278"/>
      <c r="L43" s="279"/>
      <c r="M43" s="280"/>
      <c r="N43" s="281"/>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N80*M46</f>
        <v>1276.6801301525002</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65502.294221255099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117845.95431808592</v>
      </c>
      <c r="N53" s="281">
        <f>K53*M53</f>
        <v>117845.95431808592</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117845.95431808592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17">
        <f>VLOOKUP(A63,TRANSPORTE!A5:D117,4,FALSE)</f>
        <v>1300</v>
      </c>
      <c r="M63" s="918"/>
      <c r="N63" s="296">
        <f>K63*L63</f>
        <v>1690</v>
      </c>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f>N63+N64+N65+N66+N67</f>
        <v>1690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133"/>
    </row>
    <row r="80" spans="1:15" ht="15.75" thickBot="1">
      <c r="B80" s="834" t="s">
        <v>1037</v>
      </c>
      <c r="C80" s="835"/>
      <c r="D80" s="835"/>
      <c r="E80" s="835"/>
      <c r="F80" s="835"/>
      <c r="G80" s="835"/>
      <c r="H80" s="835"/>
      <c r="I80" s="835"/>
      <c r="J80" s="835"/>
      <c r="K80" s="835"/>
      <c r="L80" s="835"/>
      <c r="M80" s="836"/>
      <c r="N80" s="469">
        <f>SUM(N74:N79)</f>
        <v>12766.801301525</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197805.04984086604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39561.00996817321</v>
      </c>
      <c r="M87" s="863"/>
      <c r="N87" s="57"/>
    </row>
    <row r="88" spans="1:14">
      <c r="B88" s="95" t="s">
        <v>1057</v>
      </c>
      <c r="C88" s="96"/>
      <c r="D88" s="96"/>
      <c r="E88" s="96"/>
      <c r="F88" s="96"/>
      <c r="G88" s="96"/>
      <c r="H88" s="96"/>
      <c r="I88" s="93"/>
      <c r="J88" s="94"/>
      <c r="K88" s="313">
        <v>0.05</v>
      </c>
      <c r="L88" s="862">
        <f>N82*K88</f>
        <v>9890.2524920433025</v>
      </c>
      <c r="M88" s="863"/>
      <c r="N88" s="57"/>
    </row>
    <row r="89" spans="1:14" ht="15.75" thickBot="1">
      <c r="B89" s="97" t="s">
        <v>1058</v>
      </c>
      <c r="C89" s="98"/>
      <c r="D89" s="98"/>
      <c r="E89" s="98"/>
      <c r="F89" s="98"/>
      <c r="G89" s="98"/>
      <c r="H89" s="98"/>
      <c r="I89" s="99"/>
      <c r="J89" s="100"/>
      <c r="K89" s="314">
        <v>0.05</v>
      </c>
      <c r="L89" s="864">
        <f>N82*K89</f>
        <v>9890.2524920433025</v>
      </c>
      <c r="M89" s="865"/>
      <c r="N89" s="57"/>
    </row>
    <row r="90" spans="1:14" ht="15.75" thickBot="1">
      <c r="B90" s="828" t="s">
        <v>1037</v>
      </c>
      <c r="C90" s="829"/>
      <c r="D90" s="829"/>
      <c r="E90" s="829"/>
      <c r="F90" s="829"/>
      <c r="G90" s="829"/>
      <c r="H90" s="829"/>
      <c r="I90" s="829"/>
      <c r="J90" s="829"/>
      <c r="K90" s="829"/>
      <c r="L90" s="829"/>
      <c r="M90" s="830"/>
      <c r="N90" s="58">
        <f>L87+L88+L89</f>
        <v>59341.514952259822</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257146.56479312584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160</v>
      </c>
      <c r="B36" s="841" t="str">
        <f>VLOOKUP(A36,EQUIPOS!A6:D154,3,FALSE)</f>
        <v>COMPACTADOR MANUAL VIBRATORIO (RANA) con motor de 6 HP</v>
      </c>
      <c r="C36" s="842"/>
      <c r="D36" s="842"/>
      <c r="E36" s="842"/>
      <c r="F36" s="842"/>
      <c r="G36" s="842"/>
      <c r="H36" s="843"/>
      <c r="I36" s="276"/>
      <c r="J36" s="277"/>
      <c r="K36" s="278">
        <f>VLOOKUP(A36,EQUIPOS!A6:D163,4,FALSE)</f>
        <v>8750</v>
      </c>
      <c r="L36" s="279"/>
      <c r="M36" s="280">
        <v>2</v>
      </c>
      <c r="N36" s="281">
        <f>K36/M36</f>
        <v>4375</v>
      </c>
    </row>
    <row r="37" spans="1:14">
      <c r="A37" s="119" t="s">
        <v>303</v>
      </c>
      <c r="B37" s="841" t="str">
        <f>VLOOKUP(A37,EQUIPOS!A7:D154,3,FALSE)</f>
        <v>Retrocargador, pala de 1,1 m3 de capacidad, profundidad de excavación de 4.400 mm y una altura de 5.680 mm</v>
      </c>
      <c r="C37" s="842"/>
      <c r="D37" s="842"/>
      <c r="E37" s="842"/>
      <c r="F37" s="842"/>
      <c r="G37" s="842"/>
      <c r="H37" s="843"/>
      <c r="I37" s="276"/>
      <c r="J37" s="277"/>
      <c r="K37" s="278">
        <f>VLOOKUP(A37,EQUIPOS!A7:D164,4,FALSE)</f>
        <v>130000</v>
      </c>
      <c r="L37" s="279"/>
      <c r="M37" s="280">
        <v>10</v>
      </c>
      <c r="N37" s="281">
        <f>K37/M37</f>
        <v>13000</v>
      </c>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276"/>
      <c r="J39" s="277"/>
      <c r="K39" s="278"/>
      <c r="L39" s="279"/>
      <c r="M39" s="280"/>
      <c r="N39" s="281"/>
    </row>
    <row r="40" spans="1:14">
      <c r="B40" s="841"/>
      <c r="C40" s="842"/>
      <c r="D40" s="842"/>
      <c r="E40" s="842"/>
      <c r="F40" s="842"/>
      <c r="G40" s="842"/>
      <c r="H40" s="843"/>
      <c r="I40" s="276"/>
      <c r="J40" s="277"/>
      <c r="K40" s="278"/>
      <c r="L40" s="279"/>
      <c r="M40" s="280"/>
      <c r="N40" s="281"/>
    </row>
    <row r="41" spans="1:14">
      <c r="B41" s="841"/>
      <c r="C41" s="842"/>
      <c r="D41" s="842"/>
      <c r="E41" s="842"/>
      <c r="F41" s="842"/>
      <c r="G41" s="842"/>
      <c r="H41" s="843"/>
      <c r="I41" s="276"/>
      <c r="J41" s="277"/>
      <c r="K41" s="278"/>
      <c r="L41" s="279"/>
      <c r="M41" s="280"/>
      <c r="N41" s="281"/>
    </row>
    <row r="42" spans="1:14">
      <c r="B42" s="841"/>
      <c r="C42" s="842"/>
      <c r="D42" s="842"/>
      <c r="E42" s="842"/>
      <c r="F42" s="842"/>
      <c r="G42" s="842"/>
      <c r="H42" s="843"/>
      <c r="I42" s="276"/>
      <c r="J42" s="277"/>
      <c r="K42" s="278"/>
      <c r="L42" s="279"/>
      <c r="M42" s="280"/>
      <c r="N42" s="281"/>
    </row>
    <row r="43" spans="1:14">
      <c r="B43" s="841"/>
      <c r="C43" s="842"/>
      <c r="D43" s="842"/>
      <c r="E43" s="842"/>
      <c r="F43" s="842"/>
      <c r="G43" s="842"/>
      <c r="H43" s="843"/>
      <c r="I43" s="276"/>
      <c r="J43" s="277"/>
      <c r="K43" s="278"/>
      <c r="L43" s="279"/>
      <c r="M43" s="280"/>
      <c r="N43" s="281"/>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0.05</v>
      </c>
      <c r="N46" s="353">
        <f>N80*M46</f>
        <v>255.33602603049999</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17630.336026030502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B63" s="52"/>
      <c r="C63" s="326"/>
      <c r="D63" s="326"/>
      <c r="E63" s="326"/>
      <c r="F63" s="326"/>
      <c r="G63" s="326"/>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5106.7205206099998</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22737.056546640502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4547.4113093281003</v>
      </c>
      <c r="M87" s="863"/>
      <c r="N87" s="57"/>
    </row>
    <row r="88" spans="1:14">
      <c r="B88" s="95" t="s">
        <v>1057</v>
      </c>
      <c r="C88" s="96"/>
      <c r="D88" s="96"/>
      <c r="E88" s="96"/>
      <c r="F88" s="96"/>
      <c r="G88" s="96"/>
      <c r="H88" s="96"/>
      <c r="I88" s="93"/>
      <c r="J88" s="94"/>
      <c r="K88" s="313">
        <v>0.05</v>
      </c>
      <c r="L88" s="862">
        <f>N82*K88</f>
        <v>1136.8528273320251</v>
      </c>
      <c r="M88" s="863"/>
      <c r="N88" s="57"/>
    </row>
    <row r="89" spans="1:14" ht="15.75" thickBot="1">
      <c r="B89" s="97" t="s">
        <v>1058</v>
      </c>
      <c r="C89" s="98"/>
      <c r="D89" s="98"/>
      <c r="E89" s="98"/>
      <c r="F89" s="98"/>
      <c r="G89" s="98"/>
      <c r="H89" s="98"/>
      <c r="I89" s="99"/>
      <c r="J89" s="100"/>
      <c r="K89" s="314">
        <v>0.05</v>
      </c>
      <c r="L89" s="864">
        <f>N82*K89</f>
        <v>1136.8528273320251</v>
      </c>
      <c r="M89" s="865"/>
      <c r="N89" s="57"/>
    </row>
    <row r="90" spans="1:14" ht="15.75" thickBot="1">
      <c r="B90" s="828" t="s">
        <v>1037</v>
      </c>
      <c r="C90" s="829"/>
      <c r="D90" s="829"/>
      <c r="E90" s="829"/>
      <c r="F90" s="829"/>
      <c r="G90" s="829"/>
      <c r="H90" s="829"/>
      <c r="I90" s="829"/>
      <c r="J90" s="829"/>
      <c r="K90" s="829"/>
      <c r="L90" s="829"/>
      <c r="M90" s="830"/>
      <c r="N90" s="58">
        <f>L87+L88+L89</f>
        <v>6821.1169639921509</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29558.173510632652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1687</v>
      </c>
      <c r="B36" s="841" t="str">
        <f>VLOOKUP(A36,EQUIPOS!A6:D154,3,FALSE)</f>
        <v>Derretidora de asfalto (crafco o similar)</v>
      </c>
      <c r="C36" s="842"/>
      <c r="D36" s="842"/>
      <c r="E36" s="842"/>
      <c r="F36" s="842"/>
      <c r="G36" s="842"/>
      <c r="H36" s="843"/>
      <c r="I36" s="276"/>
      <c r="J36" s="277"/>
      <c r="K36" s="278">
        <f>VLOOKUP(A36,EQUIPOS!A6:D163,4,FALSE)</f>
        <v>3475.6593231162201</v>
      </c>
      <c r="L36" s="279"/>
      <c r="M36" s="280">
        <v>60</v>
      </c>
      <c r="N36" s="281">
        <f>K36/M36</f>
        <v>57.927655385270334</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60</v>
      </c>
      <c r="N37" s="281">
        <f>K37/M37</f>
        <v>1417.476372924649</v>
      </c>
    </row>
    <row r="38" spans="1:14">
      <c r="A38" t="s">
        <v>138</v>
      </c>
      <c r="B38" s="841" t="str">
        <f>VLOOKUP(A38,EQUIPOS!A8:D154,3,FALSE)</f>
        <v>Camioneta D-300</v>
      </c>
      <c r="C38" s="842"/>
      <c r="D38" s="842"/>
      <c r="E38" s="842"/>
      <c r="F38" s="842"/>
      <c r="G38" s="842"/>
      <c r="H38" s="843"/>
      <c r="I38" s="276"/>
      <c r="J38" s="277"/>
      <c r="K38" s="278">
        <f>VLOOKUP(A38,EQUIPOS!A8:D165,4,FALSE)</f>
        <v>52359.142188165184</v>
      </c>
      <c r="L38" s="279"/>
      <c r="M38" s="280">
        <v>60</v>
      </c>
      <c r="N38" s="281">
        <f>K38/M38</f>
        <v>872.65236980275301</v>
      </c>
    </row>
    <row r="39" spans="1:14">
      <c r="B39" s="841"/>
      <c r="C39" s="842"/>
      <c r="D39" s="842"/>
      <c r="E39" s="842"/>
      <c r="F39" s="842"/>
      <c r="G39" s="842"/>
      <c r="H39" s="843"/>
      <c r="I39" s="276"/>
      <c r="J39" s="277"/>
      <c r="K39" s="278"/>
      <c r="L39" s="279"/>
      <c r="M39" s="280"/>
      <c r="N39" s="281"/>
    </row>
    <row r="40" spans="1:14">
      <c r="B40" s="841"/>
      <c r="C40" s="842"/>
      <c r="D40" s="842"/>
      <c r="E40" s="842"/>
      <c r="F40" s="842"/>
      <c r="G40" s="842"/>
      <c r="H40" s="843"/>
      <c r="I40" s="276"/>
      <c r="J40" s="277"/>
      <c r="K40" s="278"/>
      <c r="L40" s="279"/>
      <c r="M40" s="280"/>
      <c r="N40" s="281"/>
    </row>
    <row r="41" spans="1:14">
      <c r="B41" s="841"/>
      <c r="C41" s="842"/>
      <c r="D41" s="842"/>
      <c r="E41" s="842"/>
      <c r="F41" s="842"/>
      <c r="G41" s="842"/>
      <c r="H41" s="843"/>
      <c r="I41" s="276"/>
      <c r="J41" s="277"/>
      <c r="K41" s="278"/>
      <c r="L41" s="279"/>
      <c r="M41" s="280"/>
      <c r="N41" s="281"/>
    </row>
    <row r="42" spans="1:14">
      <c r="B42" s="841"/>
      <c r="C42" s="842"/>
      <c r="D42" s="842"/>
      <c r="E42" s="842"/>
      <c r="F42" s="842"/>
      <c r="G42" s="842"/>
      <c r="H42" s="843"/>
      <c r="I42" s="276"/>
      <c r="J42" s="277"/>
      <c r="K42" s="278"/>
      <c r="L42" s="279"/>
      <c r="M42" s="280"/>
      <c r="N42" s="281"/>
    </row>
    <row r="43" spans="1:14">
      <c r="B43" s="841"/>
      <c r="C43" s="842"/>
      <c r="D43" s="842"/>
      <c r="E43" s="842"/>
      <c r="F43" s="842"/>
      <c r="G43" s="842"/>
      <c r="H43" s="843"/>
      <c r="I43" s="276"/>
      <c r="J43" s="277"/>
      <c r="K43" s="278"/>
      <c r="L43" s="279"/>
      <c r="M43" s="280"/>
      <c r="N43" s="281"/>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0.05</v>
      </c>
      <c r="N46" s="353">
        <f>N80*M46</f>
        <v>21.278002169208335</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2369.3344002818808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1246</v>
      </c>
      <c r="N53" s="281">
        <f>K53*M53</f>
        <v>149.51999999999998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23"/>
      <c r="C57" s="824"/>
      <c r="D57" s="824"/>
      <c r="E57" s="824"/>
      <c r="F57" s="824"/>
      <c r="G57" s="824"/>
      <c r="H57" s="824"/>
      <c r="I57" s="825"/>
      <c r="J57" s="48"/>
      <c r="K57" s="50"/>
      <c r="L57" s="826"/>
      <c r="M57" s="827"/>
      <c r="N57" s="51"/>
    </row>
    <row r="58" spans="1:14" ht="15.75" thickBot="1">
      <c r="B58" s="828" t="s">
        <v>1037</v>
      </c>
      <c r="C58" s="829"/>
      <c r="D58" s="829"/>
      <c r="E58" s="829"/>
      <c r="F58" s="829"/>
      <c r="G58" s="829"/>
      <c r="H58" s="829"/>
      <c r="I58" s="829"/>
      <c r="J58" s="829"/>
      <c r="K58" s="829"/>
      <c r="L58" s="829"/>
      <c r="M58" s="830"/>
      <c r="N58" s="403">
        <f>SUM(N53:N57)</f>
        <v>149.51999999999998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B63" s="52"/>
      <c r="C63" s="326"/>
      <c r="D63" s="326"/>
      <c r="E63" s="326"/>
      <c r="F63" s="326"/>
      <c r="G63" s="326"/>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7"/>
      <c r="M68" s="818"/>
      <c r="N68" s="133"/>
    </row>
    <row r="69" spans="1:15" ht="15.75" thickBot="1">
      <c r="B69" s="834" t="s">
        <v>1037</v>
      </c>
      <c r="C69" s="835"/>
      <c r="D69" s="835"/>
      <c r="E69" s="835"/>
      <c r="F69" s="835"/>
      <c r="G69" s="835"/>
      <c r="H69" s="835"/>
      <c r="I69" s="835"/>
      <c r="J69" s="835"/>
      <c r="K69" s="835"/>
      <c r="L69" s="835"/>
      <c r="M69" s="836"/>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4" t="s">
        <v>1047</v>
      </c>
      <c r="C73" s="855"/>
      <c r="D73" s="855"/>
      <c r="E73" s="855"/>
      <c r="F73" s="855"/>
      <c r="G73" s="855"/>
      <c r="H73" s="855"/>
      <c r="I73" s="79" t="s">
        <v>1048</v>
      </c>
      <c r="J73" s="81" t="s">
        <v>1494</v>
      </c>
      <c r="K73" s="80" t="s">
        <v>1050</v>
      </c>
      <c r="L73" s="856" t="s">
        <v>1034</v>
      </c>
      <c r="M73" s="857"/>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15"/>
      <c r="C79" s="816"/>
      <c r="D79" s="816"/>
      <c r="E79" s="816"/>
      <c r="F79" s="816"/>
      <c r="G79" s="816"/>
      <c r="H79" s="816"/>
      <c r="I79" s="132"/>
      <c r="J79" s="132"/>
      <c r="K79" s="132"/>
      <c r="L79" s="916"/>
      <c r="M79" s="916"/>
      <c r="N79" s="51"/>
    </row>
    <row r="80" spans="1:15" ht="15.75" thickBot="1">
      <c r="B80" s="834" t="s">
        <v>1037</v>
      </c>
      <c r="C80" s="835"/>
      <c r="D80" s="835"/>
      <c r="E80" s="835"/>
      <c r="F80" s="835"/>
      <c r="G80" s="835"/>
      <c r="H80" s="835"/>
      <c r="I80" s="835"/>
      <c r="J80" s="835"/>
      <c r="K80" s="835"/>
      <c r="L80" s="835"/>
      <c r="M80" s="836"/>
      <c r="N80" s="310">
        <f>SUM(N74:N79)</f>
        <v>425.56004338416665</v>
      </c>
    </row>
    <row r="81" spans="1:14" ht="15.75" thickBot="1">
      <c r="B81" s="39"/>
      <c r="C81" s="40"/>
      <c r="D81" s="40"/>
      <c r="E81" s="40"/>
      <c r="F81" s="40"/>
      <c r="G81" s="40"/>
      <c r="H81" s="40"/>
      <c r="I81" s="40"/>
      <c r="J81" s="40"/>
      <c r="K81" s="40"/>
      <c r="L81" s="40"/>
      <c r="M81" s="40"/>
      <c r="N81" s="41"/>
    </row>
    <row r="82" spans="1:14" ht="15.75" thickBot="1">
      <c r="B82" s="828" t="s">
        <v>1051</v>
      </c>
      <c r="C82" s="829"/>
      <c r="D82" s="829"/>
      <c r="E82" s="829"/>
      <c r="F82" s="829"/>
      <c r="G82" s="829"/>
      <c r="H82" s="829"/>
      <c r="I82" s="829"/>
      <c r="J82" s="829"/>
      <c r="K82" s="829"/>
      <c r="L82" s="829"/>
      <c r="M82" s="830"/>
      <c r="N82" s="105">
        <f>N48+N58+N69+N80</f>
        <v>2944.4144436660472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9" t="s">
        <v>1053</v>
      </c>
      <c r="C86" s="820"/>
      <c r="D86" s="820"/>
      <c r="E86" s="820"/>
      <c r="F86" s="820"/>
      <c r="G86" s="820"/>
      <c r="H86" s="820"/>
      <c r="I86" s="323"/>
      <c r="J86" s="343"/>
      <c r="K86" s="311" t="s">
        <v>1054</v>
      </c>
      <c r="L86" s="858" t="s">
        <v>1055</v>
      </c>
      <c r="M86" s="859"/>
      <c r="N86" s="312"/>
    </row>
    <row r="87" spans="1:14">
      <c r="B87" s="860" t="s">
        <v>1056</v>
      </c>
      <c r="C87" s="861"/>
      <c r="D87" s="861"/>
      <c r="E87" s="861"/>
      <c r="F87" s="861"/>
      <c r="G87" s="861"/>
      <c r="H87" s="861"/>
      <c r="I87" s="93"/>
      <c r="J87" s="94"/>
      <c r="K87" s="313">
        <v>0.2</v>
      </c>
      <c r="L87" s="862">
        <f>N82*K87</f>
        <v>588.88288873320948</v>
      </c>
      <c r="M87" s="863"/>
      <c r="N87" s="57"/>
    </row>
    <row r="88" spans="1:14">
      <c r="B88" s="95" t="s">
        <v>1057</v>
      </c>
      <c r="C88" s="96"/>
      <c r="D88" s="96"/>
      <c r="E88" s="96"/>
      <c r="F88" s="96"/>
      <c r="G88" s="96"/>
      <c r="H88" s="96"/>
      <c r="I88" s="93"/>
      <c r="J88" s="94"/>
      <c r="K88" s="313">
        <v>0.05</v>
      </c>
      <c r="L88" s="862">
        <f>N82*K88</f>
        <v>147.22072218330237</v>
      </c>
      <c r="M88" s="863"/>
      <c r="N88" s="57"/>
    </row>
    <row r="89" spans="1:14" ht="15.75" thickBot="1">
      <c r="B89" s="97" t="s">
        <v>1058</v>
      </c>
      <c r="C89" s="98"/>
      <c r="D89" s="98"/>
      <c r="E89" s="98"/>
      <c r="F89" s="98"/>
      <c r="G89" s="98"/>
      <c r="H89" s="98"/>
      <c r="I89" s="99"/>
      <c r="J89" s="100"/>
      <c r="K89" s="314">
        <v>0.05</v>
      </c>
      <c r="L89" s="864">
        <f>N82*K89</f>
        <v>147.22072218330237</v>
      </c>
      <c r="M89" s="865"/>
      <c r="N89" s="57"/>
    </row>
    <row r="90" spans="1:14" ht="15.75" thickBot="1">
      <c r="B90" s="828" t="s">
        <v>1037</v>
      </c>
      <c r="C90" s="829"/>
      <c r="D90" s="829"/>
      <c r="E90" s="829"/>
      <c r="F90" s="829"/>
      <c r="G90" s="829"/>
      <c r="H90" s="829"/>
      <c r="I90" s="829"/>
      <c r="J90" s="829"/>
      <c r="K90" s="829"/>
      <c r="L90" s="829"/>
      <c r="M90" s="830"/>
      <c r="N90" s="58">
        <f>L87+L88+L89</f>
        <v>883.32433309981411</v>
      </c>
    </row>
    <row r="91" spans="1:14" ht="15.75" thickBot="1">
      <c r="B91" s="39"/>
      <c r="C91" s="40"/>
      <c r="D91" s="40"/>
      <c r="E91" s="40"/>
      <c r="F91" s="40"/>
      <c r="G91" s="40"/>
      <c r="H91" s="40"/>
      <c r="I91" s="40"/>
      <c r="J91" s="40"/>
      <c r="K91" s="40"/>
      <c r="L91" s="40"/>
      <c r="M91" s="40"/>
      <c r="N91" s="41"/>
    </row>
    <row r="92" spans="1:14" ht="15.75" thickBot="1">
      <c r="A92" t="s">
        <v>2122</v>
      </c>
      <c r="B92" s="828" t="s">
        <v>1059</v>
      </c>
      <c r="C92" s="829"/>
      <c r="D92" s="829"/>
      <c r="E92" s="829"/>
      <c r="F92" s="829"/>
      <c r="G92" s="829"/>
      <c r="H92" s="829"/>
      <c r="I92" s="829"/>
      <c r="J92" s="829"/>
      <c r="K92" s="829"/>
      <c r="L92" s="829"/>
      <c r="M92" s="830"/>
      <c r="N92" s="196">
        <f>N82+N90</f>
        <v>3827.7387767658611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6" t="s">
        <v>2324</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2325</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5"/>
      <c r="K122" s="805"/>
      <c r="L122" s="805"/>
      <c r="M122" s="805"/>
      <c r="N122" s="806"/>
    </row>
    <row r="123" spans="2:14" ht="15.75" thickBot="1">
      <c r="B123" s="270" t="s">
        <v>2327</v>
      </c>
      <c r="C123" s="402"/>
      <c r="D123" s="402"/>
      <c r="E123" s="63"/>
      <c r="F123" s="63"/>
      <c r="G123" s="63"/>
      <c r="H123" s="63"/>
      <c r="I123" s="63"/>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1687</v>
      </c>
      <c r="B36" s="841" t="str">
        <f>VLOOKUP(A36,EQUIPOS!A6:D154,3,FALSE)</f>
        <v>Derretidora de asfalto (crafco o similar)</v>
      </c>
      <c r="C36" s="842"/>
      <c r="D36" s="842"/>
      <c r="E36" s="842"/>
      <c r="F36" s="842"/>
      <c r="G36" s="842"/>
      <c r="H36" s="843"/>
      <c r="I36" s="276"/>
      <c r="J36" s="277"/>
      <c r="K36" s="278">
        <f>VLOOKUP(A36,EQUIPOS!A6:D163,4,FALSE)</f>
        <v>3475.6593231162201</v>
      </c>
      <c r="L36" s="279"/>
      <c r="M36" s="280">
        <v>60</v>
      </c>
      <c r="N36" s="281">
        <f t="shared" ref="N36:N39" si="0">K36/M36</f>
        <v>57.927655385270334</v>
      </c>
    </row>
    <row r="37" spans="1:14">
      <c r="A37" s="119" t="s">
        <v>324</v>
      </c>
      <c r="B37" s="841" t="str">
        <f>VLOOKUP(A37,EQUIPOS!A7:D154,3,FALSE)</f>
        <v xml:space="preserve">Ruteadora </v>
      </c>
      <c r="C37" s="842"/>
      <c r="D37" s="842"/>
      <c r="E37" s="842"/>
      <c r="F37" s="842"/>
      <c r="G37" s="842"/>
      <c r="H37" s="843"/>
      <c r="I37" s="276"/>
      <c r="J37" s="277"/>
      <c r="K37" s="278">
        <f>VLOOKUP(A37,EQUIPOS!A7:D164,4,FALSE)</f>
        <v>5738.3402511707118</v>
      </c>
      <c r="L37" s="279"/>
      <c r="M37" s="280">
        <v>60</v>
      </c>
      <c r="N37" s="281">
        <f t="shared" si="0"/>
        <v>95.639004186178525</v>
      </c>
    </row>
    <row r="38" spans="1:14">
      <c r="A38" t="s">
        <v>176</v>
      </c>
      <c r="B38" s="841" t="str">
        <f>VLOOKUP(A38,EQUIPOS!A8:D154,3,FALSE)</f>
        <v xml:space="preserve">Compresor (barrido y soplado)
</v>
      </c>
      <c r="C38" s="842"/>
      <c r="D38" s="842"/>
      <c r="E38" s="842"/>
      <c r="F38" s="842"/>
      <c r="G38" s="842"/>
      <c r="H38" s="843"/>
      <c r="I38" s="276"/>
      <c r="J38" s="277"/>
      <c r="K38" s="278">
        <f>VLOOKUP(A38,EQUIPOS!A8:D165,4,FALSE)</f>
        <v>85048.582375478945</v>
      </c>
      <c r="L38" s="279"/>
      <c r="M38" s="280">
        <v>60</v>
      </c>
      <c r="N38" s="281">
        <f t="shared" si="0"/>
        <v>1417.476372924649</v>
      </c>
    </row>
    <row r="39" spans="1:14">
      <c r="A39" t="s">
        <v>138</v>
      </c>
      <c r="B39" s="841" t="str">
        <f>VLOOKUP(A39,EQUIPOS!A9:D154,3,FALSE)</f>
        <v>Camioneta D-300</v>
      </c>
      <c r="C39" s="842"/>
      <c r="D39" s="842"/>
      <c r="E39" s="842"/>
      <c r="F39" s="842"/>
      <c r="G39" s="842"/>
      <c r="H39" s="843"/>
      <c r="I39" s="276"/>
      <c r="J39" s="277"/>
      <c r="K39" s="278">
        <f>VLOOKUP(A39,EQUIPOS!A9:D166,4,FALSE)</f>
        <v>52359.142188165184</v>
      </c>
      <c r="L39" s="279"/>
      <c r="M39" s="280">
        <v>60</v>
      </c>
      <c r="N39" s="281">
        <f t="shared" si="0"/>
        <v>872.65236980275301</v>
      </c>
    </row>
    <row r="40" spans="1:14">
      <c r="B40" s="841"/>
      <c r="C40" s="842"/>
      <c r="D40" s="842"/>
      <c r="E40" s="842"/>
      <c r="F40" s="842"/>
      <c r="G40" s="842"/>
      <c r="H40" s="843"/>
      <c r="I40" s="276"/>
      <c r="J40" s="277"/>
      <c r="K40" s="278"/>
      <c r="L40" s="279"/>
      <c r="M40" s="280"/>
      <c r="N40" s="281"/>
    </row>
    <row r="41" spans="1:14">
      <c r="B41" s="841"/>
      <c r="C41" s="842"/>
      <c r="D41" s="842"/>
      <c r="E41" s="842"/>
      <c r="F41" s="842"/>
      <c r="G41" s="842"/>
      <c r="H41" s="843"/>
      <c r="I41" s="276"/>
      <c r="J41" s="277"/>
      <c r="K41" s="278"/>
      <c r="L41" s="279"/>
      <c r="M41" s="280"/>
      <c r="N41" s="281"/>
    </row>
    <row r="42" spans="1:14">
      <c r="B42" s="841"/>
      <c r="C42" s="842"/>
      <c r="D42" s="842"/>
      <c r="E42" s="842"/>
      <c r="F42" s="842"/>
      <c r="G42" s="842"/>
      <c r="H42" s="843"/>
      <c r="I42" s="276"/>
      <c r="J42" s="277"/>
      <c r="K42" s="278"/>
      <c r="L42" s="279"/>
      <c r="M42" s="280"/>
      <c r="N42" s="281"/>
    </row>
    <row r="43" spans="1:14">
      <c r="B43" s="841"/>
      <c r="C43" s="842"/>
      <c r="D43" s="842"/>
      <c r="E43" s="842"/>
      <c r="F43" s="842"/>
      <c r="G43" s="842"/>
      <c r="H43" s="843"/>
      <c r="I43" s="276"/>
      <c r="J43" s="277"/>
      <c r="K43" s="278"/>
      <c r="L43" s="279"/>
      <c r="M43" s="280"/>
      <c r="N43" s="281"/>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0.05</v>
      </c>
      <c r="N46" s="353">
        <f>N84*M46</f>
        <v>21.278002169208335</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2464.973404468059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73780</v>
      </c>
      <c r="N53" s="281">
        <f t="shared" ref="N53:N54" si="1">K53*M53</f>
        <v>516.46</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1246</v>
      </c>
      <c r="N54" s="281">
        <f t="shared" si="1"/>
        <v>149.51999999999998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23"/>
      <c r="C61" s="824"/>
      <c r="D61" s="824"/>
      <c r="E61" s="824"/>
      <c r="F61" s="824"/>
      <c r="G61" s="824"/>
      <c r="H61" s="824"/>
      <c r="I61" s="825"/>
      <c r="J61" s="48"/>
      <c r="K61" s="50"/>
      <c r="L61" s="826"/>
      <c r="M61" s="827"/>
      <c r="N61" s="51"/>
    </row>
    <row r="62" spans="1:14" ht="15.75" thickBot="1">
      <c r="B62" s="828" t="s">
        <v>1037</v>
      </c>
      <c r="C62" s="829"/>
      <c r="D62" s="829"/>
      <c r="E62" s="829"/>
      <c r="F62" s="829"/>
      <c r="G62" s="829"/>
      <c r="H62" s="829"/>
      <c r="I62" s="829"/>
      <c r="J62" s="829"/>
      <c r="K62" s="829"/>
      <c r="L62" s="829"/>
      <c r="M62" s="830"/>
      <c r="N62" s="403">
        <f>SUM(N53:N61)</f>
        <v>665.98</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31" t="s">
        <v>1045</v>
      </c>
      <c r="M66" s="804"/>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17">
        <f>VLOOKUP(A67,TRANSPORTE!A6:D120,4,FALSE)</f>
        <v>1300</v>
      </c>
      <c r="M67" s="918"/>
      <c r="N67" s="296">
        <f>L67*K67</f>
        <v>9.1</v>
      </c>
    </row>
    <row r="68" spans="1:15">
      <c r="B68" s="52"/>
      <c r="C68" s="53"/>
      <c r="D68" s="53"/>
      <c r="E68" s="53"/>
      <c r="F68" s="53"/>
      <c r="G68" s="53"/>
      <c r="H68" s="320"/>
      <c r="I68" s="288"/>
      <c r="J68" s="295"/>
      <c r="K68" s="288"/>
      <c r="L68" s="917"/>
      <c r="M68" s="918"/>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17"/>
      <c r="M72" s="818"/>
      <c r="N72" s="133"/>
    </row>
    <row r="73" spans="1:15" ht="15.75" thickBot="1">
      <c r="B73" s="834" t="s">
        <v>1037</v>
      </c>
      <c r="C73" s="835"/>
      <c r="D73" s="835"/>
      <c r="E73" s="835"/>
      <c r="F73" s="835"/>
      <c r="G73" s="835"/>
      <c r="H73" s="835"/>
      <c r="I73" s="835"/>
      <c r="J73" s="835"/>
      <c r="K73" s="835"/>
      <c r="L73" s="835"/>
      <c r="M73" s="836"/>
      <c r="N73" s="110">
        <f>N67+N68+N69+N70+N71</f>
        <v>9.1</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4" t="s">
        <v>1047</v>
      </c>
      <c r="C77" s="855"/>
      <c r="D77" s="855"/>
      <c r="E77" s="855"/>
      <c r="F77" s="855"/>
      <c r="G77" s="855"/>
      <c r="H77" s="855"/>
      <c r="I77" s="79" t="s">
        <v>1048</v>
      </c>
      <c r="J77" s="81" t="s">
        <v>1494</v>
      </c>
      <c r="K77" s="80" t="s">
        <v>1050</v>
      </c>
      <c r="L77" s="856" t="s">
        <v>1034</v>
      </c>
      <c r="M77" s="857"/>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15"/>
      <c r="C83" s="816"/>
      <c r="D83" s="816"/>
      <c r="E83" s="816"/>
      <c r="F83" s="816"/>
      <c r="G83" s="816"/>
      <c r="H83" s="816"/>
      <c r="I83" s="132"/>
      <c r="J83" s="132"/>
      <c r="K83" s="132"/>
      <c r="L83" s="916"/>
      <c r="M83" s="916"/>
      <c r="N83" s="51"/>
    </row>
    <row r="84" spans="1:14" ht="15.75" thickBot="1">
      <c r="B84" s="834" t="s">
        <v>1037</v>
      </c>
      <c r="C84" s="835"/>
      <c r="D84" s="835"/>
      <c r="E84" s="835"/>
      <c r="F84" s="835"/>
      <c r="G84" s="835"/>
      <c r="H84" s="835"/>
      <c r="I84" s="835"/>
      <c r="J84" s="835"/>
      <c r="K84" s="835"/>
      <c r="L84" s="835"/>
      <c r="M84" s="836"/>
      <c r="N84" s="310">
        <f>SUM(N78:N83)</f>
        <v>425.56004338416665</v>
      </c>
    </row>
    <row r="85" spans="1:14" ht="15.75" thickBot="1">
      <c r="B85" s="39"/>
      <c r="C85" s="40"/>
      <c r="D85" s="40"/>
      <c r="E85" s="40"/>
      <c r="F85" s="40"/>
      <c r="G85" s="40"/>
      <c r="H85" s="40"/>
      <c r="I85" s="40"/>
      <c r="J85" s="40"/>
      <c r="K85" s="40"/>
      <c r="L85" s="40"/>
      <c r="M85" s="40"/>
      <c r="N85" s="41"/>
    </row>
    <row r="86" spans="1:14" ht="15.75" thickBot="1">
      <c r="B86" s="828" t="s">
        <v>1051</v>
      </c>
      <c r="C86" s="829"/>
      <c r="D86" s="829"/>
      <c r="E86" s="829"/>
      <c r="F86" s="829"/>
      <c r="G86" s="829"/>
      <c r="H86" s="829"/>
      <c r="I86" s="829"/>
      <c r="J86" s="829"/>
      <c r="K86" s="829"/>
      <c r="L86" s="829"/>
      <c r="M86" s="830"/>
      <c r="N86" s="105">
        <f>N48+N62+N73+N84</f>
        <v>3565.6134478522254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19" t="s">
        <v>1053</v>
      </c>
      <c r="C90" s="820"/>
      <c r="D90" s="820"/>
      <c r="E90" s="820"/>
      <c r="F90" s="820"/>
      <c r="G90" s="820"/>
      <c r="H90" s="820"/>
      <c r="I90" s="323"/>
      <c r="J90" s="343"/>
      <c r="K90" s="311" t="s">
        <v>1054</v>
      </c>
      <c r="L90" s="858" t="s">
        <v>1055</v>
      </c>
      <c r="M90" s="859"/>
      <c r="N90" s="312"/>
    </row>
    <row r="91" spans="1:14">
      <c r="B91" s="860" t="s">
        <v>1056</v>
      </c>
      <c r="C91" s="861"/>
      <c r="D91" s="861"/>
      <c r="E91" s="861"/>
      <c r="F91" s="861"/>
      <c r="G91" s="861"/>
      <c r="H91" s="861"/>
      <c r="I91" s="93"/>
      <c r="J91" s="94"/>
      <c r="K91" s="313">
        <v>0.2</v>
      </c>
      <c r="L91" s="862">
        <f>N86*K91</f>
        <v>713.12268957044512</v>
      </c>
      <c r="M91" s="863"/>
      <c r="N91" s="57"/>
    </row>
    <row r="92" spans="1:14">
      <c r="B92" s="95" t="s">
        <v>1057</v>
      </c>
      <c r="C92" s="96"/>
      <c r="D92" s="96"/>
      <c r="E92" s="96"/>
      <c r="F92" s="96"/>
      <c r="G92" s="96"/>
      <c r="H92" s="96"/>
      <c r="I92" s="93"/>
      <c r="J92" s="94"/>
      <c r="K92" s="313">
        <v>0.05</v>
      </c>
      <c r="L92" s="862">
        <f>N86*K92</f>
        <v>178.28067239261128</v>
      </c>
      <c r="M92" s="863"/>
      <c r="N92" s="57"/>
    </row>
    <row r="93" spans="1:14" ht="15.75" thickBot="1">
      <c r="B93" s="97" t="s">
        <v>1058</v>
      </c>
      <c r="C93" s="98"/>
      <c r="D93" s="98"/>
      <c r="E93" s="98"/>
      <c r="F93" s="98"/>
      <c r="G93" s="98"/>
      <c r="H93" s="98"/>
      <c r="I93" s="99"/>
      <c r="J93" s="100"/>
      <c r="K93" s="314">
        <v>0.05</v>
      </c>
      <c r="L93" s="864">
        <f>N86*K93</f>
        <v>178.28067239261128</v>
      </c>
      <c r="M93" s="865"/>
      <c r="N93" s="57"/>
    </row>
    <row r="94" spans="1:14" ht="15.75" thickBot="1">
      <c r="B94" s="828" t="s">
        <v>1037</v>
      </c>
      <c r="C94" s="829"/>
      <c r="D94" s="829"/>
      <c r="E94" s="829"/>
      <c r="F94" s="829"/>
      <c r="G94" s="829"/>
      <c r="H94" s="829"/>
      <c r="I94" s="829"/>
      <c r="J94" s="829"/>
      <c r="K94" s="829"/>
      <c r="L94" s="829"/>
      <c r="M94" s="830"/>
      <c r="N94" s="58">
        <f>L91+L92+L93</f>
        <v>1069.6840343556676</v>
      </c>
    </row>
    <row r="95" spans="1:14" ht="15.75" thickBot="1">
      <c r="B95" s="39"/>
      <c r="C95" s="40"/>
      <c r="D95" s="40"/>
      <c r="E95" s="40"/>
      <c r="F95" s="40"/>
      <c r="G95" s="40"/>
      <c r="H95" s="40"/>
      <c r="I95" s="40"/>
      <c r="J95" s="40"/>
      <c r="K95" s="40"/>
      <c r="L95" s="40"/>
      <c r="M95" s="40"/>
      <c r="N95" s="41"/>
    </row>
    <row r="96" spans="1:14" ht="15.75" thickBot="1">
      <c r="A96" t="s">
        <v>2122</v>
      </c>
      <c r="B96" s="828" t="s">
        <v>1059</v>
      </c>
      <c r="C96" s="829"/>
      <c r="D96" s="829"/>
      <c r="E96" s="829"/>
      <c r="F96" s="829"/>
      <c r="G96" s="829"/>
      <c r="H96" s="829"/>
      <c r="I96" s="829"/>
      <c r="J96" s="829"/>
      <c r="K96" s="829"/>
      <c r="L96" s="829"/>
      <c r="M96" s="830"/>
      <c r="N96" s="196">
        <f>N86+N94</f>
        <v>4635.2974822078932</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66" t="s">
        <v>2324</v>
      </c>
      <c r="C113" s="867"/>
      <c r="D113" s="867"/>
      <c r="E113" s="867"/>
      <c r="F113" s="867"/>
      <c r="G113" s="867"/>
      <c r="H113" s="867"/>
      <c r="I113" s="867"/>
      <c r="J113" s="867"/>
      <c r="K113" s="867"/>
      <c r="L113" s="867"/>
      <c r="M113" s="867"/>
      <c r="N113" s="868"/>
    </row>
    <row r="114" spans="2:14" ht="15" customHeight="1">
      <c r="B114" s="866"/>
      <c r="C114" s="867"/>
      <c r="D114" s="867"/>
      <c r="E114" s="867"/>
      <c r="F114" s="867"/>
      <c r="G114" s="867"/>
      <c r="H114" s="867"/>
      <c r="I114" s="867"/>
      <c r="J114" s="867"/>
      <c r="K114" s="867"/>
      <c r="L114" s="867"/>
      <c r="M114" s="867"/>
      <c r="N114" s="868"/>
    </row>
    <row r="115" spans="2:14" ht="30" customHeight="1">
      <c r="B115" s="869" t="s">
        <v>2325</v>
      </c>
      <c r="C115" s="870"/>
      <c r="D115" s="870"/>
      <c r="E115" s="870"/>
      <c r="F115" s="870"/>
      <c r="G115" s="870"/>
      <c r="H115" s="870"/>
      <c r="I115" s="870"/>
      <c r="J115" s="870"/>
      <c r="K115" s="870"/>
      <c r="L115" s="870"/>
      <c r="M115" s="870"/>
      <c r="N115" s="871"/>
    </row>
    <row r="116" spans="2:14">
      <c r="B116" s="869"/>
      <c r="C116" s="870"/>
      <c r="D116" s="870"/>
      <c r="E116" s="870"/>
      <c r="F116" s="870"/>
      <c r="G116" s="870"/>
      <c r="H116" s="870"/>
      <c r="I116" s="870"/>
      <c r="J116" s="870"/>
      <c r="K116" s="870"/>
      <c r="L116" s="870"/>
      <c r="M116" s="870"/>
      <c r="N116" s="871"/>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05"/>
      <c r="K126" s="805"/>
      <c r="L126" s="805"/>
      <c r="M126" s="805"/>
      <c r="N126" s="806"/>
    </row>
    <row r="127" spans="2:14" ht="15.75" thickBot="1">
      <c r="B127" s="270" t="s">
        <v>2327</v>
      </c>
      <c r="C127" s="402"/>
      <c r="D127" s="402"/>
      <c r="E127" s="63"/>
      <c r="F127" s="63"/>
      <c r="G127" s="63"/>
      <c r="H127" s="63"/>
      <c r="I127" s="63"/>
      <c r="J127" s="807"/>
      <c r="K127" s="807"/>
      <c r="L127" s="807"/>
      <c r="M127" s="807"/>
      <c r="N127"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112</v>
      </c>
      <c r="B36" s="841" t="str">
        <f>VLOOKUP(A36,EQUIPOS!A6:D154,3,FALSE)</f>
        <v xml:space="preserve">Aspersor manual
</v>
      </c>
      <c r="C36" s="842"/>
      <c r="D36" s="842"/>
      <c r="E36" s="842"/>
      <c r="F36" s="842"/>
      <c r="G36" s="842"/>
      <c r="H36" s="843"/>
      <c r="I36" s="276"/>
      <c r="J36" s="277"/>
      <c r="K36" s="278">
        <f>VLOOKUP(A36,EQUIPOS!A6:D163,4,FALSE)</f>
        <v>2978.2726692209458</v>
      </c>
      <c r="L36" s="279"/>
      <c r="M36" s="280">
        <v>6.25</v>
      </c>
      <c r="N36" s="281">
        <f t="shared" ref="N36:N41" si="0">K36/M36</f>
        <v>476.52362707535133</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50</v>
      </c>
      <c r="N37" s="281">
        <f t="shared" si="0"/>
        <v>1700.9716475095788</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76"/>
      <c r="J38" s="277"/>
      <c r="K38" s="278">
        <f>VLOOKUP(A38,EQUIPOS!A8:D165,4,FALSE)</f>
        <v>35700</v>
      </c>
      <c r="L38" s="279"/>
      <c r="M38" s="280">
        <v>3.75</v>
      </c>
      <c r="N38" s="281">
        <f t="shared" si="0"/>
        <v>9520</v>
      </c>
    </row>
    <row r="39" spans="1:14">
      <c r="A39" t="s">
        <v>228</v>
      </c>
      <c r="B39" s="841" t="str">
        <f>VLOOKUP(A39,EQUIPOS!A9:D154,3,FALSE)</f>
        <v xml:space="preserve">Formaleta metálica (concreto hidráulico)
</v>
      </c>
      <c r="C39" s="842"/>
      <c r="D39" s="842"/>
      <c r="E39" s="842"/>
      <c r="F39" s="842"/>
      <c r="G39" s="842"/>
      <c r="H39" s="843"/>
      <c r="I39" s="276"/>
      <c r="J39" s="277"/>
      <c r="K39" s="278">
        <f>VLOOKUP(A39,EQUIPOS!A9:D166,4,FALSE)</f>
        <v>5942.4350787569192</v>
      </c>
      <c r="L39" s="279"/>
      <c r="M39" s="280">
        <v>6.25</v>
      </c>
      <c r="N39" s="281">
        <f t="shared" si="0"/>
        <v>950.78961260110702</v>
      </c>
    </row>
    <row r="40" spans="1:14">
      <c r="A40" t="s">
        <v>301</v>
      </c>
      <c r="B40" s="841" t="str">
        <f>VLOOKUP(A40,EQUIPOS!A10:D154,3,FALSE)</f>
        <v>Regla vibratoria, de longitud de 3 a 5 m, motor de 3600 rpm, potencia 6 HP</v>
      </c>
      <c r="C40" s="842"/>
      <c r="D40" s="842"/>
      <c r="E40" s="842"/>
      <c r="F40" s="842"/>
      <c r="G40" s="842"/>
      <c r="H40" s="843"/>
      <c r="I40" s="276"/>
      <c r="J40" s="277"/>
      <c r="K40" s="278">
        <f>VLOOKUP(A40,EQUIPOS!A10:D167,4,FALSE)</f>
        <v>12804.556726266499</v>
      </c>
      <c r="L40" s="279"/>
      <c r="M40" s="280">
        <v>6.25</v>
      </c>
      <c r="N40" s="281">
        <f t="shared" si="0"/>
        <v>2048.72907620264</v>
      </c>
    </row>
    <row r="41" spans="1:14">
      <c r="A41" t="s">
        <v>363</v>
      </c>
      <c r="B41" s="841" t="str">
        <f>VLOOKUP(A41,EQUIPOS!A11:D155,3,FALSE)</f>
        <v>Vibrador de concreto, Motor de 3 hp a 18.000 rpm Mangueras de 4 mt</v>
      </c>
      <c r="C41" s="842"/>
      <c r="D41" s="842"/>
      <c r="E41" s="842"/>
      <c r="F41" s="842"/>
      <c r="G41" s="842"/>
      <c r="H41" s="843"/>
      <c r="I41" s="276"/>
      <c r="J41" s="277"/>
      <c r="K41" s="278">
        <f>VLOOKUP(A41,EQUIPOS!A11:D168,4,FALSE)</f>
        <v>7500</v>
      </c>
      <c r="L41" s="279"/>
      <c r="M41" s="280">
        <v>6.25</v>
      </c>
      <c r="N41" s="281">
        <f t="shared" si="0"/>
        <v>1200</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N83*M46</f>
        <v>919.20969370980004</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16816.223657098479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46115.271982161146</v>
      </c>
      <c r="N53" s="281">
        <f>K53*M53</f>
        <v>282883.0341498311</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11319.360453203157</v>
      </c>
      <c r="N54" s="281">
        <f>K54*M54</f>
        <v>4192.3557234085774</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916</v>
      </c>
      <c r="N55" s="281">
        <f>K55*M55</f>
        <v>1017.7777777777778</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5900.4418730790085</v>
      </c>
      <c r="N56" s="281">
        <f>K56*M56</f>
        <v>6556.0465256433426</v>
      </c>
    </row>
    <row r="57" spans="1:14">
      <c r="A57" s="150" t="s">
        <v>849</v>
      </c>
      <c r="B57" s="823" t="str">
        <f>VLOOKUP(A57,MATERIALES!A7:D373,3,FALSE)</f>
        <v>Antisol blanco (presentación 20 kg)</v>
      </c>
      <c r="C57" s="824" t="e">
        <f>VLOOKUP(B57,MATERIALES!B7:E373,3,FALSE)</f>
        <v>#N/A</v>
      </c>
      <c r="D57" s="824" t="e">
        <f>VLOOKUP(C57,MATERIALES!C7:F373,3,FALSE)</f>
        <v>#N/A</v>
      </c>
      <c r="E57" s="824" t="e">
        <f>VLOOKUP(D57,MATERIALES!D7:G373,3,FALSE)</f>
        <v>#N/A</v>
      </c>
      <c r="F57" s="824" t="e">
        <f>VLOOKUP(E57,MATERIALES!E7:H373,3,FALSE)</f>
        <v>#N/A</v>
      </c>
      <c r="G57" s="824" t="e">
        <f>VLOOKUP(F57,MATERIALES!F7:I373,3,FALSE)</f>
        <v>#N/A</v>
      </c>
      <c r="H57" s="824" t="e">
        <f>VLOOKUP(G57,MATERIALES!G7:J373,3,FALSE)</f>
        <v>#N/A</v>
      </c>
      <c r="I57" s="824" t="e">
        <f>VLOOKUP(H57,MATERIALES!H7:K373,3,FALSE)</f>
        <v>#N/A</v>
      </c>
      <c r="J57" s="320" t="str">
        <f>VLOOKUP(A57,MATERIALES!A11:D649,2,FALSE)</f>
        <v>kg</v>
      </c>
      <c r="K57" s="50">
        <v>1.1200000000000001</v>
      </c>
      <c r="L57" s="917">
        <f>VLOOKUP(A57,MATERIALES!A4:D373,4,FALSE)</f>
        <v>5870</v>
      </c>
      <c r="M57" s="918"/>
      <c r="N57" s="281">
        <f>K57*L57</f>
        <v>6574.4000000000005</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633821.06816127268</v>
      </c>
      <c r="N58" s="281">
        <f>K58*M58</f>
        <v>640159.2788428854</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28" t="s">
        <v>1037</v>
      </c>
      <c r="C61" s="829"/>
      <c r="D61" s="829"/>
      <c r="E61" s="829"/>
      <c r="F61" s="829"/>
      <c r="G61" s="829"/>
      <c r="H61" s="829"/>
      <c r="I61" s="829"/>
      <c r="J61" s="829"/>
      <c r="K61" s="829"/>
      <c r="L61" s="829"/>
      <c r="M61" s="830"/>
      <c r="N61" s="403">
        <f>SUM(N53:N60)</f>
        <v>941382.89301954617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31" t="s">
        <v>1045</v>
      </c>
      <c r="M65" s="804"/>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17">
        <f>VLOOKUP(A66,TRANSPORTE!A5:D117,4,FALSE)</f>
        <v>1350</v>
      </c>
      <c r="M66" s="918"/>
      <c r="N66" s="296">
        <f>K66*L66</f>
        <v>1363.5</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17"/>
      <c r="M71" s="818"/>
      <c r="N71" s="133"/>
    </row>
    <row r="72" spans="1:15" ht="15.75" thickBot="1">
      <c r="B72" s="834" t="s">
        <v>1037</v>
      </c>
      <c r="C72" s="835"/>
      <c r="D72" s="835"/>
      <c r="E72" s="835"/>
      <c r="F72" s="835"/>
      <c r="G72" s="835"/>
      <c r="H72" s="835"/>
      <c r="I72" s="835"/>
      <c r="J72" s="835"/>
      <c r="K72" s="835"/>
      <c r="L72" s="835"/>
      <c r="M72" s="836"/>
      <c r="N72" s="110">
        <f>N66+N67+N68+N69+N70</f>
        <v>1363.5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15"/>
      <c r="C82" s="816"/>
      <c r="D82" s="816"/>
      <c r="E82" s="816"/>
      <c r="F82" s="816"/>
      <c r="G82" s="816"/>
      <c r="H82" s="816"/>
      <c r="I82" s="132"/>
      <c r="J82" s="132"/>
      <c r="K82" s="132"/>
      <c r="L82" s="916"/>
      <c r="M82" s="916"/>
      <c r="N82" s="133"/>
    </row>
    <row r="83" spans="1:14" ht="15.75" thickBot="1">
      <c r="B83" s="834" t="s">
        <v>1037</v>
      </c>
      <c r="C83" s="835"/>
      <c r="D83" s="835"/>
      <c r="E83" s="835"/>
      <c r="F83" s="835"/>
      <c r="G83" s="835"/>
      <c r="H83" s="835"/>
      <c r="I83" s="835"/>
      <c r="J83" s="835"/>
      <c r="K83" s="835"/>
      <c r="L83" s="835"/>
      <c r="M83" s="836"/>
      <c r="N83" s="469">
        <f>SUM(N77:N82)</f>
        <v>9192.0969370980001</v>
      </c>
    </row>
    <row r="84" spans="1:14" ht="15.75" thickBot="1">
      <c r="B84" s="39"/>
      <c r="C84" s="40"/>
      <c r="D84" s="40"/>
      <c r="E84" s="40"/>
      <c r="F84" s="40"/>
      <c r="G84" s="40"/>
      <c r="H84" s="40"/>
      <c r="I84" s="40"/>
      <c r="J84" s="40"/>
      <c r="K84" s="40"/>
      <c r="L84" s="40"/>
      <c r="M84" s="40"/>
      <c r="N84" s="41"/>
    </row>
    <row r="85" spans="1:14" ht="15.75" thickBot="1">
      <c r="B85" s="828" t="s">
        <v>1051</v>
      </c>
      <c r="C85" s="829"/>
      <c r="D85" s="829"/>
      <c r="E85" s="829"/>
      <c r="F85" s="829"/>
      <c r="G85" s="829"/>
      <c r="H85" s="829"/>
      <c r="I85" s="829"/>
      <c r="J85" s="829"/>
      <c r="K85" s="829"/>
      <c r="L85" s="829"/>
      <c r="M85" s="830"/>
      <c r="N85" s="105">
        <f>N48+N61+N72+N83</f>
        <v>968754.71361374261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9" t="s">
        <v>1053</v>
      </c>
      <c r="C89" s="820"/>
      <c r="D89" s="820"/>
      <c r="E89" s="820"/>
      <c r="F89" s="820"/>
      <c r="G89" s="820"/>
      <c r="H89" s="820"/>
      <c r="I89" s="323"/>
      <c r="J89" s="343"/>
      <c r="K89" s="311" t="s">
        <v>1054</v>
      </c>
      <c r="L89" s="858" t="s">
        <v>1055</v>
      </c>
      <c r="M89" s="859"/>
      <c r="N89" s="312"/>
    </row>
    <row r="90" spans="1:14">
      <c r="B90" s="860" t="s">
        <v>1056</v>
      </c>
      <c r="C90" s="861"/>
      <c r="D90" s="861"/>
      <c r="E90" s="861"/>
      <c r="F90" s="861"/>
      <c r="G90" s="861"/>
      <c r="H90" s="861"/>
      <c r="I90" s="93"/>
      <c r="J90" s="94"/>
      <c r="K90" s="313">
        <v>0.2</v>
      </c>
      <c r="L90" s="862">
        <f>N85*K90</f>
        <v>193750.94272274853</v>
      </c>
      <c r="M90" s="863"/>
      <c r="N90" s="57"/>
    </row>
    <row r="91" spans="1:14">
      <c r="B91" s="95" t="s">
        <v>1057</v>
      </c>
      <c r="C91" s="96"/>
      <c r="D91" s="96"/>
      <c r="E91" s="96"/>
      <c r="F91" s="96"/>
      <c r="G91" s="96"/>
      <c r="H91" s="96"/>
      <c r="I91" s="93"/>
      <c r="J91" s="94"/>
      <c r="K91" s="313">
        <v>0.05</v>
      </c>
      <c r="L91" s="862">
        <f>N85*K91</f>
        <v>48437.735680687132</v>
      </c>
      <c r="M91" s="863"/>
      <c r="N91" s="57"/>
    </row>
    <row r="92" spans="1:14" ht="15.75" thickBot="1">
      <c r="B92" s="97" t="s">
        <v>1058</v>
      </c>
      <c r="C92" s="98"/>
      <c r="D92" s="98"/>
      <c r="E92" s="98"/>
      <c r="F92" s="98"/>
      <c r="G92" s="98"/>
      <c r="H92" s="98"/>
      <c r="I92" s="99"/>
      <c r="J92" s="100"/>
      <c r="K92" s="314">
        <v>0.05</v>
      </c>
      <c r="L92" s="864">
        <f>N85*K92</f>
        <v>48437.735680687132</v>
      </c>
      <c r="M92" s="865"/>
      <c r="N92" s="57"/>
    </row>
    <row r="93" spans="1:14" ht="15.75" thickBot="1">
      <c r="B93" s="828" t="s">
        <v>1037</v>
      </c>
      <c r="C93" s="829"/>
      <c r="D93" s="829"/>
      <c r="E93" s="829"/>
      <c r="F93" s="829"/>
      <c r="G93" s="829"/>
      <c r="H93" s="829"/>
      <c r="I93" s="829"/>
      <c r="J93" s="829"/>
      <c r="K93" s="829"/>
      <c r="L93" s="829"/>
      <c r="M93" s="830"/>
      <c r="N93" s="58">
        <f>L90+L91+L92</f>
        <v>290626.41408412281</v>
      </c>
    </row>
    <row r="94" spans="1:14" ht="15.75" thickBot="1">
      <c r="B94" s="39"/>
      <c r="C94" s="40"/>
      <c r="D94" s="40"/>
      <c r="E94" s="40"/>
      <c r="F94" s="40"/>
      <c r="G94" s="40"/>
      <c r="H94" s="40"/>
      <c r="I94" s="40"/>
      <c r="J94" s="40"/>
      <c r="K94" s="40"/>
      <c r="L94" s="40"/>
      <c r="M94" s="40"/>
      <c r="N94" s="41"/>
    </row>
    <row r="95" spans="1:14" ht="15.75" thickBot="1">
      <c r="A95" t="s">
        <v>2122</v>
      </c>
      <c r="B95" s="828" t="s">
        <v>1059</v>
      </c>
      <c r="C95" s="829"/>
      <c r="D95" s="829"/>
      <c r="E95" s="829"/>
      <c r="F95" s="829"/>
      <c r="G95" s="829"/>
      <c r="H95" s="829"/>
      <c r="I95" s="829"/>
      <c r="J95" s="829"/>
      <c r="K95" s="829"/>
      <c r="L95" s="829"/>
      <c r="M95" s="830"/>
      <c r="N95" s="196">
        <f>N85+N93</f>
        <v>1259381.1276978655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6" t="s">
        <v>2324</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2325</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05"/>
      <c r="K125" s="805"/>
      <c r="L125" s="805"/>
      <c r="M125" s="805"/>
      <c r="N125" s="806"/>
    </row>
    <row r="126" spans="2:14" ht="15.75" customHeight="1" thickBot="1">
      <c r="B126" s="270" t="s">
        <v>2327</v>
      </c>
      <c r="C126" s="402"/>
      <c r="D126" s="402"/>
      <c r="E126" s="63"/>
      <c r="F126" s="63"/>
      <c r="G126" s="63"/>
      <c r="H126" s="63"/>
      <c r="I126" s="63"/>
      <c r="J126" s="807"/>
      <c r="K126" s="807"/>
      <c r="L126" s="807"/>
      <c r="M126" s="807"/>
      <c r="N126" s="808"/>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election activeCell="C72" sqref="C72"/>
    </sheetView>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5.75" hidden="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112</v>
      </c>
      <c r="B36" s="841" t="str">
        <f>VLOOKUP(A36,EQUIPOS!A6:D154,3,FALSE)</f>
        <v xml:space="preserve">Aspersor manual
</v>
      </c>
      <c r="C36" s="842"/>
      <c r="D36" s="842"/>
      <c r="E36" s="842"/>
      <c r="F36" s="842"/>
      <c r="G36" s="842"/>
      <c r="H36" s="843"/>
      <c r="I36" s="276"/>
      <c r="J36" s="277"/>
      <c r="K36" s="278">
        <f>VLOOKUP(A36,EQUIPOS!A6:D163,4,FALSE)</f>
        <v>2978.2726692209458</v>
      </c>
      <c r="L36" s="279"/>
      <c r="M36" s="280">
        <v>6.25</v>
      </c>
      <c r="N36" s="281">
        <f t="shared" ref="N36:N41" si="0">K36/M36</f>
        <v>476.52362707535133</v>
      </c>
    </row>
    <row r="37" spans="1:14">
      <c r="A37" s="119" t="s">
        <v>176</v>
      </c>
      <c r="B37" s="841" t="str">
        <f>VLOOKUP(A37,EQUIPOS!A7:D154,3,FALSE)</f>
        <v xml:space="preserve">Compresor (barrido y soplado)
</v>
      </c>
      <c r="C37" s="842"/>
      <c r="D37" s="842"/>
      <c r="E37" s="842"/>
      <c r="F37" s="842"/>
      <c r="G37" s="842"/>
      <c r="H37" s="843"/>
      <c r="I37" s="276"/>
      <c r="J37" s="277"/>
      <c r="K37" s="278">
        <f>VLOOKUP(A37,EQUIPOS!A7:D164,4,FALSE)</f>
        <v>85048.582375478945</v>
      </c>
      <c r="L37" s="279"/>
      <c r="M37" s="280">
        <v>50</v>
      </c>
      <c r="N37" s="281">
        <f t="shared" si="0"/>
        <v>1700.9716475095788</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76"/>
      <c r="J38" s="277"/>
      <c r="K38" s="278">
        <f>VLOOKUP(A38,EQUIPOS!A8:D165,4,FALSE)</f>
        <v>35700</v>
      </c>
      <c r="L38" s="279"/>
      <c r="M38" s="280">
        <v>3.75</v>
      </c>
      <c r="N38" s="281">
        <f t="shared" si="0"/>
        <v>9520</v>
      </c>
    </row>
    <row r="39" spans="1:14">
      <c r="A39" t="s">
        <v>228</v>
      </c>
      <c r="B39" s="841" t="str">
        <f>VLOOKUP(A39,EQUIPOS!A9:D154,3,FALSE)</f>
        <v xml:space="preserve">Formaleta metálica (concreto hidráulico)
</v>
      </c>
      <c r="C39" s="842"/>
      <c r="D39" s="842"/>
      <c r="E39" s="842"/>
      <c r="F39" s="842"/>
      <c r="G39" s="842"/>
      <c r="H39" s="843"/>
      <c r="I39" s="276"/>
      <c r="J39" s="277"/>
      <c r="K39" s="278">
        <f>VLOOKUP(A39,EQUIPOS!A9:D166,4,FALSE)</f>
        <v>5942.4350787569192</v>
      </c>
      <c r="L39" s="279"/>
      <c r="M39" s="280">
        <v>6.25</v>
      </c>
      <c r="N39" s="281">
        <f t="shared" si="0"/>
        <v>950.78961260110702</v>
      </c>
    </row>
    <row r="40" spans="1:14">
      <c r="A40" t="s">
        <v>301</v>
      </c>
      <c r="B40" s="841" t="str">
        <f>VLOOKUP(A40,EQUIPOS!A10:D154,3,FALSE)</f>
        <v>Regla vibratoria, de longitud de 3 a 5 m, motor de 3600 rpm, potencia 6 HP</v>
      </c>
      <c r="C40" s="842"/>
      <c r="D40" s="842"/>
      <c r="E40" s="842"/>
      <c r="F40" s="842"/>
      <c r="G40" s="842"/>
      <c r="H40" s="843"/>
      <c r="I40" s="276"/>
      <c r="J40" s="277"/>
      <c r="K40" s="278">
        <f>VLOOKUP(A40,EQUIPOS!A10:D167,4,FALSE)</f>
        <v>12804.556726266499</v>
      </c>
      <c r="L40" s="279"/>
      <c r="M40" s="280">
        <v>6.25</v>
      </c>
      <c r="N40" s="281">
        <f t="shared" si="0"/>
        <v>2048.72907620264</v>
      </c>
    </row>
    <row r="41" spans="1:14">
      <c r="A41" t="s">
        <v>363</v>
      </c>
      <c r="B41" s="841" t="str">
        <f>VLOOKUP(A41,EQUIPOS!A11:D155,3,FALSE)</f>
        <v>Vibrador de concreto, Motor de 3 hp a 18.000 rpm Mangueras de 4 mt</v>
      </c>
      <c r="C41" s="842"/>
      <c r="D41" s="842"/>
      <c r="E41" s="842"/>
      <c r="F41" s="842"/>
      <c r="G41" s="842"/>
      <c r="H41" s="843"/>
      <c r="I41" s="276"/>
      <c r="J41" s="277"/>
      <c r="K41" s="278">
        <f>VLOOKUP(A41,EQUIPOS!A11:D168,4,FALSE)</f>
        <v>7500</v>
      </c>
      <c r="L41" s="279"/>
      <c r="M41" s="280">
        <v>6.25</v>
      </c>
      <c r="N41" s="281">
        <f t="shared" si="0"/>
        <v>1200</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41"/>
      <c r="C44" s="842"/>
      <c r="D44" s="842"/>
      <c r="E44" s="842"/>
      <c r="F44" s="842"/>
      <c r="G44" s="842"/>
      <c r="H44" s="843"/>
      <c r="I44" s="844"/>
      <c r="J44" s="825"/>
      <c r="K44" s="278"/>
      <c r="L44" s="845"/>
      <c r="M44" s="846"/>
      <c r="N44" s="281"/>
    </row>
    <row r="45" spans="1:14">
      <c r="B45" s="841"/>
      <c r="C45" s="842"/>
      <c r="D45" s="842"/>
      <c r="E45" s="847"/>
      <c r="F45" s="842"/>
      <c r="G45" s="842"/>
      <c r="H45" s="843"/>
      <c r="I45" s="42"/>
      <c r="J45" s="43"/>
      <c r="K45" s="283"/>
      <c r="L45" s="285"/>
      <c r="M45" s="286"/>
      <c r="N45" s="287"/>
    </row>
    <row r="46" spans="1:14">
      <c r="B46" s="848" t="s">
        <v>1036</v>
      </c>
      <c r="C46" s="849"/>
      <c r="D46" s="849"/>
      <c r="E46" s="44"/>
      <c r="F46" s="45"/>
      <c r="G46" s="45"/>
      <c r="H46" s="46"/>
      <c r="I46" s="42"/>
      <c r="J46" s="43"/>
      <c r="K46" s="288"/>
      <c r="L46" s="285"/>
      <c r="M46" s="410">
        <v>0.1</v>
      </c>
      <c r="N46" s="353">
        <f>N83*M46</f>
        <v>919.20969370980004</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SUM(N36:N47)</f>
        <v>16816.223657098479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46115.271982161146</v>
      </c>
      <c r="N53" s="281">
        <f>K53*M53</f>
        <v>282883.0341498311</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12138</v>
      </c>
      <c r="N54" s="281">
        <f>K54*M54</f>
        <v>13594.560000000001</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11319.360453203157</v>
      </c>
      <c r="N55" s="281">
        <f>K55*M55</f>
        <v>4192.3557234085774</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916</v>
      </c>
      <c r="N56" s="281">
        <f>K56*M56</f>
        <v>1017.7777777777778</v>
      </c>
    </row>
    <row r="57" spans="1:14">
      <c r="A57" s="150" t="s">
        <v>684</v>
      </c>
      <c r="B57" s="823" t="str">
        <f>VLOOKUP(A57,MATERIALES!A7:D373,3,FALSE)</f>
        <v>Sello de silicona o sellador autonivelante</v>
      </c>
      <c r="C57" s="824" t="e">
        <f>VLOOKUP(B57,MATERIALES!B7:E373,3,FALSE)</f>
        <v>#N/A</v>
      </c>
      <c r="D57" s="824" t="e">
        <f>VLOOKUP(C57,MATERIALES!C7:F373,3,FALSE)</f>
        <v>#N/A</v>
      </c>
      <c r="E57" s="824" t="e">
        <f>VLOOKUP(D57,MATERIALES!D7:G373,3,FALSE)</f>
        <v>#N/A</v>
      </c>
      <c r="F57" s="824" t="e">
        <f>VLOOKUP(E57,MATERIALES!E7:H373,3,FALSE)</f>
        <v>#N/A</v>
      </c>
      <c r="G57" s="824" t="e">
        <f>VLOOKUP(F57,MATERIALES!F7:I373,3,FALSE)</f>
        <v>#N/A</v>
      </c>
      <c r="H57" s="824" t="e">
        <f>VLOOKUP(G57,MATERIALES!G7:J373,3,FALSE)</f>
        <v>#N/A</v>
      </c>
      <c r="I57" s="824" t="e">
        <f>VLOOKUP(H57,MATERIALES!H7:K373,3,FALSE)</f>
        <v>#N/A</v>
      </c>
      <c r="J57" s="320" t="s">
        <v>144</v>
      </c>
      <c r="K57" s="50">
        <v>1.1111111111111112</v>
      </c>
      <c r="L57" s="917">
        <f>VLOOKUP(A57,MATERIALES!A4:D373,4,FALSE)</f>
        <v>5900.4418730790085</v>
      </c>
      <c r="M57" s="918"/>
      <c r="N57" s="281">
        <f>K57*L57</f>
        <v>6556.0465256433426</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5870</v>
      </c>
      <c r="N58" s="281">
        <f>K58*M58</f>
        <v>6574.4000000000005</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633821.06816127268</v>
      </c>
      <c r="N59" s="281">
        <f>K59*M59</f>
        <v>640159.2788428854</v>
      </c>
    </row>
    <row r="60" spans="1:14" ht="15.75" thickBot="1">
      <c r="B60" s="318"/>
      <c r="C60" s="319"/>
      <c r="D60" s="319"/>
      <c r="E60" s="319"/>
      <c r="F60" s="319"/>
      <c r="G60" s="319"/>
      <c r="H60" s="319"/>
      <c r="I60" s="319"/>
      <c r="J60" s="132"/>
      <c r="K60" s="132"/>
      <c r="L60" s="334"/>
      <c r="M60" s="333"/>
      <c r="N60" s="133"/>
    </row>
    <row r="61" spans="1:14" ht="15.75" thickBot="1">
      <c r="B61" s="828" t="s">
        <v>1037</v>
      </c>
      <c r="C61" s="829"/>
      <c r="D61" s="829"/>
      <c r="E61" s="829"/>
      <c r="F61" s="829"/>
      <c r="G61" s="829"/>
      <c r="H61" s="829"/>
      <c r="I61" s="829"/>
      <c r="J61" s="829"/>
      <c r="K61" s="829"/>
      <c r="L61" s="829"/>
      <c r="M61" s="830"/>
      <c r="N61" s="403">
        <f>SUM(N53:N60)</f>
        <v>954977.45301954611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31" t="s">
        <v>1045</v>
      </c>
      <c r="M65" s="804"/>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17">
        <f>VLOOKUP(A66,TRANSPORTE!A5:D117,4,FALSE)</f>
        <v>1350</v>
      </c>
      <c r="M66" s="918"/>
      <c r="N66" s="296">
        <f>K66*L66</f>
        <v>1363.5</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17"/>
      <c r="M71" s="818"/>
      <c r="N71" s="133"/>
    </row>
    <row r="72" spans="1:15" ht="15.75" thickBot="1">
      <c r="B72" s="834" t="s">
        <v>1037</v>
      </c>
      <c r="C72" s="835"/>
      <c r="D72" s="835"/>
      <c r="E72" s="835"/>
      <c r="F72" s="835"/>
      <c r="G72" s="835"/>
      <c r="H72" s="835"/>
      <c r="I72" s="835"/>
      <c r="J72" s="835"/>
      <c r="K72" s="835"/>
      <c r="L72" s="835"/>
      <c r="M72" s="836"/>
      <c r="N72" s="110">
        <f>N66+N67+N68+N69+N70</f>
        <v>1363.5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15"/>
      <c r="C82" s="816"/>
      <c r="D82" s="816"/>
      <c r="E82" s="816"/>
      <c r="F82" s="816"/>
      <c r="G82" s="816"/>
      <c r="H82" s="816"/>
      <c r="I82" s="132"/>
      <c r="J82" s="132"/>
      <c r="K82" s="132"/>
      <c r="L82" s="916"/>
      <c r="M82" s="916"/>
      <c r="N82" s="51"/>
    </row>
    <row r="83" spans="1:14" ht="15.75" thickBot="1">
      <c r="B83" s="834" t="s">
        <v>1037</v>
      </c>
      <c r="C83" s="835"/>
      <c r="D83" s="835"/>
      <c r="E83" s="835"/>
      <c r="F83" s="835"/>
      <c r="G83" s="835"/>
      <c r="H83" s="835"/>
      <c r="I83" s="835"/>
      <c r="J83" s="835"/>
      <c r="K83" s="835"/>
      <c r="L83" s="835"/>
      <c r="M83" s="836"/>
      <c r="N83" s="310">
        <f>SUM(N77:N82)</f>
        <v>9192.0969370980001</v>
      </c>
    </row>
    <row r="84" spans="1:14" ht="15.75" thickBot="1">
      <c r="B84" s="39"/>
      <c r="C84" s="40"/>
      <c r="D84" s="40"/>
      <c r="E84" s="40"/>
      <c r="F84" s="40"/>
      <c r="G84" s="40"/>
      <c r="H84" s="40"/>
      <c r="I84" s="40"/>
      <c r="J84" s="40"/>
      <c r="K84" s="40"/>
      <c r="L84" s="40"/>
      <c r="M84" s="40"/>
      <c r="N84" s="41"/>
    </row>
    <row r="85" spans="1:14" ht="15.75" thickBot="1">
      <c r="B85" s="828" t="s">
        <v>1051</v>
      </c>
      <c r="C85" s="829"/>
      <c r="D85" s="829"/>
      <c r="E85" s="829"/>
      <c r="F85" s="829"/>
      <c r="G85" s="829"/>
      <c r="H85" s="829"/>
      <c r="I85" s="829"/>
      <c r="J85" s="829"/>
      <c r="K85" s="829"/>
      <c r="L85" s="829"/>
      <c r="M85" s="830"/>
      <c r="N85" s="105">
        <f>N48+N61+N72+N83</f>
        <v>982349.27361374255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9" t="s">
        <v>1053</v>
      </c>
      <c r="C89" s="820"/>
      <c r="D89" s="820"/>
      <c r="E89" s="820"/>
      <c r="F89" s="820"/>
      <c r="G89" s="820"/>
      <c r="H89" s="820"/>
      <c r="I89" s="323"/>
      <c r="J89" s="343"/>
      <c r="K89" s="311" t="s">
        <v>1054</v>
      </c>
      <c r="L89" s="858" t="s">
        <v>1055</v>
      </c>
      <c r="M89" s="859"/>
      <c r="N89" s="312"/>
    </row>
    <row r="90" spans="1:14">
      <c r="B90" s="860" t="s">
        <v>1056</v>
      </c>
      <c r="C90" s="861"/>
      <c r="D90" s="861"/>
      <c r="E90" s="861"/>
      <c r="F90" s="861"/>
      <c r="G90" s="861"/>
      <c r="H90" s="861"/>
      <c r="I90" s="93"/>
      <c r="J90" s="94"/>
      <c r="K90" s="313">
        <v>0.2</v>
      </c>
      <c r="L90" s="862">
        <f>N85*K90</f>
        <v>196469.85472274851</v>
      </c>
      <c r="M90" s="863"/>
      <c r="N90" s="57"/>
    </row>
    <row r="91" spans="1:14">
      <c r="B91" s="95" t="s">
        <v>1057</v>
      </c>
      <c r="C91" s="96"/>
      <c r="D91" s="96"/>
      <c r="E91" s="96"/>
      <c r="F91" s="96"/>
      <c r="G91" s="96"/>
      <c r="H91" s="96"/>
      <c r="I91" s="93"/>
      <c r="J91" s="94"/>
      <c r="K91" s="313">
        <v>0.05</v>
      </c>
      <c r="L91" s="862">
        <f>N85*K91</f>
        <v>49117.463680687128</v>
      </c>
      <c r="M91" s="863"/>
      <c r="N91" s="57"/>
    </row>
    <row r="92" spans="1:14" ht="15.75" thickBot="1">
      <c r="B92" s="97" t="s">
        <v>1058</v>
      </c>
      <c r="C92" s="98"/>
      <c r="D92" s="98"/>
      <c r="E92" s="98"/>
      <c r="F92" s="98"/>
      <c r="G92" s="98"/>
      <c r="H92" s="98"/>
      <c r="I92" s="99"/>
      <c r="J92" s="100"/>
      <c r="K92" s="314">
        <v>0.05</v>
      </c>
      <c r="L92" s="864">
        <f>N85*K92</f>
        <v>49117.463680687128</v>
      </c>
      <c r="M92" s="865"/>
      <c r="N92" s="57"/>
    </row>
    <row r="93" spans="1:14" ht="15.75" thickBot="1">
      <c r="B93" s="828" t="s">
        <v>1037</v>
      </c>
      <c r="C93" s="829"/>
      <c r="D93" s="829"/>
      <c r="E93" s="829"/>
      <c r="F93" s="829"/>
      <c r="G93" s="829"/>
      <c r="H93" s="829"/>
      <c r="I93" s="829"/>
      <c r="J93" s="829"/>
      <c r="K93" s="829"/>
      <c r="L93" s="829"/>
      <c r="M93" s="830"/>
      <c r="N93" s="58">
        <f>L90+L91+L92</f>
        <v>294704.78208412277</v>
      </c>
    </row>
    <row r="94" spans="1:14" ht="15.75" thickBot="1">
      <c r="B94" s="39"/>
      <c r="C94" s="40"/>
      <c r="D94" s="40"/>
      <c r="E94" s="40"/>
      <c r="F94" s="40"/>
      <c r="G94" s="40"/>
      <c r="H94" s="40"/>
      <c r="I94" s="40"/>
      <c r="J94" s="40"/>
      <c r="K94" s="40"/>
      <c r="L94" s="40"/>
      <c r="M94" s="40"/>
      <c r="N94" s="41"/>
    </row>
    <row r="95" spans="1:14" ht="15.75" thickBot="1">
      <c r="A95" t="s">
        <v>2122</v>
      </c>
      <c r="B95" s="828" t="s">
        <v>1059</v>
      </c>
      <c r="C95" s="829"/>
      <c r="D95" s="829"/>
      <c r="E95" s="829"/>
      <c r="F95" s="829"/>
      <c r="G95" s="829"/>
      <c r="H95" s="829"/>
      <c r="I95" s="829"/>
      <c r="J95" s="829"/>
      <c r="K95" s="829"/>
      <c r="L95" s="829"/>
      <c r="M95" s="830"/>
      <c r="N95" s="196">
        <f>N85+N93</f>
        <v>1277054.0556978653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6" t="s">
        <v>2324</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2325</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05"/>
      <c r="K125" s="805"/>
      <c r="L125" s="805"/>
      <c r="M125" s="805"/>
      <c r="N125" s="806"/>
    </row>
    <row r="126" spans="2:14" ht="15.75" customHeight="1" thickBot="1">
      <c r="B126" s="270" t="s">
        <v>2327</v>
      </c>
      <c r="C126" s="402"/>
      <c r="D126" s="402"/>
      <c r="E126" s="63"/>
      <c r="F126" s="63"/>
      <c r="G126" s="63"/>
      <c r="H126" s="63"/>
      <c r="I126" s="63"/>
      <c r="J126" s="807"/>
      <c r="K126" s="807"/>
      <c r="L126" s="807"/>
      <c r="M126" s="807"/>
      <c r="N126" s="808"/>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29.25" customHeight="1" thickBot="1">
      <c r="A31" s="163" t="s">
        <v>1929</v>
      </c>
      <c r="B31" s="86" t="s">
        <v>1177</v>
      </c>
      <c r="C31" s="970" t="s">
        <v>1709</v>
      </c>
      <c r="D31" s="971"/>
      <c r="E31" s="971"/>
      <c r="F31" s="971"/>
      <c r="G31" s="971"/>
      <c r="H31" s="971"/>
      <c r="I31" s="971"/>
      <c r="J31" s="971"/>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2"/>
      <c r="F40" s="842"/>
      <c r="G40" s="842"/>
      <c r="H40" s="843"/>
      <c r="I40" s="42"/>
      <c r="J40" s="43"/>
      <c r="K40" s="278"/>
      <c r="L40" s="285"/>
      <c r="M40" s="286"/>
      <c r="N40" s="281"/>
    </row>
    <row r="41" spans="1:14">
      <c r="B41" s="329"/>
      <c r="C41" s="330"/>
      <c r="D41" s="330"/>
      <c r="E41" s="330"/>
      <c r="F41" s="332"/>
      <c r="G41" s="332"/>
      <c r="H41" s="131"/>
      <c r="I41" s="42"/>
      <c r="J41" s="43"/>
      <c r="K41" s="283"/>
      <c r="L41" s="285"/>
      <c r="M41" s="286"/>
      <c r="N41" s="287"/>
    </row>
    <row r="42" spans="1:14">
      <c r="B42" s="848"/>
      <c r="C42" s="849"/>
      <c r="D42" s="849"/>
      <c r="E42" s="44"/>
      <c r="F42" s="45"/>
      <c r="G42" s="45"/>
      <c r="H42" s="46"/>
      <c r="I42" s="42"/>
      <c r="J42" s="43"/>
      <c r="K42" s="288"/>
      <c r="L42" s="285"/>
      <c r="M42" s="410"/>
      <c r="N42" s="353"/>
    </row>
    <row r="43" spans="1:14" ht="15.75" thickBot="1">
      <c r="B43" s="841"/>
      <c r="C43" s="842"/>
      <c r="D43" s="842"/>
      <c r="E43" s="842"/>
      <c r="F43" s="842"/>
      <c r="G43" s="842"/>
      <c r="H43" s="843"/>
      <c r="I43" s="850"/>
      <c r="J43" s="851"/>
      <c r="K43" s="47"/>
      <c r="L43" s="852"/>
      <c r="M43" s="853"/>
      <c r="N43" s="111"/>
    </row>
    <row r="44" spans="1:14" ht="15.75" thickBot="1">
      <c r="B44" s="828" t="s">
        <v>1037</v>
      </c>
      <c r="C44" s="829"/>
      <c r="D44" s="829"/>
      <c r="E44" s="829"/>
      <c r="F44" s="829"/>
      <c r="G44" s="829"/>
      <c r="H44" s="829"/>
      <c r="I44" s="829"/>
      <c r="J44" s="829"/>
      <c r="K44" s="829"/>
      <c r="L44" s="829"/>
      <c r="M44" s="830"/>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9" t="s">
        <v>1028</v>
      </c>
      <c r="C48" s="820"/>
      <c r="D48" s="820"/>
      <c r="E48" s="820"/>
      <c r="F48" s="820"/>
      <c r="G48" s="820"/>
      <c r="H48" s="820"/>
      <c r="I48" s="821"/>
      <c r="J48" s="324" t="s">
        <v>1029</v>
      </c>
      <c r="K48" s="91" t="s">
        <v>1030</v>
      </c>
      <c r="L48" s="822" t="s">
        <v>1039</v>
      </c>
      <c r="M48" s="821"/>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19927.734586873979</v>
      </c>
      <c r="N49" s="281">
        <f>K49*M49</f>
        <v>19927.734586873979</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SUM(N49:N53)</f>
        <v>19927.734586873979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320"/>
      <c r="I60" s="288"/>
      <c r="J60" s="295"/>
      <c r="K60" s="288"/>
      <c r="L60" s="917"/>
      <c r="M60" s="91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N44+N54+N65+N76</f>
        <v>19927.734586873979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3985.5469173747961</v>
      </c>
      <c r="M83" s="863"/>
      <c r="N83" s="57"/>
    </row>
    <row r="84" spans="1:14">
      <c r="B84" s="95" t="s">
        <v>1057</v>
      </c>
      <c r="C84" s="96"/>
      <c r="D84" s="96"/>
      <c r="E84" s="96"/>
      <c r="F84" s="96"/>
      <c r="G84" s="96"/>
      <c r="H84" s="96"/>
      <c r="I84" s="93"/>
      <c r="J84" s="94"/>
      <c r="K84" s="313">
        <v>0.05</v>
      </c>
      <c r="L84" s="862">
        <f>N78*K84</f>
        <v>996.38672934369902</v>
      </c>
      <c r="M84" s="863"/>
      <c r="N84" s="57"/>
    </row>
    <row r="85" spans="1:14" ht="15.75" thickBot="1">
      <c r="B85" s="97" t="s">
        <v>1058</v>
      </c>
      <c r="C85" s="98"/>
      <c r="D85" s="98"/>
      <c r="E85" s="98"/>
      <c r="F85" s="98"/>
      <c r="G85" s="98"/>
      <c r="H85" s="98"/>
      <c r="I85" s="99"/>
      <c r="J85" s="100"/>
      <c r="K85" s="314">
        <v>0.05</v>
      </c>
      <c r="L85" s="864">
        <f>N78*K85</f>
        <v>996.38672934369902</v>
      </c>
      <c r="M85" s="865"/>
      <c r="N85" s="57"/>
    </row>
    <row r="86" spans="1:14" ht="15.75" thickBot="1">
      <c r="B86" s="828" t="s">
        <v>1037</v>
      </c>
      <c r="C86" s="829"/>
      <c r="D86" s="829"/>
      <c r="E86" s="829"/>
      <c r="F86" s="829"/>
      <c r="G86" s="829"/>
      <c r="H86" s="829"/>
      <c r="I86" s="829"/>
      <c r="J86" s="829"/>
      <c r="K86" s="829"/>
      <c r="L86" s="829"/>
      <c r="M86" s="830"/>
      <c r="N86" s="58">
        <f>L83+L84+L85</f>
        <v>5978.3203760621936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25906.054962936174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6" t="s">
        <v>2324</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9.25" customHeight="1">
      <c r="B107" s="869" t="s">
        <v>2325</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5"/>
      <c r="K118" s="805"/>
      <c r="L118" s="805"/>
      <c r="M118" s="805"/>
      <c r="N118" s="806"/>
    </row>
    <row r="119" spans="2:14" ht="15.75" customHeight="1" thickBot="1">
      <c r="B119" s="270" t="s">
        <v>2327</v>
      </c>
      <c r="C119" s="402"/>
      <c r="D119" s="402"/>
      <c r="E119" s="63"/>
      <c r="F119" s="63"/>
      <c r="G119" s="63"/>
      <c r="H119" s="63"/>
      <c r="I119" s="63"/>
      <c r="J119" s="807"/>
      <c r="K119" s="807"/>
      <c r="L119" s="807"/>
      <c r="M119" s="807"/>
      <c r="N119" s="80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29.25" customHeight="1" thickBot="1">
      <c r="A31" t="s">
        <v>1929</v>
      </c>
      <c r="B31" s="86" t="s">
        <v>1710</v>
      </c>
      <c r="C31" s="970" t="s">
        <v>2146</v>
      </c>
      <c r="D31" s="971"/>
      <c r="E31" s="971"/>
      <c r="F31" s="971"/>
      <c r="G31" s="971"/>
      <c r="H31" s="971"/>
      <c r="I31" s="971"/>
      <c r="J31" s="971"/>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2"/>
      <c r="F40" s="842"/>
      <c r="G40" s="842"/>
      <c r="H40" s="843"/>
      <c r="I40" s="42"/>
      <c r="J40" s="43"/>
      <c r="K40" s="278"/>
      <c r="L40" s="285"/>
      <c r="M40" s="286"/>
      <c r="N40" s="281"/>
    </row>
    <row r="41" spans="1:14">
      <c r="B41" s="329"/>
      <c r="C41" s="330"/>
      <c r="D41" s="330"/>
      <c r="E41" s="330"/>
      <c r="F41" s="332"/>
      <c r="G41" s="332"/>
      <c r="H41" s="131"/>
      <c r="I41" s="42"/>
      <c r="J41" s="43"/>
      <c r="K41" s="283"/>
      <c r="L41" s="285"/>
      <c r="M41" s="286"/>
      <c r="N41" s="287"/>
    </row>
    <row r="42" spans="1:14">
      <c r="B42" s="848"/>
      <c r="C42" s="849"/>
      <c r="D42" s="849"/>
      <c r="E42" s="44"/>
      <c r="F42" s="45"/>
      <c r="G42" s="45"/>
      <c r="H42" s="46"/>
      <c r="I42" s="42"/>
      <c r="J42" s="43"/>
      <c r="K42" s="288"/>
      <c r="L42" s="285"/>
      <c r="M42" s="410"/>
      <c r="N42" s="353"/>
    </row>
    <row r="43" spans="1:14" ht="15.75" thickBot="1">
      <c r="B43" s="841"/>
      <c r="C43" s="842"/>
      <c r="D43" s="842"/>
      <c r="E43" s="842"/>
      <c r="F43" s="842"/>
      <c r="G43" s="842"/>
      <c r="H43" s="843"/>
      <c r="I43" s="850"/>
      <c r="J43" s="851"/>
      <c r="K43" s="47"/>
      <c r="L43" s="852"/>
      <c r="M43" s="853"/>
      <c r="N43" s="111"/>
    </row>
    <row r="44" spans="1:14" ht="15.75" thickBot="1">
      <c r="B44" s="828" t="s">
        <v>1037</v>
      </c>
      <c r="C44" s="829"/>
      <c r="D44" s="829"/>
      <c r="E44" s="829"/>
      <c r="F44" s="829"/>
      <c r="G44" s="829"/>
      <c r="H44" s="829"/>
      <c r="I44" s="829"/>
      <c r="J44" s="829"/>
      <c r="K44" s="829"/>
      <c r="L44" s="829"/>
      <c r="M44" s="830"/>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9" t="s">
        <v>1028</v>
      </c>
      <c r="C48" s="820"/>
      <c r="D48" s="820"/>
      <c r="E48" s="820"/>
      <c r="F48" s="820"/>
      <c r="G48" s="820"/>
      <c r="H48" s="820"/>
      <c r="I48" s="821"/>
      <c r="J48" s="324" t="s">
        <v>1029</v>
      </c>
      <c r="K48" s="91" t="s">
        <v>1030</v>
      </c>
      <c r="L48" s="822" t="s">
        <v>1039</v>
      </c>
      <c r="M48" s="821"/>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19272.638944133065</v>
      </c>
      <c r="N49" s="281">
        <f>K49*M49</f>
        <v>19272.638944133065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SUM(N49:N53)</f>
        <v>19272.638944133065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320"/>
      <c r="I60" s="288"/>
      <c r="J60" s="295"/>
      <c r="K60" s="288"/>
      <c r="L60" s="917"/>
      <c r="M60" s="91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N44+N54+N65+N76</f>
        <v>19272.638944133065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3854.5277888266132</v>
      </c>
      <c r="M83" s="863"/>
      <c r="N83" s="57"/>
    </row>
    <row r="84" spans="1:14">
      <c r="B84" s="95" t="s">
        <v>1057</v>
      </c>
      <c r="C84" s="96"/>
      <c r="D84" s="96"/>
      <c r="E84" s="96"/>
      <c r="F84" s="96"/>
      <c r="G84" s="96"/>
      <c r="H84" s="96"/>
      <c r="I84" s="93"/>
      <c r="J84" s="94"/>
      <c r="K84" s="313">
        <v>0.05</v>
      </c>
      <c r="L84" s="862">
        <f>N78*K84</f>
        <v>963.63194720665331</v>
      </c>
      <c r="M84" s="863"/>
      <c r="N84" s="57"/>
    </row>
    <row r="85" spans="1:14" ht="15.75" thickBot="1">
      <c r="B85" s="97" t="s">
        <v>1058</v>
      </c>
      <c r="C85" s="98"/>
      <c r="D85" s="98"/>
      <c r="E85" s="98"/>
      <c r="F85" s="98"/>
      <c r="G85" s="98"/>
      <c r="H85" s="98"/>
      <c r="I85" s="99"/>
      <c r="J85" s="100"/>
      <c r="K85" s="314">
        <v>0.05</v>
      </c>
      <c r="L85" s="864">
        <f>N78*K85</f>
        <v>963.63194720665331</v>
      </c>
      <c r="M85" s="865"/>
      <c r="N85" s="57"/>
    </row>
    <row r="86" spans="1:14" ht="15.75" thickBot="1">
      <c r="B86" s="828" t="s">
        <v>1037</v>
      </c>
      <c r="C86" s="829"/>
      <c r="D86" s="829"/>
      <c r="E86" s="829"/>
      <c r="F86" s="829"/>
      <c r="G86" s="829"/>
      <c r="H86" s="829"/>
      <c r="I86" s="829"/>
      <c r="J86" s="829"/>
      <c r="K86" s="829"/>
      <c r="L86" s="829"/>
      <c r="M86" s="830"/>
      <c r="N86" s="58">
        <f>L83+L84+L85</f>
        <v>5781.7916832399196</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25054.430627372985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29.25"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41.25" customHeight="1" thickBot="1">
      <c r="A31" t="s">
        <v>1929</v>
      </c>
      <c r="B31" s="86" t="s">
        <v>1711</v>
      </c>
      <c r="C31" s="970" t="s">
        <v>2147</v>
      </c>
      <c r="D31" s="971"/>
      <c r="E31" s="971"/>
      <c r="F31" s="971"/>
      <c r="G31" s="971"/>
      <c r="H31" s="971"/>
      <c r="I31" s="971"/>
      <c r="J31" s="971"/>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280"/>
      <c r="N36" s="281"/>
    </row>
    <row r="37" spans="1:14">
      <c r="A37" s="119"/>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1"/>
    </row>
    <row r="39" spans="1:14">
      <c r="B39" s="841"/>
      <c r="C39" s="842"/>
      <c r="D39" s="842"/>
      <c r="E39" s="842"/>
      <c r="F39" s="842"/>
      <c r="G39" s="842"/>
      <c r="H39" s="843"/>
      <c r="I39" s="844"/>
      <c r="J39" s="825"/>
      <c r="K39" s="278"/>
      <c r="L39" s="845"/>
      <c r="M39" s="846"/>
      <c r="N39" s="281"/>
    </row>
    <row r="40" spans="1:14">
      <c r="B40" s="841"/>
      <c r="C40" s="842"/>
      <c r="D40" s="842"/>
      <c r="E40" s="842"/>
      <c r="F40" s="842"/>
      <c r="G40" s="842"/>
      <c r="H40" s="843"/>
      <c r="I40" s="42"/>
      <c r="J40" s="43"/>
      <c r="K40" s="278"/>
      <c r="L40" s="285"/>
      <c r="M40" s="286"/>
      <c r="N40" s="281"/>
    </row>
    <row r="41" spans="1:14">
      <c r="B41" s="329"/>
      <c r="C41" s="330"/>
      <c r="D41" s="330"/>
      <c r="E41" s="330"/>
      <c r="F41" s="332"/>
      <c r="G41" s="332"/>
      <c r="H41" s="131"/>
      <c r="I41" s="42"/>
      <c r="J41" s="43"/>
      <c r="K41" s="283"/>
      <c r="L41" s="285"/>
      <c r="M41" s="286"/>
      <c r="N41" s="287"/>
    </row>
    <row r="42" spans="1:14">
      <c r="B42" s="848"/>
      <c r="C42" s="849"/>
      <c r="D42" s="849"/>
      <c r="E42" s="44"/>
      <c r="F42" s="45"/>
      <c r="G42" s="45"/>
      <c r="H42" s="46"/>
      <c r="I42" s="42"/>
      <c r="J42" s="43"/>
      <c r="K42" s="288"/>
      <c r="L42" s="285"/>
      <c r="M42" s="410"/>
      <c r="N42" s="353"/>
    </row>
    <row r="43" spans="1:14" ht="15.75" thickBot="1">
      <c r="B43" s="841"/>
      <c r="C43" s="842"/>
      <c r="D43" s="842"/>
      <c r="E43" s="842"/>
      <c r="F43" s="842"/>
      <c r="G43" s="842"/>
      <c r="H43" s="843"/>
      <c r="I43" s="850"/>
      <c r="J43" s="851"/>
      <c r="K43" s="47"/>
      <c r="L43" s="852"/>
      <c r="M43" s="853"/>
      <c r="N43" s="111"/>
    </row>
    <row r="44" spans="1:14" ht="15.75" thickBot="1">
      <c r="B44" s="828" t="s">
        <v>1037</v>
      </c>
      <c r="C44" s="829"/>
      <c r="D44" s="829"/>
      <c r="E44" s="829"/>
      <c r="F44" s="829"/>
      <c r="G44" s="829"/>
      <c r="H44" s="829"/>
      <c r="I44" s="829"/>
      <c r="J44" s="829"/>
      <c r="K44" s="829"/>
      <c r="L44" s="829"/>
      <c r="M44" s="830"/>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9" t="s">
        <v>1028</v>
      </c>
      <c r="C48" s="820"/>
      <c r="D48" s="820"/>
      <c r="E48" s="820"/>
      <c r="F48" s="820"/>
      <c r="G48" s="820"/>
      <c r="H48" s="820"/>
      <c r="I48" s="821"/>
      <c r="J48" s="324" t="s">
        <v>1029</v>
      </c>
      <c r="K48" s="91" t="s">
        <v>1030</v>
      </c>
      <c r="L48" s="822" t="s">
        <v>1039</v>
      </c>
      <c r="M48" s="821"/>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440</v>
      </c>
      <c r="N49" s="281">
        <f>K49*M49</f>
        <v>440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23"/>
      <c r="C53" s="824"/>
      <c r="D53" s="824"/>
      <c r="E53" s="824"/>
      <c r="F53" s="824"/>
      <c r="G53" s="824"/>
      <c r="H53" s="824"/>
      <c r="I53" s="825"/>
      <c r="J53" s="48"/>
      <c r="K53" s="50"/>
      <c r="L53" s="826"/>
      <c r="M53" s="827"/>
      <c r="N53" s="51"/>
    </row>
    <row r="54" spans="1:14" ht="15.75" thickBot="1">
      <c r="B54" s="828" t="s">
        <v>1037</v>
      </c>
      <c r="C54" s="829"/>
      <c r="D54" s="829"/>
      <c r="E54" s="829"/>
      <c r="F54" s="829"/>
      <c r="G54" s="829"/>
      <c r="H54" s="829"/>
      <c r="I54" s="829"/>
      <c r="J54" s="829"/>
      <c r="K54" s="829"/>
      <c r="L54" s="829"/>
      <c r="M54" s="830"/>
      <c r="N54" s="403">
        <f>SUM(N49:N53)</f>
        <v>440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320"/>
      <c r="I60" s="288"/>
      <c r="J60" s="295"/>
      <c r="K60" s="288"/>
      <c r="L60" s="917"/>
      <c r="M60" s="91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2:15" ht="15.75" thickBot="1">
      <c r="B65" s="834" t="s">
        <v>1037</v>
      </c>
      <c r="C65" s="835"/>
      <c r="D65" s="835"/>
      <c r="E65" s="835"/>
      <c r="F65" s="835"/>
      <c r="G65" s="835"/>
      <c r="H65" s="835"/>
      <c r="I65" s="835"/>
      <c r="J65" s="835"/>
      <c r="K65" s="835"/>
      <c r="L65" s="835"/>
      <c r="M65" s="83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15"/>
      <c r="C75" s="816"/>
      <c r="D75" s="816"/>
      <c r="E75" s="816"/>
      <c r="F75" s="816"/>
      <c r="G75" s="816"/>
      <c r="H75" s="816"/>
      <c r="I75" s="132"/>
      <c r="J75" s="132"/>
      <c r="K75" s="132"/>
      <c r="L75" s="916"/>
      <c r="M75" s="916"/>
      <c r="N75" s="51"/>
    </row>
    <row r="76" spans="2:15" ht="15.75" thickBot="1">
      <c r="B76" s="834" t="s">
        <v>1037</v>
      </c>
      <c r="C76" s="835"/>
      <c r="D76" s="835"/>
      <c r="E76" s="835"/>
      <c r="F76" s="835"/>
      <c r="G76" s="835"/>
      <c r="H76" s="835"/>
      <c r="I76" s="835"/>
      <c r="J76" s="835"/>
      <c r="K76" s="835"/>
      <c r="L76" s="835"/>
      <c r="M76" s="836"/>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N44+N54+N65+N76</f>
        <v>440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88</v>
      </c>
      <c r="M83" s="863"/>
      <c r="N83" s="57"/>
    </row>
    <row r="84" spans="1:14">
      <c r="B84" s="95" t="s">
        <v>1057</v>
      </c>
      <c r="C84" s="96"/>
      <c r="D84" s="96"/>
      <c r="E84" s="96"/>
      <c r="F84" s="96"/>
      <c r="G84" s="96"/>
      <c r="H84" s="96"/>
      <c r="I84" s="93"/>
      <c r="J84" s="94"/>
      <c r="K84" s="313">
        <v>0.05</v>
      </c>
      <c r="L84" s="862">
        <f>N78*K84</f>
        <v>22</v>
      </c>
      <c r="M84" s="863"/>
      <c r="N84" s="57"/>
    </row>
    <row r="85" spans="1:14" ht="15.75" thickBot="1">
      <c r="B85" s="97" t="s">
        <v>1058</v>
      </c>
      <c r="C85" s="98"/>
      <c r="D85" s="98"/>
      <c r="E85" s="98"/>
      <c r="F85" s="98"/>
      <c r="G85" s="98"/>
      <c r="H85" s="98"/>
      <c r="I85" s="99"/>
      <c r="J85" s="100"/>
      <c r="K85" s="314">
        <v>0.05</v>
      </c>
      <c r="L85" s="864">
        <f>N78*K85</f>
        <v>22</v>
      </c>
      <c r="M85" s="865"/>
      <c r="N85" s="57"/>
    </row>
    <row r="86" spans="1:14" ht="15.75" thickBot="1">
      <c r="B86" s="828" t="s">
        <v>1037</v>
      </c>
      <c r="C86" s="829"/>
      <c r="D86" s="829"/>
      <c r="E86" s="829"/>
      <c r="F86" s="829"/>
      <c r="G86" s="829"/>
      <c r="H86" s="829"/>
      <c r="I86" s="829"/>
      <c r="J86" s="829"/>
      <c r="K86" s="829"/>
      <c r="L86" s="829"/>
      <c r="M86" s="830"/>
      <c r="N86" s="58">
        <f>L83+L84+L85</f>
        <v>132</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572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29.25"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10" zoomScale="78" zoomScaleNormal="78" workbookViewId="0">
      <selection activeCell="B72" sqref="B72:M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112</v>
      </c>
      <c r="B36" s="841" t="str">
        <f>VLOOKUP(A36,EQUIPOS!A6:D154,3,FALSE)</f>
        <v xml:space="preserve">Aspersor manual
</v>
      </c>
      <c r="C36" s="842"/>
      <c r="D36" s="842"/>
      <c r="E36" s="842"/>
      <c r="F36" s="842"/>
      <c r="G36" s="842"/>
      <c r="H36" s="843"/>
      <c r="I36" s="276"/>
      <c r="J36" s="277"/>
      <c r="K36" s="278">
        <f>VLOOKUP(A36,EQUIPOS!A6:D163,4,FALSE)</f>
        <v>2978.2726692209458</v>
      </c>
      <c r="L36" s="279"/>
      <c r="M36" s="280">
        <v>30</v>
      </c>
      <c r="N36" s="281">
        <f>K36/M36</f>
        <v>99.275755640698193</v>
      </c>
    </row>
    <row r="37" spans="1:14">
      <c r="A37" t="s">
        <v>363</v>
      </c>
      <c r="B37" s="841" t="str">
        <f>VLOOKUP(A37,EQUIPOS!A7:D154,3,FALSE)</f>
        <v>Vibrador de concreto, Motor de 3 hp a 18.000 rpm Mangueras de 4 mt</v>
      </c>
      <c r="C37" s="842"/>
      <c r="D37" s="842"/>
      <c r="E37" s="842"/>
      <c r="F37" s="842"/>
      <c r="G37" s="842"/>
      <c r="H37" s="843"/>
      <c r="I37" s="276"/>
      <c r="J37" s="277"/>
      <c r="K37" s="278">
        <f>VLOOKUP(A37,EQUIPOS!A7:D164,4,FALSE)</f>
        <v>7500</v>
      </c>
      <c r="L37" s="279"/>
      <c r="M37" s="280">
        <v>30</v>
      </c>
      <c r="N37" s="281">
        <f>K37/M37</f>
        <v>250</v>
      </c>
    </row>
    <row r="38" spans="1:14">
      <c r="A38" t="s">
        <v>228</v>
      </c>
      <c r="B38" s="841" t="str">
        <f>VLOOKUP(A38,EQUIPOS!A8:D154,3,FALSE)</f>
        <v xml:space="preserve">Formaleta metálica (concreto hidráulico)
</v>
      </c>
      <c r="C38" s="842"/>
      <c r="D38" s="842"/>
      <c r="E38" s="842"/>
      <c r="F38" s="842"/>
      <c r="G38" s="842"/>
      <c r="H38" s="843"/>
      <c r="I38" s="844"/>
      <c r="J38" s="825"/>
      <c r="K38" s="278">
        <f>VLOOKUP(A38,EQUIPOS!A8:D165,4,FALSE)</f>
        <v>5942.4350787569192</v>
      </c>
      <c r="L38" s="845">
        <v>0.33329999999999999</v>
      </c>
      <c r="M38" s="846"/>
      <c r="N38" s="281">
        <f>K38/L38</f>
        <v>17829.088145085268</v>
      </c>
    </row>
    <row r="39" spans="1:14">
      <c r="B39" s="841"/>
      <c r="C39" s="842"/>
      <c r="D39" s="842"/>
      <c r="E39" s="842"/>
      <c r="F39" s="842"/>
      <c r="G39" s="842"/>
      <c r="H39" s="843"/>
      <c r="I39" s="42"/>
      <c r="J39" s="43"/>
      <c r="K39" s="278"/>
      <c r="L39" s="285"/>
      <c r="M39" s="286"/>
      <c r="N39" s="281"/>
    </row>
    <row r="40" spans="1:14">
      <c r="B40" s="329"/>
      <c r="C40" s="330"/>
      <c r="D40" s="330"/>
      <c r="E40" s="332"/>
      <c r="F40" s="332"/>
      <c r="G40" s="332"/>
      <c r="H40" s="131"/>
      <c r="I40" s="42"/>
      <c r="J40" s="43"/>
      <c r="K40" s="283"/>
      <c r="L40" s="285"/>
      <c r="M40" s="286"/>
      <c r="N40" s="287"/>
    </row>
    <row r="41" spans="1:14">
      <c r="B41" s="848" t="s">
        <v>1036</v>
      </c>
      <c r="C41" s="849"/>
      <c r="D41" s="849"/>
      <c r="E41" s="44"/>
      <c r="F41" s="45"/>
      <c r="G41" s="45"/>
      <c r="H41" s="46"/>
      <c r="I41" s="42"/>
      <c r="J41" s="43"/>
      <c r="K41" s="288"/>
      <c r="L41" s="285"/>
      <c r="M41" s="410">
        <v>0.1</v>
      </c>
      <c r="N41" s="353">
        <f>N72*M41</f>
        <v>212.78002169208332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18391.14392241805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633821.06816127268</v>
      </c>
      <c r="N48" s="281">
        <f>K48*M48</f>
        <v>640159.2788428854</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23"/>
      <c r="C51" s="824"/>
      <c r="D51" s="824"/>
      <c r="E51" s="824"/>
      <c r="F51" s="824"/>
      <c r="G51" s="824"/>
      <c r="H51" s="824"/>
      <c r="I51" s="825"/>
      <c r="J51" s="48"/>
      <c r="K51" s="50"/>
      <c r="L51" s="826"/>
      <c r="M51" s="827"/>
      <c r="N51" s="51"/>
    </row>
    <row r="52" spans="1:14" ht="15.75" thickBot="1">
      <c r="B52" s="828" t="s">
        <v>1037</v>
      </c>
      <c r="C52" s="829"/>
      <c r="D52" s="829"/>
      <c r="E52" s="829"/>
      <c r="F52" s="829"/>
      <c r="G52" s="829"/>
      <c r="H52" s="829"/>
      <c r="I52" s="829"/>
      <c r="J52" s="829"/>
      <c r="K52" s="829"/>
      <c r="L52" s="829"/>
      <c r="M52" s="830"/>
      <c r="N52" s="403">
        <f>SUM(N48:N51)</f>
        <v>640159.2788428854</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31" t="s">
        <v>1045</v>
      </c>
      <c r="M56" s="804"/>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17">
        <f>VLOOKUP(A57,TRANSPORTE!A5:D117,4,FALSE)</f>
        <v>1241.6139985107966</v>
      </c>
      <c r="M57" s="918"/>
      <c r="N57" s="296">
        <f>K57*L57</f>
        <v>1254.0301384959046</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17"/>
      <c r="M61" s="818"/>
      <c r="N61" s="133"/>
    </row>
    <row r="62" spans="1:14" ht="15.75" thickBot="1">
      <c r="B62" s="834" t="s">
        <v>1037</v>
      </c>
      <c r="C62" s="835"/>
      <c r="D62" s="835"/>
      <c r="E62" s="835"/>
      <c r="F62" s="835"/>
      <c r="G62" s="835"/>
      <c r="H62" s="835"/>
      <c r="I62" s="835"/>
      <c r="J62" s="835"/>
      <c r="K62" s="835"/>
      <c r="L62" s="835"/>
      <c r="M62" s="836"/>
      <c r="N62" s="110">
        <f>SUM(N57:N61)</f>
        <v>1254.0301384959046</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4" t="s">
        <v>1047</v>
      </c>
      <c r="C66" s="855"/>
      <c r="D66" s="855"/>
      <c r="E66" s="855"/>
      <c r="F66" s="855"/>
      <c r="G66" s="855"/>
      <c r="H66" s="855"/>
      <c r="I66" s="79" t="s">
        <v>1048</v>
      </c>
      <c r="J66" s="81" t="s">
        <v>1494</v>
      </c>
      <c r="K66" s="80" t="s">
        <v>1050</v>
      </c>
      <c r="L66" s="856" t="s">
        <v>1034</v>
      </c>
      <c r="M66" s="857"/>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15"/>
      <c r="C71" s="816"/>
      <c r="D71" s="816"/>
      <c r="E71" s="816"/>
      <c r="F71" s="816"/>
      <c r="G71" s="816"/>
      <c r="H71" s="816"/>
      <c r="I71" s="132"/>
      <c r="J71" s="132"/>
      <c r="K71" s="132"/>
      <c r="L71" s="916"/>
      <c r="M71" s="916"/>
      <c r="N71" s="51"/>
    </row>
    <row r="72" spans="1:15" ht="15.75" thickBot="1">
      <c r="B72" s="834" t="s">
        <v>1037</v>
      </c>
      <c r="C72" s="835"/>
      <c r="D72" s="835"/>
      <c r="E72" s="835"/>
      <c r="F72" s="835"/>
      <c r="G72" s="835"/>
      <c r="H72" s="835"/>
      <c r="I72" s="835"/>
      <c r="J72" s="835"/>
      <c r="K72" s="835"/>
      <c r="L72" s="835"/>
      <c r="M72" s="836"/>
      <c r="N72" s="310">
        <f>SUM(N67:N71)</f>
        <v>2127.800216920833</v>
      </c>
    </row>
    <row r="73" spans="1:15" ht="15.75" thickBot="1">
      <c r="B73" s="39"/>
      <c r="C73" s="40"/>
      <c r="D73" s="40"/>
      <c r="E73" s="40"/>
      <c r="F73" s="40"/>
      <c r="G73" s="40"/>
      <c r="H73" s="40"/>
      <c r="I73" s="40"/>
      <c r="J73" s="40"/>
      <c r="K73" s="40"/>
      <c r="L73" s="40"/>
      <c r="M73" s="40"/>
      <c r="N73" s="41"/>
    </row>
    <row r="74" spans="1:15" ht="15.75" thickBot="1">
      <c r="B74" s="828" t="s">
        <v>1051</v>
      </c>
      <c r="C74" s="829"/>
      <c r="D74" s="829"/>
      <c r="E74" s="829"/>
      <c r="F74" s="829"/>
      <c r="G74" s="829"/>
      <c r="H74" s="829"/>
      <c r="I74" s="829"/>
      <c r="J74" s="829"/>
      <c r="K74" s="829"/>
      <c r="L74" s="829"/>
      <c r="M74" s="830"/>
      <c r="N74" s="105">
        <f>N43+N52+N62+N72</f>
        <v>661932.25312072015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9" t="s">
        <v>1053</v>
      </c>
      <c r="C78" s="820"/>
      <c r="D78" s="820"/>
      <c r="E78" s="820"/>
      <c r="F78" s="820"/>
      <c r="G78" s="820"/>
      <c r="H78" s="820"/>
      <c r="I78" s="323"/>
      <c r="J78" s="343"/>
      <c r="K78" s="311" t="s">
        <v>1054</v>
      </c>
      <c r="L78" s="858" t="s">
        <v>1055</v>
      </c>
      <c r="M78" s="859"/>
      <c r="N78" s="312"/>
    </row>
    <row r="79" spans="1:15">
      <c r="B79" s="860" t="s">
        <v>1056</v>
      </c>
      <c r="C79" s="861"/>
      <c r="D79" s="861"/>
      <c r="E79" s="861"/>
      <c r="F79" s="861"/>
      <c r="G79" s="861"/>
      <c r="H79" s="861"/>
      <c r="I79" s="93"/>
      <c r="J79" s="94"/>
      <c r="K79" s="313">
        <v>0.2</v>
      </c>
      <c r="L79" s="862">
        <f>N74*K79</f>
        <v>132386.45062414402</v>
      </c>
      <c r="M79" s="863"/>
      <c r="N79" s="57"/>
    </row>
    <row r="80" spans="1:15">
      <c r="B80" s="95" t="s">
        <v>1057</v>
      </c>
      <c r="C80" s="96"/>
      <c r="D80" s="96"/>
      <c r="E80" s="96"/>
      <c r="F80" s="96"/>
      <c r="G80" s="96"/>
      <c r="H80" s="96"/>
      <c r="I80" s="93"/>
      <c r="J80" s="94"/>
      <c r="K80" s="313">
        <v>0.05</v>
      </c>
      <c r="L80" s="862">
        <f>N74*K80</f>
        <v>33096.612656036006</v>
      </c>
      <c r="M80" s="863"/>
      <c r="N80" s="57"/>
    </row>
    <row r="81" spans="1:14" ht="15.75" thickBot="1">
      <c r="B81" s="97" t="s">
        <v>1058</v>
      </c>
      <c r="C81" s="98"/>
      <c r="D81" s="98"/>
      <c r="E81" s="98"/>
      <c r="F81" s="98"/>
      <c r="G81" s="98"/>
      <c r="H81" s="98"/>
      <c r="I81" s="99"/>
      <c r="J81" s="100"/>
      <c r="K81" s="314">
        <v>0.05</v>
      </c>
      <c r="L81" s="864">
        <f>N74*K81</f>
        <v>33096.612656036006</v>
      </c>
      <c r="M81" s="865"/>
      <c r="N81" s="57"/>
    </row>
    <row r="82" spans="1:14" ht="15.75" thickBot="1">
      <c r="B82" s="828" t="s">
        <v>1037</v>
      </c>
      <c r="C82" s="829"/>
      <c r="D82" s="829"/>
      <c r="E82" s="829"/>
      <c r="F82" s="829"/>
      <c r="G82" s="829"/>
      <c r="H82" s="829"/>
      <c r="I82" s="829"/>
      <c r="J82" s="829"/>
      <c r="K82" s="829"/>
      <c r="L82" s="829"/>
      <c r="M82" s="830"/>
      <c r="N82" s="58">
        <f>L79+L80+L81</f>
        <v>198579.67593621605</v>
      </c>
    </row>
    <row r="83" spans="1:14" ht="15.75" thickBot="1">
      <c r="B83" s="39"/>
      <c r="C83" s="40"/>
      <c r="D83" s="40"/>
      <c r="E83" s="40"/>
      <c r="F83" s="40"/>
      <c r="G83" s="40"/>
      <c r="H83" s="40"/>
      <c r="I83" s="40"/>
      <c r="J83" s="40"/>
      <c r="K83" s="40"/>
      <c r="L83" s="40"/>
      <c r="M83" s="40"/>
      <c r="N83" s="41"/>
    </row>
    <row r="84" spans="1:14" ht="15.75" thickBot="1">
      <c r="A84" t="s">
        <v>2122</v>
      </c>
      <c r="B84" s="828" t="s">
        <v>1059</v>
      </c>
      <c r="C84" s="829"/>
      <c r="D84" s="829"/>
      <c r="E84" s="829"/>
      <c r="F84" s="829"/>
      <c r="G84" s="829"/>
      <c r="H84" s="829"/>
      <c r="I84" s="829"/>
      <c r="J84" s="829"/>
      <c r="K84" s="829"/>
      <c r="L84" s="829"/>
      <c r="M84" s="830"/>
      <c r="N84" s="196">
        <f>N74+N82</f>
        <v>860511.92905693618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72" t="s">
        <v>2324</v>
      </c>
      <c r="C101" s="973"/>
      <c r="D101" s="973"/>
      <c r="E101" s="973"/>
      <c r="F101" s="973"/>
      <c r="G101" s="973"/>
      <c r="H101" s="973"/>
      <c r="I101" s="973"/>
      <c r="J101" s="973"/>
      <c r="K101" s="973"/>
      <c r="L101" s="973"/>
      <c r="M101" s="973"/>
      <c r="N101" s="974"/>
    </row>
    <row r="102" spans="2:14" ht="15" customHeight="1">
      <c r="B102" s="972"/>
      <c r="C102" s="973"/>
      <c r="D102" s="973"/>
      <c r="E102" s="973"/>
      <c r="F102" s="973"/>
      <c r="G102" s="973"/>
      <c r="H102" s="973"/>
      <c r="I102" s="973"/>
      <c r="J102" s="973"/>
      <c r="K102" s="973"/>
      <c r="L102" s="973"/>
      <c r="M102" s="973"/>
      <c r="N102" s="974"/>
    </row>
    <row r="103" spans="2:14" ht="30" customHeight="1">
      <c r="B103" s="975" t="s">
        <v>2325</v>
      </c>
      <c r="C103" s="976"/>
      <c r="D103" s="976"/>
      <c r="E103" s="976"/>
      <c r="F103" s="976"/>
      <c r="G103" s="976"/>
      <c r="H103" s="976"/>
      <c r="I103" s="976"/>
      <c r="J103" s="976"/>
      <c r="K103" s="976"/>
      <c r="L103" s="976"/>
      <c r="M103" s="976"/>
      <c r="N103" s="977"/>
    </row>
    <row r="104" spans="2:14">
      <c r="B104" s="975"/>
      <c r="C104" s="976"/>
      <c r="D104" s="976"/>
      <c r="E104" s="976"/>
      <c r="F104" s="976"/>
      <c r="G104" s="976"/>
      <c r="H104" s="976"/>
      <c r="I104" s="976"/>
      <c r="J104" s="976"/>
      <c r="K104" s="976"/>
      <c r="L104" s="976"/>
      <c r="M104" s="976"/>
      <c r="N104" s="977"/>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8"/>
      <c r="K114" s="978"/>
      <c r="L114" s="978"/>
      <c r="M114" s="978"/>
      <c r="N114" s="979"/>
    </row>
    <row r="115" spans="2:14" ht="15.75" thickBot="1">
      <c r="B115" s="428" t="s">
        <v>2327</v>
      </c>
      <c r="C115" s="429"/>
      <c r="D115" s="429"/>
      <c r="E115" s="268"/>
      <c r="F115" s="268"/>
      <c r="G115" s="268"/>
      <c r="H115" s="268"/>
      <c r="I115" s="268"/>
      <c r="J115" s="980"/>
      <c r="K115" s="980"/>
      <c r="L115" s="980"/>
      <c r="M115" s="980"/>
      <c r="N115" s="981"/>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10" zoomScale="77" zoomScaleNormal="77" workbookViewId="0">
      <selection activeCell="B72" sqref="B72:M72"/>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160</v>
      </c>
      <c r="B36" s="841" t="str">
        <f>VLOOKUP(A36,EQUIPOS!A6:D154,3,FALSE)</f>
        <v>COMPACTADOR MANUAL VIBRATORIO (RANA) con motor de 6 HP</v>
      </c>
      <c r="C36" s="842"/>
      <c r="D36" s="842"/>
      <c r="E36" s="842"/>
      <c r="F36" s="842"/>
      <c r="G36" s="842"/>
      <c r="H36" s="843"/>
      <c r="I36" s="276"/>
      <c r="J36" s="277"/>
      <c r="K36" s="278">
        <f>VLOOKUP(A36,EQUIPOS!A6:D163,4,FALSE)</f>
        <v>8750</v>
      </c>
      <c r="L36" s="279"/>
      <c r="M36" s="280">
        <v>37.5</v>
      </c>
      <c r="N36" s="281">
        <f>K36/M36</f>
        <v>233.33333333333334</v>
      </c>
    </row>
    <row r="37" spans="1:14">
      <c r="B37" s="841"/>
      <c r="C37" s="842"/>
      <c r="D37" s="842"/>
      <c r="E37" s="847"/>
      <c r="F37" s="842"/>
      <c r="G37" s="842"/>
      <c r="H37" s="843"/>
      <c r="I37" s="42"/>
      <c r="J37" s="43"/>
      <c r="K37" s="283"/>
      <c r="L37" s="285"/>
      <c r="M37" s="286"/>
      <c r="N37" s="287"/>
    </row>
    <row r="38" spans="1:14">
      <c r="B38" s="848" t="s">
        <v>1036</v>
      </c>
      <c r="C38" s="849"/>
      <c r="D38" s="849"/>
      <c r="E38" s="44"/>
      <c r="F38" s="45"/>
      <c r="G38" s="45"/>
      <c r="H38" s="46"/>
      <c r="I38" s="42"/>
      <c r="J38" s="43"/>
      <c r="K38" s="288"/>
      <c r="L38" s="285"/>
      <c r="M38" s="478">
        <v>0.1</v>
      </c>
      <c r="N38" s="353">
        <f>N72*M38</f>
        <v>1021.344104122</v>
      </c>
    </row>
    <row r="39" spans="1:14" ht="15.75" thickBot="1">
      <c r="B39" s="841"/>
      <c r="C39" s="842"/>
      <c r="D39" s="842"/>
      <c r="E39" s="842"/>
      <c r="F39" s="842"/>
      <c r="G39" s="842"/>
      <c r="H39" s="843"/>
      <c r="I39" s="850"/>
      <c r="J39" s="851"/>
      <c r="K39" s="47"/>
      <c r="L39" s="852"/>
      <c r="M39" s="853"/>
      <c r="N39" s="111"/>
    </row>
    <row r="40" spans="1:14" ht="15.75" thickBot="1">
      <c r="B40" s="828" t="s">
        <v>1037</v>
      </c>
      <c r="C40" s="829"/>
      <c r="D40" s="829"/>
      <c r="E40" s="829"/>
      <c r="F40" s="829"/>
      <c r="G40" s="829"/>
      <c r="H40" s="829"/>
      <c r="I40" s="829"/>
      <c r="J40" s="829"/>
      <c r="K40" s="829"/>
      <c r="L40" s="829"/>
      <c r="M40" s="830"/>
      <c r="N40" s="403">
        <f>SUM(N36:N39)</f>
        <v>1254.6774374553333</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19" t="s">
        <v>1028</v>
      </c>
      <c r="C44" s="820"/>
      <c r="D44" s="820"/>
      <c r="E44" s="820"/>
      <c r="F44" s="820"/>
      <c r="G44" s="820"/>
      <c r="H44" s="820"/>
      <c r="I44" s="821"/>
      <c r="J44" s="324" t="s">
        <v>1029</v>
      </c>
      <c r="K44" s="91" t="s">
        <v>1030</v>
      </c>
      <c r="L44" s="822" t="s">
        <v>1039</v>
      </c>
      <c r="M44" s="821"/>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210904.14825528834</v>
      </c>
      <c r="N45" s="281">
        <f>K45*M45</f>
        <v>217231.272702947</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131900</v>
      </c>
      <c r="N46" s="281">
        <f>K46*M46</f>
        <v>1319</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95081</v>
      </c>
      <c r="N47" s="281">
        <f>K47*M47</f>
        <v>4754.05</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358190</v>
      </c>
      <c r="N48" s="281">
        <f>K48*M48</f>
        <v>3581.9</v>
      </c>
    </row>
    <row r="49" spans="1:14" ht="15.75" thickBot="1">
      <c r="B49" s="318"/>
      <c r="C49" s="319"/>
      <c r="D49" s="319"/>
      <c r="E49" s="319"/>
      <c r="F49" s="319"/>
      <c r="G49" s="319"/>
      <c r="H49" s="319"/>
      <c r="I49" s="319"/>
      <c r="J49" s="132"/>
      <c r="K49" s="132"/>
      <c r="L49" s="334"/>
      <c r="M49" s="333"/>
      <c r="N49" s="133"/>
    </row>
    <row r="50" spans="1:14" ht="15.75" thickBot="1">
      <c r="B50" s="828" t="s">
        <v>1037</v>
      </c>
      <c r="C50" s="829"/>
      <c r="D50" s="829"/>
      <c r="E50" s="829"/>
      <c r="F50" s="829"/>
      <c r="G50" s="829"/>
      <c r="H50" s="829"/>
      <c r="I50" s="829"/>
      <c r="J50" s="829"/>
      <c r="K50" s="829"/>
      <c r="L50" s="829"/>
      <c r="M50" s="830"/>
      <c r="N50" s="403">
        <f>SUM(N45:N49)</f>
        <v>226886.22270294698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31" t="s">
        <v>1045</v>
      </c>
      <c r="M54" s="804"/>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17">
        <f>VLOOKUP(A55,TRANSPORTE!A5:D117,4,FALSE)</f>
        <v>1256.6821295606849</v>
      </c>
      <c r="M55" s="918"/>
      <c r="N55" s="296">
        <f>K55*L55</f>
        <v>1156.1475591958301</v>
      </c>
    </row>
    <row r="56" spans="1:14">
      <c r="A56" t="s">
        <v>1311</v>
      </c>
      <c r="B56" s="52" t="str">
        <f>VLOOKUP(A56,TRANSPORTE!A6:D117,3,FALSE)</f>
        <v>Transporte de Arena</v>
      </c>
      <c r="C56" s="53"/>
      <c r="D56" s="53"/>
      <c r="E56" s="53"/>
      <c r="F56" s="53"/>
      <c r="G56" s="53"/>
      <c r="H56" s="320" t="s">
        <v>1552</v>
      </c>
      <c r="I56" s="288">
        <v>0.01</v>
      </c>
      <c r="J56" s="295">
        <v>1</v>
      </c>
      <c r="K56" s="288">
        <f>I56*J56</f>
        <v>0.01</v>
      </c>
      <c r="L56" s="917">
        <f>VLOOKUP(A56,TRANSPORTE!A6:D117,4,FALSE)</f>
        <v>1300</v>
      </c>
      <c r="M56" s="918"/>
      <c r="N56" s="296">
        <f>K56*L56</f>
        <v>13</v>
      </c>
    </row>
    <row r="57" spans="1:14">
      <c r="A57" t="s">
        <v>1311</v>
      </c>
      <c r="B57" s="52" t="str">
        <f>VLOOKUP(A57,TRANSPORTE!A6:D117,3,FALSE)</f>
        <v>Transporte de Arena</v>
      </c>
      <c r="C57" s="53"/>
      <c r="D57" s="53"/>
      <c r="E57" s="53"/>
      <c r="F57" s="53"/>
      <c r="G57" s="53"/>
      <c r="H57" s="320" t="s">
        <v>1552</v>
      </c>
      <c r="I57" s="288">
        <v>0.05</v>
      </c>
      <c r="J57" s="295">
        <v>1</v>
      </c>
      <c r="K57" s="288">
        <f>I57*J57</f>
        <v>0.05</v>
      </c>
      <c r="L57" s="917">
        <f>VLOOKUP(A57,TRANSPORTE!A6:D118,4,FALSE)</f>
        <v>1300</v>
      </c>
      <c r="M57" s="918"/>
      <c r="N57" s="296">
        <f>K57*L57</f>
        <v>65</v>
      </c>
    </row>
    <row r="58" spans="1:14">
      <c r="B58" s="52"/>
      <c r="C58" s="53"/>
      <c r="D58" s="53"/>
      <c r="E58" s="53"/>
      <c r="F58" s="53"/>
      <c r="G58" s="53"/>
      <c r="H58" s="320"/>
      <c r="I58" s="288"/>
      <c r="J58" s="295"/>
      <c r="K58" s="288"/>
      <c r="L58" s="917"/>
      <c r="M58" s="918"/>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17"/>
      <c r="M60" s="818"/>
      <c r="N60" s="133"/>
    </row>
    <row r="61" spans="1:14" ht="15.75" thickBot="1">
      <c r="B61" s="834" t="s">
        <v>1037</v>
      </c>
      <c r="C61" s="835"/>
      <c r="D61" s="835"/>
      <c r="E61" s="835"/>
      <c r="F61" s="835"/>
      <c r="G61" s="835"/>
      <c r="H61" s="835"/>
      <c r="I61" s="835"/>
      <c r="J61" s="835"/>
      <c r="K61" s="835"/>
      <c r="L61" s="835"/>
      <c r="M61" s="836"/>
      <c r="N61" s="110">
        <f>N55+N56+N57+N58+N59</f>
        <v>1234.1475591958301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4" t="s">
        <v>1047</v>
      </c>
      <c r="C65" s="855"/>
      <c r="D65" s="855"/>
      <c r="E65" s="855"/>
      <c r="F65" s="855"/>
      <c r="G65" s="855"/>
      <c r="H65" s="855"/>
      <c r="I65" s="79" t="s">
        <v>1048</v>
      </c>
      <c r="J65" s="81" t="s">
        <v>1494</v>
      </c>
      <c r="K65" s="80" t="s">
        <v>1050</v>
      </c>
      <c r="L65" s="856" t="s">
        <v>1034</v>
      </c>
      <c r="M65" s="857"/>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15"/>
      <c r="C71" s="816"/>
      <c r="D71" s="816"/>
      <c r="E71" s="816"/>
      <c r="F71" s="816"/>
      <c r="G71" s="816"/>
      <c r="H71" s="816"/>
      <c r="I71" s="132"/>
      <c r="J71" s="132"/>
      <c r="K71" s="132"/>
      <c r="L71" s="916"/>
      <c r="M71" s="916"/>
      <c r="N71" s="51"/>
    </row>
    <row r="72" spans="1:15" ht="15.75" thickBot="1">
      <c r="B72" s="834" t="s">
        <v>1037</v>
      </c>
      <c r="C72" s="835"/>
      <c r="D72" s="835"/>
      <c r="E72" s="835"/>
      <c r="F72" s="835"/>
      <c r="G72" s="835"/>
      <c r="H72" s="835"/>
      <c r="I72" s="835"/>
      <c r="J72" s="835"/>
      <c r="K72" s="835"/>
      <c r="L72" s="835"/>
      <c r="M72" s="836"/>
      <c r="N72" s="310">
        <f>SUM(N66:N71)</f>
        <v>10213.44104122</v>
      </c>
    </row>
    <row r="73" spans="1:15" ht="15.75" thickBot="1">
      <c r="B73" s="39"/>
      <c r="C73" s="40"/>
      <c r="D73" s="40"/>
      <c r="E73" s="40"/>
      <c r="F73" s="40"/>
      <c r="G73" s="40"/>
      <c r="H73" s="40"/>
      <c r="I73" s="40"/>
      <c r="J73" s="40"/>
      <c r="K73" s="40"/>
      <c r="L73" s="40"/>
      <c r="M73" s="40"/>
      <c r="N73" s="41"/>
    </row>
    <row r="74" spans="1:15" ht="15.75" thickBot="1">
      <c r="B74" s="828" t="s">
        <v>1051</v>
      </c>
      <c r="C74" s="829"/>
      <c r="D74" s="829"/>
      <c r="E74" s="829"/>
      <c r="F74" s="829"/>
      <c r="G74" s="829"/>
      <c r="H74" s="829"/>
      <c r="I74" s="829"/>
      <c r="J74" s="829"/>
      <c r="K74" s="829"/>
      <c r="L74" s="829"/>
      <c r="M74" s="830"/>
      <c r="N74" s="105">
        <f>N40+N50+N61+N72</f>
        <v>239588.48874081817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9" t="s">
        <v>1053</v>
      </c>
      <c r="C78" s="820"/>
      <c r="D78" s="820"/>
      <c r="E78" s="820"/>
      <c r="F78" s="820"/>
      <c r="G78" s="820"/>
      <c r="H78" s="820"/>
      <c r="I78" s="323"/>
      <c r="J78" s="343"/>
      <c r="K78" s="311" t="s">
        <v>1054</v>
      </c>
      <c r="L78" s="858" t="s">
        <v>1055</v>
      </c>
      <c r="M78" s="859"/>
      <c r="N78" s="312"/>
    </row>
    <row r="79" spans="1:15">
      <c r="B79" s="860" t="s">
        <v>1056</v>
      </c>
      <c r="C79" s="861"/>
      <c r="D79" s="861"/>
      <c r="E79" s="861"/>
      <c r="F79" s="861"/>
      <c r="G79" s="861"/>
      <c r="H79" s="861"/>
      <c r="I79" s="93"/>
      <c r="J79" s="94"/>
      <c r="K79" s="313">
        <v>0.2</v>
      </c>
      <c r="L79" s="862">
        <f>N74*K79</f>
        <v>47917.697748163635</v>
      </c>
      <c r="M79" s="863"/>
      <c r="N79" s="57"/>
    </row>
    <row r="80" spans="1:15">
      <c r="B80" s="95" t="s">
        <v>1057</v>
      </c>
      <c r="C80" s="96"/>
      <c r="D80" s="96"/>
      <c r="E80" s="96"/>
      <c r="F80" s="96"/>
      <c r="G80" s="96"/>
      <c r="H80" s="96"/>
      <c r="I80" s="93"/>
      <c r="J80" s="94"/>
      <c r="K80" s="313">
        <v>0.05</v>
      </c>
      <c r="L80" s="862">
        <f>N74*K80</f>
        <v>11979.424437040909</v>
      </c>
      <c r="M80" s="863"/>
      <c r="N80" s="57"/>
    </row>
    <row r="81" spans="1:14" ht="15.75" thickBot="1">
      <c r="B81" s="97" t="s">
        <v>1058</v>
      </c>
      <c r="C81" s="98"/>
      <c r="D81" s="98"/>
      <c r="E81" s="98"/>
      <c r="F81" s="98"/>
      <c r="G81" s="98"/>
      <c r="H81" s="98"/>
      <c r="I81" s="99"/>
      <c r="J81" s="100"/>
      <c r="K81" s="314">
        <v>0.05</v>
      </c>
      <c r="L81" s="864">
        <f>N74*K81</f>
        <v>11979.424437040909</v>
      </c>
      <c r="M81" s="865"/>
      <c r="N81" s="57"/>
    </row>
    <row r="82" spans="1:14" ht="15.75" thickBot="1">
      <c r="B82" s="828" t="s">
        <v>1037</v>
      </c>
      <c r="C82" s="829"/>
      <c r="D82" s="829"/>
      <c r="E82" s="829"/>
      <c r="F82" s="829"/>
      <c r="G82" s="829"/>
      <c r="H82" s="829"/>
      <c r="I82" s="829"/>
      <c r="J82" s="829"/>
      <c r="K82" s="829"/>
      <c r="L82" s="829"/>
      <c r="M82" s="830"/>
      <c r="N82" s="58">
        <f>L79+L80+L81</f>
        <v>71876.546622245456</v>
      </c>
    </row>
    <row r="83" spans="1:14" ht="15.75" thickBot="1">
      <c r="B83" s="39"/>
      <c r="C83" s="40"/>
      <c r="D83" s="40"/>
      <c r="E83" s="40"/>
      <c r="F83" s="40"/>
      <c r="G83" s="40"/>
      <c r="H83" s="40"/>
      <c r="I83" s="40"/>
      <c r="J83" s="40"/>
      <c r="K83" s="40"/>
      <c r="L83" s="40"/>
      <c r="M83" s="40"/>
      <c r="N83" s="41"/>
    </row>
    <row r="84" spans="1:14" ht="15.75" thickBot="1">
      <c r="A84" t="s">
        <v>2122</v>
      </c>
      <c r="B84" s="828" t="s">
        <v>1059</v>
      </c>
      <c r="C84" s="829"/>
      <c r="D84" s="829"/>
      <c r="E84" s="829"/>
      <c r="F84" s="829"/>
      <c r="G84" s="829"/>
      <c r="H84" s="829"/>
      <c r="I84" s="829"/>
      <c r="J84" s="829"/>
      <c r="K84" s="829"/>
      <c r="L84" s="829"/>
      <c r="M84" s="830"/>
      <c r="N84" s="196">
        <f>N74+N82</f>
        <v>311465.03536306362</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72" t="s">
        <v>2324</v>
      </c>
      <c r="C101" s="973"/>
      <c r="D101" s="973"/>
      <c r="E101" s="973"/>
      <c r="F101" s="973"/>
      <c r="G101" s="973"/>
      <c r="H101" s="973"/>
      <c r="I101" s="973"/>
      <c r="J101" s="973"/>
      <c r="K101" s="973"/>
      <c r="L101" s="973"/>
      <c r="M101" s="973"/>
      <c r="N101" s="974"/>
    </row>
    <row r="102" spans="2:14" ht="15" customHeight="1">
      <c r="B102" s="972"/>
      <c r="C102" s="973"/>
      <c r="D102" s="973"/>
      <c r="E102" s="973"/>
      <c r="F102" s="973"/>
      <c r="G102" s="973"/>
      <c r="H102" s="973"/>
      <c r="I102" s="973"/>
      <c r="J102" s="973"/>
      <c r="K102" s="973"/>
      <c r="L102" s="973"/>
      <c r="M102" s="973"/>
      <c r="N102" s="974"/>
    </row>
    <row r="103" spans="2:14" ht="30" customHeight="1">
      <c r="B103" s="975" t="s">
        <v>2325</v>
      </c>
      <c r="C103" s="976"/>
      <c r="D103" s="976"/>
      <c r="E103" s="976"/>
      <c r="F103" s="976"/>
      <c r="G103" s="976"/>
      <c r="H103" s="976"/>
      <c r="I103" s="976"/>
      <c r="J103" s="976"/>
      <c r="K103" s="976"/>
      <c r="L103" s="976"/>
      <c r="M103" s="976"/>
      <c r="N103" s="977"/>
    </row>
    <row r="104" spans="2:14">
      <c r="B104" s="975"/>
      <c r="C104" s="976"/>
      <c r="D104" s="976"/>
      <c r="E104" s="976"/>
      <c r="F104" s="976"/>
      <c r="G104" s="976"/>
      <c r="H104" s="976"/>
      <c r="I104" s="976"/>
      <c r="J104" s="976"/>
      <c r="K104" s="976"/>
      <c r="L104" s="976"/>
      <c r="M104" s="976"/>
      <c r="N104" s="977"/>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8"/>
      <c r="K114" s="978"/>
      <c r="L114" s="978"/>
      <c r="M114" s="978"/>
      <c r="N114" s="979"/>
    </row>
    <row r="115" spans="2:14" ht="15.75" thickBot="1">
      <c r="B115" s="428" t="s">
        <v>2327</v>
      </c>
      <c r="C115" s="429"/>
      <c r="D115" s="429"/>
      <c r="E115" s="268"/>
      <c r="F115" s="268"/>
      <c r="G115" s="268"/>
      <c r="H115" s="268"/>
      <c r="I115" s="268"/>
      <c r="J115" s="980"/>
      <c r="K115" s="980"/>
      <c r="L115" s="980"/>
      <c r="M115" s="980"/>
      <c r="N115" s="981"/>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180</v>
      </c>
      <c r="B36" s="841" t="str">
        <f>VLOOKUP(A36,EQUIPOS!A6:D154,3,FALSE)</f>
        <v>Compresor 120 HP, con martillo.</v>
      </c>
      <c r="C36" s="842"/>
      <c r="D36" s="842"/>
      <c r="E36" s="842"/>
      <c r="F36" s="842"/>
      <c r="G36" s="842"/>
      <c r="H36" s="843"/>
      <c r="I36" s="276"/>
      <c r="J36" s="277"/>
      <c r="K36" s="278">
        <f>VLOOKUP(A36,EQUIPOS!A6:D163,4,FALSE)</f>
        <v>125000</v>
      </c>
      <c r="L36" s="279"/>
      <c r="M36" s="280">
        <v>35</v>
      </c>
      <c r="N36" s="281">
        <f>K36/M36</f>
        <v>3571.4285714285716</v>
      </c>
    </row>
    <row r="37" spans="1:14">
      <c r="A37" s="119" t="s">
        <v>312</v>
      </c>
      <c r="B37" s="841" t="str">
        <f>VLOOKUP(A37,EQUIPOS!A7:D154,3,FALSE)</f>
        <v>Retroexcavadora sobre oruga, potencia 138 HP, balde de 1,5 m3.</v>
      </c>
      <c r="C37" s="842"/>
      <c r="D37" s="842"/>
      <c r="E37" s="842"/>
      <c r="F37" s="842"/>
      <c r="G37" s="842"/>
      <c r="H37" s="843"/>
      <c r="I37" s="430"/>
      <c r="J37" s="431"/>
      <c r="K37" s="278">
        <f>VLOOKUP(A37,EQUIPOS!A7:D164,4,FALSE)</f>
        <v>205000</v>
      </c>
      <c r="L37" s="344"/>
      <c r="M37" s="345">
        <v>35</v>
      </c>
      <c r="N37" s="281">
        <f>K37/M37</f>
        <v>5857.1428571428569</v>
      </c>
    </row>
    <row r="38" spans="1:14">
      <c r="A38" s="119"/>
      <c r="B38" s="329"/>
      <c r="C38" s="330"/>
      <c r="D38" s="330"/>
      <c r="E38" s="332"/>
      <c r="F38" s="330"/>
      <c r="G38" s="330"/>
      <c r="H38" s="331"/>
      <c r="I38" s="337"/>
      <c r="J38" s="339"/>
      <c r="K38" s="278"/>
      <c r="L38" s="432"/>
      <c r="M38" s="433"/>
      <c r="N38" s="281"/>
    </row>
    <row r="39" spans="1:14">
      <c r="B39" s="841"/>
      <c r="C39" s="842"/>
      <c r="D39" s="842"/>
      <c r="E39" s="847"/>
      <c r="F39" s="842"/>
      <c r="G39" s="842"/>
      <c r="H39" s="843"/>
      <c r="I39" s="42"/>
      <c r="J39" s="43"/>
      <c r="K39" s="283"/>
      <c r="L39" s="285"/>
      <c r="M39" s="286"/>
      <c r="N39" s="287"/>
    </row>
    <row r="40" spans="1:14">
      <c r="B40" s="848" t="s">
        <v>1036</v>
      </c>
      <c r="C40" s="849"/>
      <c r="D40" s="849"/>
      <c r="E40" s="44"/>
      <c r="F40" s="45"/>
      <c r="G40" s="45"/>
      <c r="H40" s="46"/>
      <c r="I40" s="42"/>
      <c r="J40" s="43"/>
      <c r="K40" s="288"/>
      <c r="L40" s="285"/>
      <c r="M40" s="410">
        <v>0.01</v>
      </c>
      <c r="N40" s="353">
        <f>N73*M40</f>
        <v>7.2953150294428575</v>
      </c>
    </row>
    <row r="41" spans="1:14" ht="15.75" thickBot="1">
      <c r="B41" s="841"/>
      <c r="C41" s="842"/>
      <c r="D41" s="842"/>
      <c r="E41" s="842"/>
      <c r="F41" s="842"/>
      <c r="G41" s="842"/>
      <c r="H41" s="843"/>
      <c r="I41" s="850"/>
      <c r="J41" s="851"/>
      <c r="K41" s="47"/>
      <c r="L41" s="852"/>
      <c r="M41" s="853"/>
      <c r="N41" s="111"/>
    </row>
    <row r="42" spans="1:14" ht="15.75" thickBot="1">
      <c r="B42" s="828" t="s">
        <v>1037</v>
      </c>
      <c r="C42" s="829"/>
      <c r="D42" s="829"/>
      <c r="E42" s="829"/>
      <c r="F42" s="829"/>
      <c r="G42" s="829"/>
      <c r="H42" s="829"/>
      <c r="I42" s="829"/>
      <c r="J42" s="829"/>
      <c r="K42" s="829"/>
      <c r="L42" s="829"/>
      <c r="M42" s="830"/>
      <c r="N42" s="403">
        <f>SUM(N36:N41)</f>
        <v>9435.8667436008709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9" t="s">
        <v>1028</v>
      </c>
      <c r="C46" s="820"/>
      <c r="D46" s="820"/>
      <c r="E46" s="820"/>
      <c r="F46" s="820"/>
      <c r="G46" s="820"/>
      <c r="H46" s="820"/>
      <c r="I46" s="821"/>
      <c r="J46" s="324" t="s">
        <v>1029</v>
      </c>
      <c r="K46" s="91" t="s">
        <v>1030</v>
      </c>
      <c r="L46" s="822" t="s">
        <v>1039</v>
      </c>
      <c r="M46" s="821"/>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117845.95431808592</v>
      </c>
      <c r="N47" s="281">
        <f>K47*M47</f>
        <v>153199.74061351171</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28" t="s">
        <v>1037</v>
      </c>
      <c r="C51" s="829"/>
      <c r="D51" s="829"/>
      <c r="E51" s="829"/>
      <c r="F51" s="829"/>
      <c r="G51" s="829"/>
      <c r="H51" s="829"/>
      <c r="I51" s="829"/>
      <c r="J51" s="829"/>
      <c r="K51" s="829"/>
      <c r="L51" s="829"/>
      <c r="M51" s="830"/>
      <c r="N51" s="403">
        <f>SUM(N47:N50)</f>
        <v>153199.74061351171</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31" t="s">
        <v>1045</v>
      </c>
      <c r="M55" s="804"/>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17">
        <f>VLOOKUP(A56,TRANSPORTE!A5:D117,4,FALSE)</f>
        <v>1300</v>
      </c>
      <c r="M56" s="918"/>
      <c r="N56" s="296">
        <f>K56*L56</f>
        <v>1690</v>
      </c>
    </row>
    <row r="57" spans="1:14">
      <c r="B57" s="52"/>
      <c r="C57" s="53"/>
      <c r="D57" s="53"/>
      <c r="E57" s="53"/>
      <c r="F57" s="53"/>
      <c r="G57" s="53"/>
      <c r="H57" s="320"/>
      <c r="I57" s="288"/>
      <c r="J57" s="295"/>
      <c r="K57" s="288"/>
      <c r="L57" s="917"/>
      <c r="M57" s="918"/>
      <c r="N57" s="296"/>
    </row>
    <row r="58" spans="1:14">
      <c r="B58" s="52"/>
      <c r="C58" s="53"/>
      <c r="D58" s="53"/>
      <c r="E58" s="53"/>
      <c r="F58" s="53"/>
      <c r="G58" s="53"/>
      <c r="H58" s="320"/>
      <c r="I58" s="288"/>
      <c r="J58" s="295"/>
      <c r="K58" s="288"/>
      <c r="L58" s="917"/>
      <c r="M58" s="918"/>
      <c r="N58" s="296"/>
    </row>
    <row r="59" spans="1:14">
      <c r="B59" s="52"/>
      <c r="C59" s="53"/>
      <c r="D59" s="53"/>
      <c r="E59" s="53"/>
      <c r="F59" s="53"/>
      <c r="G59" s="53"/>
      <c r="H59" s="320"/>
      <c r="I59" s="288"/>
      <c r="J59" s="295"/>
      <c r="K59" s="288"/>
      <c r="L59" s="917"/>
      <c r="M59" s="918"/>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17"/>
      <c r="M61" s="818"/>
      <c r="N61" s="133"/>
    </row>
    <row r="62" spans="1:14" ht="15.75" thickBot="1">
      <c r="B62" s="834" t="s">
        <v>1037</v>
      </c>
      <c r="C62" s="835"/>
      <c r="D62" s="835"/>
      <c r="E62" s="835"/>
      <c r="F62" s="835"/>
      <c r="G62" s="835"/>
      <c r="H62" s="835"/>
      <c r="I62" s="835"/>
      <c r="J62" s="835"/>
      <c r="K62" s="835"/>
      <c r="L62" s="835"/>
      <c r="M62" s="836"/>
      <c r="N62" s="110">
        <f>N56+N57+N58+N59+N60</f>
        <v>1690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4" t="s">
        <v>1047</v>
      </c>
      <c r="C66" s="855"/>
      <c r="D66" s="855"/>
      <c r="E66" s="855"/>
      <c r="F66" s="855"/>
      <c r="G66" s="855"/>
      <c r="H66" s="855"/>
      <c r="I66" s="79" t="s">
        <v>1048</v>
      </c>
      <c r="J66" s="81" t="s">
        <v>1494</v>
      </c>
      <c r="K66" s="80" t="s">
        <v>1050</v>
      </c>
      <c r="L66" s="856" t="s">
        <v>1034</v>
      </c>
      <c r="M66" s="857"/>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15"/>
      <c r="C72" s="816"/>
      <c r="D72" s="816"/>
      <c r="E72" s="816"/>
      <c r="F72" s="816"/>
      <c r="G72" s="816"/>
      <c r="H72" s="816"/>
      <c r="I72" s="132"/>
      <c r="J72" s="132"/>
      <c r="K72" s="132"/>
      <c r="L72" s="916"/>
      <c r="M72" s="916"/>
      <c r="N72" s="51"/>
    </row>
    <row r="73" spans="1:15" ht="15.75" thickBot="1">
      <c r="B73" s="834" t="s">
        <v>1037</v>
      </c>
      <c r="C73" s="835"/>
      <c r="D73" s="835"/>
      <c r="E73" s="835"/>
      <c r="F73" s="835"/>
      <c r="G73" s="835"/>
      <c r="H73" s="835"/>
      <c r="I73" s="835"/>
      <c r="J73" s="835"/>
      <c r="K73" s="835"/>
      <c r="L73" s="835"/>
      <c r="M73" s="836"/>
      <c r="N73" s="310">
        <f>SUM(N67:N72)</f>
        <v>729.53150294428576</v>
      </c>
    </row>
    <row r="74" spans="1:15" ht="15.75" thickBot="1">
      <c r="B74" s="39"/>
      <c r="C74" s="40"/>
      <c r="D74" s="40"/>
      <c r="E74" s="40"/>
      <c r="F74" s="40"/>
      <c r="G74" s="40"/>
      <c r="H74" s="40"/>
      <c r="I74" s="40"/>
      <c r="J74" s="40"/>
      <c r="K74" s="40"/>
      <c r="L74" s="40"/>
      <c r="M74" s="40"/>
      <c r="N74" s="41"/>
    </row>
    <row r="75" spans="1:15" ht="15.75" thickBot="1">
      <c r="B75" s="828" t="s">
        <v>1051</v>
      </c>
      <c r="C75" s="829"/>
      <c r="D75" s="829"/>
      <c r="E75" s="829"/>
      <c r="F75" s="829"/>
      <c r="G75" s="829"/>
      <c r="H75" s="829"/>
      <c r="I75" s="829"/>
      <c r="J75" s="829"/>
      <c r="K75" s="829"/>
      <c r="L75" s="829"/>
      <c r="M75" s="830"/>
      <c r="N75" s="105">
        <f>N42+N51+N62+N73</f>
        <v>165055.13886005685</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19" t="s">
        <v>1053</v>
      </c>
      <c r="C79" s="820"/>
      <c r="D79" s="820"/>
      <c r="E79" s="820"/>
      <c r="F79" s="820"/>
      <c r="G79" s="820"/>
      <c r="H79" s="820"/>
      <c r="I79" s="323"/>
      <c r="J79" s="343"/>
      <c r="K79" s="311" t="s">
        <v>1054</v>
      </c>
      <c r="L79" s="858" t="s">
        <v>1055</v>
      </c>
      <c r="M79" s="859"/>
      <c r="N79" s="312"/>
    </row>
    <row r="80" spans="1:15">
      <c r="B80" s="860" t="s">
        <v>1056</v>
      </c>
      <c r="C80" s="861"/>
      <c r="D80" s="861"/>
      <c r="E80" s="861"/>
      <c r="F80" s="861"/>
      <c r="G80" s="861"/>
      <c r="H80" s="861"/>
      <c r="I80" s="93"/>
      <c r="J80" s="94"/>
      <c r="K80" s="313">
        <v>0.2</v>
      </c>
      <c r="L80" s="862">
        <f>N75*K80</f>
        <v>33011.027772011374</v>
      </c>
      <c r="M80" s="863"/>
      <c r="N80" s="57"/>
    </row>
    <row r="81" spans="1:14">
      <c r="B81" s="95" t="s">
        <v>1057</v>
      </c>
      <c r="C81" s="96"/>
      <c r="D81" s="96"/>
      <c r="E81" s="96"/>
      <c r="F81" s="96"/>
      <c r="G81" s="96"/>
      <c r="H81" s="96"/>
      <c r="I81" s="93"/>
      <c r="J81" s="94"/>
      <c r="K81" s="313">
        <v>0.05</v>
      </c>
      <c r="L81" s="862">
        <f>N75*K81</f>
        <v>8252.7569430028434</v>
      </c>
      <c r="M81" s="863"/>
      <c r="N81" s="57"/>
    </row>
    <row r="82" spans="1:14" ht="15.75" thickBot="1">
      <c r="B82" s="97" t="s">
        <v>1058</v>
      </c>
      <c r="C82" s="98"/>
      <c r="D82" s="98"/>
      <c r="E82" s="98"/>
      <c r="F82" s="98"/>
      <c r="G82" s="98"/>
      <c r="H82" s="98"/>
      <c r="I82" s="99"/>
      <c r="J82" s="100"/>
      <c r="K82" s="314">
        <v>0.05</v>
      </c>
      <c r="L82" s="864">
        <f>N75*K82</f>
        <v>8252.7569430028434</v>
      </c>
      <c r="M82" s="865"/>
      <c r="N82" s="57"/>
    </row>
    <row r="83" spans="1:14" ht="15.75" thickBot="1">
      <c r="B83" s="828" t="s">
        <v>1037</v>
      </c>
      <c r="C83" s="829"/>
      <c r="D83" s="829"/>
      <c r="E83" s="829"/>
      <c r="F83" s="829"/>
      <c r="G83" s="829"/>
      <c r="H83" s="829"/>
      <c r="I83" s="829"/>
      <c r="J83" s="829"/>
      <c r="K83" s="829"/>
      <c r="L83" s="829"/>
      <c r="M83" s="830"/>
      <c r="N83" s="58">
        <f>L80+L81+L82</f>
        <v>49516.541658017064</v>
      </c>
    </row>
    <row r="84" spans="1:14" ht="15.75" thickBot="1">
      <c r="B84" s="39"/>
      <c r="C84" s="40"/>
      <c r="D84" s="40"/>
      <c r="E84" s="40"/>
      <c r="F84" s="40"/>
      <c r="G84" s="40"/>
      <c r="H84" s="40"/>
      <c r="I84" s="40"/>
      <c r="J84" s="40"/>
      <c r="K84" s="40"/>
      <c r="L84" s="40"/>
      <c r="M84" s="40"/>
      <c r="N84" s="41"/>
    </row>
    <row r="85" spans="1:14" ht="15.75" thickBot="1">
      <c r="A85" t="s">
        <v>2122</v>
      </c>
      <c r="B85" s="828" t="s">
        <v>1059</v>
      </c>
      <c r="C85" s="829"/>
      <c r="D85" s="829"/>
      <c r="E85" s="829"/>
      <c r="F85" s="829"/>
      <c r="G85" s="829"/>
      <c r="H85" s="829"/>
      <c r="I85" s="829"/>
      <c r="J85" s="829"/>
      <c r="K85" s="829"/>
      <c r="L85" s="829"/>
      <c r="M85" s="830"/>
      <c r="N85" s="196">
        <f>N75+N83</f>
        <v>214571.6805180739</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72" t="s">
        <v>2324</v>
      </c>
      <c r="C102" s="973"/>
      <c r="D102" s="973"/>
      <c r="E102" s="973"/>
      <c r="F102" s="973"/>
      <c r="G102" s="973"/>
      <c r="H102" s="973"/>
      <c r="I102" s="973"/>
      <c r="J102" s="973"/>
      <c r="K102" s="973"/>
      <c r="L102" s="973"/>
      <c r="M102" s="973"/>
      <c r="N102" s="974"/>
    </row>
    <row r="103" spans="2:14" ht="15" customHeight="1">
      <c r="B103" s="972"/>
      <c r="C103" s="973"/>
      <c r="D103" s="973"/>
      <c r="E103" s="973"/>
      <c r="F103" s="973"/>
      <c r="G103" s="973"/>
      <c r="H103" s="973"/>
      <c r="I103" s="973"/>
      <c r="J103" s="973"/>
      <c r="K103" s="973"/>
      <c r="L103" s="973"/>
      <c r="M103" s="973"/>
      <c r="N103" s="974"/>
    </row>
    <row r="104" spans="2:14" ht="30" customHeight="1">
      <c r="B104" s="975" t="s">
        <v>2325</v>
      </c>
      <c r="C104" s="976"/>
      <c r="D104" s="976"/>
      <c r="E104" s="976"/>
      <c r="F104" s="976"/>
      <c r="G104" s="976"/>
      <c r="H104" s="976"/>
      <c r="I104" s="976"/>
      <c r="J104" s="976"/>
      <c r="K104" s="976"/>
      <c r="L104" s="976"/>
      <c r="M104" s="976"/>
      <c r="N104" s="977"/>
    </row>
    <row r="105" spans="2:14">
      <c r="B105" s="975"/>
      <c r="C105" s="976"/>
      <c r="D105" s="976"/>
      <c r="E105" s="976"/>
      <c r="F105" s="976"/>
      <c r="G105" s="976"/>
      <c r="H105" s="976"/>
      <c r="I105" s="976"/>
      <c r="J105" s="976"/>
      <c r="K105" s="976"/>
      <c r="L105" s="976"/>
      <c r="M105" s="976"/>
      <c r="N105" s="977"/>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78"/>
      <c r="K115" s="978"/>
      <c r="L115" s="978"/>
      <c r="M115" s="978"/>
      <c r="N115" s="979"/>
    </row>
    <row r="116" spans="2:14" ht="15.75" thickBot="1">
      <c r="B116" s="428" t="s">
        <v>2327</v>
      </c>
      <c r="C116" s="429"/>
      <c r="D116" s="429"/>
      <c r="E116" s="268"/>
      <c r="F116" s="268"/>
      <c r="G116" s="268"/>
      <c r="H116" s="268"/>
      <c r="I116" s="268"/>
      <c r="J116" s="980"/>
      <c r="K116" s="980"/>
      <c r="L116" s="980"/>
      <c r="M116" s="980"/>
      <c r="N116" s="981"/>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13"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180</v>
      </c>
      <c r="B36" s="841" t="str">
        <f>VLOOKUP(A36,EQUIPOS!A6:D154,3,FALSE)</f>
        <v>Compresor 120 HP, con martillo.</v>
      </c>
      <c r="C36" s="842"/>
      <c r="D36" s="842"/>
      <c r="E36" s="842"/>
      <c r="F36" s="842"/>
      <c r="G36" s="842"/>
      <c r="H36" s="843"/>
      <c r="I36" s="276"/>
      <c r="J36" s="277"/>
      <c r="K36" s="278">
        <f>VLOOKUP(A36,EQUIPOS!A6:D163,4,FALSE)</f>
        <v>125000</v>
      </c>
      <c r="L36" s="279"/>
      <c r="M36" s="280">
        <v>2.5</v>
      </c>
      <c r="N36" s="281">
        <f>K36/M36</f>
        <v>50000</v>
      </c>
    </row>
    <row r="37" spans="1:14">
      <c r="A37" s="119" t="s">
        <v>129</v>
      </c>
      <c r="B37" s="841" t="str">
        <f>VLOOKUP(A37,EQUIPOS!A7:D154,3,FALSE)</f>
        <v xml:space="preserve">Buldozer, Potencia al volante de 140 HP, motor de 2200 RPM, longitud de hoja 4,80m. </v>
      </c>
      <c r="C37" s="842"/>
      <c r="D37" s="842"/>
      <c r="E37" s="842"/>
      <c r="F37" s="842"/>
      <c r="G37" s="842"/>
      <c r="H37" s="843"/>
      <c r="I37" s="430"/>
      <c r="J37" s="431"/>
      <c r="K37" s="278">
        <f>VLOOKUP(A37,EQUIPOS!A7:D164,4,FALSE)</f>
        <v>225000</v>
      </c>
      <c r="L37" s="344"/>
      <c r="M37" s="345">
        <v>100</v>
      </c>
      <c r="N37" s="281">
        <f>K37/M37</f>
        <v>2250</v>
      </c>
    </row>
    <row r="38" spans="1:14">
      <c r="A38" s="119" t="s">
        <v>312</v>
      </c>
      <c r="B38" s="841" t="str">
        <f>VLOOKUP(A38,EQUIPOS!A8:D154,3,FALSE)</f>
        <v>Retroexcavadora sobre oruga, potencia 138 HP, balde de 1,5 m3.</v>
      </c>
      <c r="C38" s="842"/>
      <c r="D38" s="842"/>
      <c r="E38" s="842"/>
      <c r="F38" s="842"/>
      <c r="G38" s="842"/>
      <c r="H38" s="843"/>
      <c r="I38" s="337"/>
      <c r="J38" s="339"/>
      <c r="K38" s="278">
        <f>VLOOKUP(A38,EQUIPOS!A8:D165,4,FALSE)</f>
        <v>205000</v>
      </c>
      <c r="L38" s="432"/>
      <c r="M38" s="433">
        <v>16</v>
      </c>
      <c r="N38" s="281">
        <f>K38/M38</f>
        <v>12812.5</v>
      </c>
    </row>
    <row r="39" spans="1:14">
      <c r="B39" s="841"/>
      <c r="C39" s="842"/>
      <c r="D39" s="842"/>
      <c r="E39" s="847"/>
      <c r="F39" s="842"/>
      <c r="G39" s="842"/>
      <c r="H39" s="843"/>
      <c r="I39" s="42"/>
      <c r="J39" s="43"/>
      <c r="K39" s="283"/>
      <c r="L39" s="285"/>
      <c r="M39" s="286"/>
      <c r="N39" s="287"/>
    </row>
    <row r="40" spans="1:14">
      <c r="B40" s="848" t="s">
        <v>1036</v>
      </c>
      <c r="C40" s="849"/>
      <c r="D40" s="849"/>
      <c r="E40" s="44"/>
      <c r="F40" s="45"/>
      <c r="G40" s="45"/>
      <c r="H40" s="46"/>
      <c r="I40" s="42"/>
      <c r="J40" s="43"/>
      <c r="K40" s="288"/>
      <c r="L40" s="285"/>
      <c r="M40" s="410">
        <v>0.01</v>
      </c>
      <c r="N40" s="353">
        <f>N76*M40</f>
        <v>23.937752440359372</v>
      </c>
    </row>
    <row r="41" spans="1:14" ht="15.75" thickBot="1">
      <c r="B41" s="841"/>
      <c r="C41" s="842"/>
      <c r="D41" s="842"/>
      <c r="E41" s="842"/>
      <c r="F41" s="842"/>
      <c r="G41" s="842"/>
      <c r="H41" s="843"/>
      <c r="I41" s="850"/>
      <c r="J41" s="851"/>
      <c r="K41" s="47"/>
      <c r="L41" s="852"/>
      <c r="M41" s="853"/>
      <c r="N41" s="111"/>
    </row>
    <row r="42" spans="1:14" ht="15.75" thickBot="1">
      <c r="B42" s="828" t="s">
        <v>1037</v>
      </c>
      <c r="C42" s="829"/>
      <c r="D42" s="829"/>
      <c r="E42" s="829"/>
      <c r="F42" s="829"/>
      <c r="G42" s="829"/>
      <c r="H42" s="829"/>
      <c r="I42" s="829"/>
      <c r="J42" s="829"/>
      <c r="K42" s="829"/>
      <c r="L42" s="829"/>
      <c r="M42" s="830"/>
      <c r="N42" s="403">
        <f>SUM(N36:N41)</f>
        <v>65086.437752440361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9" t="s">
        <v>1028</v>
      </c>
      <c r="C46" s="820"/>
      <c r="D46" s="820"/>
      <c r="E46" s="820"/>
      <c r="F46" s="820"/>
      <c r="G46" s="820"/>
      <c r="H46" s="820"/>
      <c r="I46" s="821"/>
      <c r="J46" s="324" t="s">
        <v>1029</v>
      </c>
      <c r="K46" s="91" t="s">
        <v>1030</v>
      </c>
      <c r="L46" s="822" t="s">
        <v>1039</v>
      </c>
      <c r="M46" s="821"/>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7012</v>
      </c>
      <c r="N47" s="281">
        <f>K47*M47</f>
        <v>2103.6</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993</v>
      </c>
      <c r="N48" s="281">
        <f t="shared" ref="N48:N53" si="0">K48*M48</f>
        <v>2979</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14580</v>
      </c>
      <c r="N49" s="281">
        <f t="shared" si="0"/>
        <v>3645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158648.18176339418</v>
      </c>
      <c r="N50" s="281">
        <f t="shared" si="0"/>
        <v>158648.18176339418</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1065</v>
      </c>
      <c r="N51" s="281">
        <f t="shared" si="0"/>
        <v>1065</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0</v>
      </c>
      <c r="N52" s="281">
        <f t="shared" si="0"/>
        <v>0</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117845.95431808592</v>
      </c>
      <c r="N53" s="281">
        <f t="shared" si="0"/>
        <v>153199.74061351171</v>
      </c>
    </row>
    <row r="54" spans="1:14" ht="15.75" thickBot="1">
      <c r="B54" s="828" t="s">
        <v>1037</v>
      </c>
      <c r="C54" s="829"/>
      <c r="D54" s="829"/>
      <c r="E54" s="829"/>
      <c r="F54" s="829"/>
      <c r="G54" s="829"/>
      <c r="H54" s="829"/>
      <c r="I54" s="829"/>
      <c r="J54" s="829"/>
      <c r="K54" s="829"/>
      <c r="L54" s="829"/>
      <c r="M54" s="830"/>
      <c r="N54" s="403">
        <f>SUM(N47:N53)</f>
        <v>321640.52237690589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17">
        <f>VLOOKUP(A59,TRANSPORTE!A5:D117,4,FALSE)</f>
        <v>1300</v>
      </c>
      <c r="M59" s="918"/>
      <c r="N59" s="296">
        <f>K59*L59</f>
        <v>1690</v>
      </c>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28" t="s">
        <v>1037</v>
      </c>
      <c r="C76" s="829"/>
      <c r="D76" s="829"/>
      <c r="E76" s="829"/>
      <c r="F76" s="829"/>
      <c r="G76" s="829"/>
      <c r="H76" s="829"/>
      <c r="I76" s="835"/>
      <c r="J76" s="835"/>
      <c r="K76" s="835"/>
      <c r="L76" s="835"/>
      <c r="M76" s="836"/>
      <c r="N76" s="310">
        <f>SUM(N70:N75)</f>
        <v>2393.7752440359372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N42+N54+N65+N76</f>
        <v>390810.73537338217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78162.147074676439</v>
      </c>
      <c r="M83" s="863"/>
      <c r="N83" s="57"/>
    </row>
    <row r="84" spans="1:14">
      <c r="B84" s="95" t="s">
        <v>1057</v>
      </c>
      <c r="C84" s="96"/>
      <c r="D84" s="96"/>
      <c r="E84" s="96"/>
      <c r="F84" s="96"/>
      <c r="G84" s="96"/>
      <c r="H84" s="96"/>
      <c r="I84" s="93"/>
      <c r="J84" s="94"/>
      <c r="K84" s="313">
        <v>0.05</v>
      </c>
      <c r="L84" s="862">
        <f>N78*K84</f>
        <v>19540.53676866911</v>
      </c>
      <c r="M84" s="863"/>
      <c r="N84" s="57"/>
    </row>
    <row r="85" spans="1:14" ht="15.75" thickBot="1">
      <c r="B85" s="97" t="s">
        <v>1058</v>
      </c>
      <c r="C85" s="98"/>
      <c r="D85" s="98"/>
      <c r="E85" s="98"/>
      <c r="F85" s="98"/>
      <c r="G85" s="98"/>
      <c r="H85" s="98"/>
      <c r="I85" s="99"/>
      <c r="J85" s="100"/>
      <c r="K85" s="314">
        <v>0.05</v>
      </c>
      <c r="L85" s="864">
        <f>N78*K85</f>
        <v>19540.53676866911</v>
      </c>
      <c r="M85" s="865"/>
      <c r="N85" s="57"/>
    </row>
    <row r="86" spans="1:14" ht="15.75" thickBot="1">
      <c r="B86" s="828" t="s">
        <v>1037</v>
      </c>
      <c r="C86" s="829"/>
      <c r="D86" s="829"/>
      <c r="E86" s="829"/>
      <c r="F86" s="829"/>
      <c r="G86" s="829"/>
      <c r="H86" s="829"/>
      <c r="I86" s="829"/>
      <c r="J86" s="829"/>
      <c r="K86" s="829"/>
      <c r="L86" s="829"/>
      <c r="M86" s="830"/>
      <c r="N86" s="58">
        <f>L83+L84+L85</f>
        <v>117243.22061201467</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508053.95598539687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30"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10"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180</v>
      </c>
      <c r="B36" s="841" t="str">
        <f>VLOOKUP(A36,EQUIPOS!A6:D154,3,FALSE)</f>
        <v>Compresor 120 HP, con martillo.</v>
      </c>
      <c r="C36" s="842"/>
      <c r="D36" s="842"/>
      <c r="E36" s="842"/>
      <c r="F36" s="842"/>
      <c r="G36" s="842"/>
      <c r="H36" s="843"/>
      <c r="I36" s="276"/>
      <c r="J36" s="277"/>
      <c r="K36" s="278">
        <f>VLOOKUP(A36,EQUIPOS!A6:D163,4,FALSE)</f>
        <v>125000</v>
      </c>
      <c r="L36" s="279"/>
      <c r="M36" s="345">
        <v>2.5</v>
      </c>
      <c r="N36" s="281">
        <f>K36/M36</f>
        <v>50000</v>
      </c>
    </row>
    <row r="37" spans="1:14">
      <c r="A37" s="119" t="s">
        <v>129</v>
      </c>
      <c r="B37" s="841" t="str">
        <f>VLOOKUP(A37,EQUIPOS!A7:D154,3,FALSE)</f>
        <v xml:space="preserve">Buldozer, Potencia al volante de 140 HP, motor de 2200 RPM, longitud de hoja 4,80m. </v>
      </c>
      <c r="C37" s="842"/>
      <c r="D37" s="842"/>
      <c r="E37" s="842"/>
      <c r="F37" s="842"/>
      <c r="G37" s="842"/>
      <c r="H37" s="843"/>
      <c r="I37" s="430"/>
      <c r="J37" s="431"/>
      <c r="K37" s="278">
        <f>VLOOKUP(A37,EQUIPOS!A7:D164,4,FALSE)</f>
        <v>225000</v>
      </c>
      <c r="L37" s="344"/>
      <c r="M37" s="345">
        <v>100</v>
      </c>
      <c r="N37" s="281">
        <f>K37/M37</f>
        <v>2250</v>
      </c>
    </row>
    <row r="38" spans="1:14">
      <c r="A38" s="119" t="s">
        <v>261</v>
      </c>
      <c r="B38" s="841" t="str">
        <f>VLOOKUP(A38,EQUIPOS!A8:D154,3,FALSE)</f>
        <v xml:space="preserve">Motobomba 3 PULGADAS (incluye operario)
</v>
      </c>
      <c r="C38" s="842"/>
      <c r="D38" s="842"/>
      <c r="E38" s="842"/>
      <c r="F38" s="842"/>
      <c r="G38" s="842"/>
      <c r="H38" s="843"/>
      <c r="I38" s="337"/>
      <c r="J38" s="339"/>
      <c r="K38" s="278">
        <f>VLOOKUP(A38,EQUIPOS!A8:D165,4,FALSE)</f>
        <v>10758.065134099619</v>
      </c>
      <c r="L38" s="432"/>
      <c r="M38" s="433">
        <v>8</v>
      </c>
      <c r="N38" s="281">
        <f>K38/M38</f>
        <v>1344.7581417624524</v>
      </c>
    </row>
    <row r="39" spans="1:14">
      <c r="A39" t="s">
        <v>312</v>
      </c>
      <c r="B39" s="841" t="str">
        <f>VLOOKUP(A39,EQUIPOS!A9:D154,3,FALSE)</f>
        <v>Retroexcavadora sobre oruga, potencia 138 HP, balde de 1,5 m3.</v>
      </c>
      <c r="C39" s="842"/>
      <c r="D39" s="842"/>
      <c r="E39" s="842"/>
      <c r="F39" s="842"/>
      <c r="G39" s="842"/>
      <c r="H39" s="843"/>
      <c r="I39" s="42"/>
      <c r="J39" s="43"/>
      <c r="K39" s="278">
        <f>VLOOKUP(A39,EQUIPOS!A9:D166,4,FALSE)</f>
        <v>205000</v>
      </c>
      <c r="L39" s="285"/>
      <c r="M39" s="345">
        <v>8</v>
      </c>
      <c r="N39" s="281">
        <f>K39/M39</f>
        <v>25625</v>
      </c>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N78*M41</f>
        <v>204.2688208244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79424.026962586868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7012</v>
      </c>
      <c r="N48" s="281">
        <f>K48*M48</f>
        <v>2103.6</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993</v>
      </c>
      <c r="N49" s="281">
        <f t="shared" ref="N49:N54" si="0">K49*M49</f>
        <v>2979</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14580</v>
      </c>
      <c r="N50" s="281">
        <f t="shared" si="0"/>
        <v>3645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158648.18176339418</v>
      </c>
      <c r="N51" s="281">
        <f t="shared" si="0"/>
        <v>158648.18176339418</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1065</v>
      </c>
      <c r="N52" s="281">
        <f t="shared" si="0"/>
        <v>1065</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0</v>
      </c>
      <c r="N53" s="281">
        <f>K53*M53</f>
        <v>0</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117845.95431808592</v>
      </c>
      <c r="N54" s="281">
        <f t="shared" si="0"/>
        <v>153199.74061351171</v>
      </c>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321640.52237690589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17">
        <f>VLOOKUP(A61,TRANSPORTE!A5:D117,4,FALSE)</f>
        <v>1300</v>
      </c>
      <c r="M61" s="918"/>
      <c r="N61" s="296">
        <f>K61*L61</f>
        <v>1690</v>
      </c>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f>N61+N62+N63+N64+N65</f>
        <v>1690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51"/>
    </row>
    <row r="78" spans="1:15" ht="15.75" thickBot="1">
      <c r="B78" s="834" t="s">
        <v>1037</v>
      </c>
      <c r="C78" s="835"/>
      <c r="D78" s="835"/>
      <c r="E78" s="835"/>
      <c r="F78" s="835"/>
      <c r="G78" s="835"/>
      <c r="H78" s="835"/>
      <c r="I78" s="835"/>
      <c r="J78" s="835"/>
      <c r="K78" s="835"/>
      <c r="L78" s="835"/>
      <c r="M78" s="836"/>
      <c r="N78" s="310">
        <f>SUM(N72:N77)</f>
        <v>20426.882082439999</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423181.43142193276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84636.286284386559</v>
      </c>
      <c r="M85" s="863"/>
      <c r="N85" s="57"/>
    </row>
    <row r="86" spans="1:14">
      <c r="B86" s="95" t="s">
        <v>1057</v>
      </c>
      <c r="C86" s="96"/>
      <c r="D86" s="96"/>
      <c r="E86" s="96"/>
      <c r="F86" s="96"/>
      <c r="G86" s="96"/>
      <c r="H86" s="96"/>
      <c r="I86" s="93"/>
      <c r="J86" s="94"/>
      <c r="K86" s="313">
        <v>0.05</v>
      </c>
      <c r="L86" s="862">
        <f>N80*K86</f>
        <v>21159.07157109664</v>
      </c>
      <c r="M86" s="863"/>
      <c r="N86" s="57"/>
    </row>
    <row r="87" spans="1:14" ht="15.75" thickBot="1">
      <c r="B87" s="97" t="s">
        <v>1058</v>
      </c>
      <c r="C87" s="98"/>
      <c r="D87" s="98"/>
      <c r="E87" s="98"/>
      <c r="F87" s="98"/>
      <c r="G87" s="98"/>
      <c r="H87" s="98"/>
      <c r="I87" s="99"/>
      <c r="J87" s="100"/>
      <c r="K87" s="314">
        <v>0.05</v>
      </c>
      <c r="L87" s="864">
        <f>N80*K87</f>
        <v>21159.07157109664</v>
      </c>
      <c r="M87" s="865"/>
      <c r="N87" s="57"/>
    </row>
    <row r="88" spans="1:14" ht="15.75" thickBot="1">
      <c r="B88" s="828" t="s">
        <v>1037</v>
      </c>
      <c r="C88" s="829"/>
      <c r="D88" s="829"/>
      <c r="E88" s="829"/>
      <c r="F88" s="829"/>
      <c r="G88" s="829"/>
      <c r="H88" s="829"/>
      <c r="I88" s="829"/>
      <c r="J88" s="829"/>
      <c r="K88" s="829"/>
      <c r="L88" s="829"/>
      <c r="M88" s="830"/>
      <c r="N88" s="58">
        <f>L85+L86+L87</f>
        <v>126954.42942657982</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550135.86084851262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0" zoomScale="77" zoomScaleNormal="77" workbookViewId="0">
      <selection activeCell="C72" sqref="C72"/>
    </sheetView>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2.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129</v>
      </c>
      <c r="B36" s="841" t="str">
        <f>VLOOKUP(A36,EQUIPOS!A6:D154,3,FALSE)</f>
        <v xml:space="preserve">Buldozer, Potencia al volante de 140 HP, motor de 2200 RPM, longitud de hoja 4,80m. </v>
      </c>
      <c r="C36" s="842"/>
      <c r="D36" s="842"/>
      <c r="E36" s="842"/>
      <c r="F36" s="842"/>
      <c r="G36" s="842"/>
      <c r="H36" s="843"/>
      <c r="I36" s="276"/>
      <c r="J36" s="277"/>
      <c r="K36" s="278">
        <f>VLOOKUP(A36,EQUIPOS!A6:D163,4,FALSE)</f>
        <v>225000</v>
      </c>
      <c r="L36" s="279"/>
      <c r="M36" s="345">
        <v>100</v>
      </c>
      <c r="N36" s="281">
        <f>K36/M36</f>
        <v>2250</v>
      </c>
    </row>
    <row r="37" spans="1:14">
      <c r="A37" s="119" t="s">
        <v>312</v>
      </c>
      <c r="B37" s="841" t="str">
        <f>VLOOKUP(A37,EQUIPOS!A7:D154,3,FALSE)</f>
        <v>Retroexcavadora sobre oruga, potencia 138 HP, balde de 1,5 m3.</v>
      </c>
      <c r="C37" s="842"/>
      <c r="D37" s="842"/>
      <c r="E37" s="842"/>
      <c r="F37" s="842"/>
      <c r="G37" s="842"/>
      <c r="H37" s="843"/>
      <c r="I37" s="430"/>
      <c r="J37" s="431"/>
      <c r="K37" s="278">
        <f>VLOOKUP(A37,EQUIPOS!A7:D164,4,FALSE)</f>
        <v>205000</v>
      </c>
      <c r="L37" s="344"/>
      <c r="M37" s="345">
        <v>35</v>
      </c>
      <c r="N37" s="281">
        <f>K37/M37</f>
        <v>5857.1428571428569</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7.2953150294428575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8114.4381721722993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117845.95431808592</v>
      </c>
      <c r="N48" s="281">
        <f>K48*M48</f>
        <v>153199.74061351171</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28" t="s">
        <v>1037</v>
      </c>
      <c r="C55" s="829"/>
      <c r="D55" s="829"/>
      <c r="E55" s="829"/>
      <c r="F55" s="829"/>
      <c r="G55" s="829"/>
      <c r="H55" s="829"/>
      <c r="I55" s="829"/>
      <c r="J55" s="829"/>
      <c r="K55" s="829"/>
      <c r="L55" s="829"/>
      <c r="M55" s="830"/>
      <c r="N55" s="403">
        <f>SUM(N48:N54)</f>
        <v>153199.74061351171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17">
        <f>VLOOKUP(A60,TRANSPORTE!A5:D117,4,FALSE)</f>
        <v>1300</v>
      </c>
      <c r="M60" s="918"/>
      <c r="N60" s="296">
        <f>K60*L60</f>
        <v>1690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729.53150294428576</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163733.71028862827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32746.742057725656</v>
      </c>
      <c r="M84" s="863"/>
      <c r="N84" s="57"/>
    </row>
    <row r="85" spans="1:14">
      <c r="B85" s="95" t="s">
        <v>1057</v>
      </c>
      <c r="C85" s="96"/>
      <c r="D85" s="96"/>
      <c r="E85" s="96"/>
      <c r="F85" s="96"/>
      <c r="G85" s="96"/>
      <c r="H85" s="96"/>
      <c r="I85" s="93"/>
      <c r="J85" s="94"/>
      <c r="K85" s="313">
        <v>0.05</v>
      </c>
      <c r="L85" s="862">
        <f>N79*K85</f>
        <v>8186.685514431414</v>
      </c>
      <c r="M85" s="863"/>
      <c r="N85" s="57"/>
    </row>
    <row r="86" spans="1:14" ht="15.75" thickBot="1">
      <c r="B86" s="97" t="s">
        <v>1058</v>
      </c>
      <c r="C86" s="98"/>
      <c r="D86" s="98"/>
      <c r="E86" s="98"/>
      <c r="F86" s="98"/>
      <c r="G86" s="98"/>
      <c r="H86" s="98"/>
      <c r="I86" s="99"/>
      <c r="J86" s="100"/>
      <c r="K86" s="314">
        <v>0.05</v>
      </c>
      <c r="L86" s="864">
        <f>N79*K86</f>
        <v>8186.685514431414</v>
      </c>
      <c r="M86" s="865"/>
      <c r="N86" s="57"/>
    </row>
    <row r="87" spans="1:14" ht="15.75" thickBot="1">
      <c r="B87" s="828" t="s">
        <v>1037</v>
      </c>
      <c r="C87" s="829"/>
      <c r="D87" s="829"/>
      <c r="E87" s="829"/>
      <c r="F87" s="829"/>
      <c r="G87" s="829"/>
      <c r="H87" s="829"/>
      <c r="I87" s="829"/>
      <c r="J87" s="829"/>
      <c r="K87" s="829"/>
      <c r="L87" s="829"/>
      <c r="M87" s="830"/>
      <c r="N87" s="58">
        <f>L84+L85+L86</f>
        <v>49120.113086588492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212853.82337521674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10" zoomScale="76" zoomScaleNormal="76" workbookViewId="0">
      <selection activeCell="C72" sqref="C72"/>
    </sheetView>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7.75" customHeight="1" thickBot="1">
      <c r="B29" s="77" t="s">
        <v>1027</v>
      </c>
      <c r="C29" s="837" t="s">
        <v>1028</v>
      </c>
      <c r="D29" s="838"/>
      <c r="E29" s="838"/>
      <c r="F29" s="838"/>
      <c r="G29" s="838"/>
      <c r="H29" s="838"/>
      <c r="I29" s="838"/>
      <c r="J29" s="78"/>
      <c r="K29" s="351" t="s">
        <v>2321</v>
      </c>
      <c r="L29" s="839" t="s">
        <v>1029</v>
      </c>
      <c r="M29" s="840"/>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809" t="s">
        <v>1028</v>
      </c>
      <c r="C34" s="810"/>
      <c r="D34" s="810"/>
      <c r="E34" s="810"/>
      <c r="F34" s="810"/>
      <c r="G34" s="810"/>
      <c r="H34" s="811"/>
      <c r="I34" s="812" t="s">
        <v>1032</v>
      </c>
      <c r="J34" s="813"/>
      <c r="K34" s="75" t="s">
        <v>1033</v>
      </c>
      <c r="L34" s="814" t="s">
        <v>1034</v>
      </c>
      <c r="M34" s="811"/>
      <c r="N34" s="76" t="s">
        <v>1035</v>
      </c>
    </row>
    <row r="35" spans="1:14">
      <c r="A35" s="119" t="s">
        <v>263</v>
      </c>
      <c r="B35" s="841" t="str">
        <f>VLOOKUP(A35,EQUIPOS!A6:D154,3,FALSE)</f>
        <v xml:space="preserve">Motobomba 4 pulgadas
</v>
      </c>
      <c r="C35" s="842"/>
      <c r="D35" s="842"/>
      <c r="E35" s="842"/>
      <c r="F35" s="842"/>
      <c r="G35" s="842"/>
      <c r="H35" s="843"/>
      <c r="I35" s="276"/>
      <c r="J35" s="277"/>
      <c r="K35" s="278">
        <f>VLOOKUP(A35,EQUIPOS!A6:D163,4,FALSE)</f>
        <v>11664.145381013199</v>
      </c>
      <c r="L35" s="279"/>
      <c r="M35" s="345">
        <v>21</v>
      </c>
      <c r="N35" s="281">
        <f>K35/M35</f>
        <v>555.43549433396186</v>
      </c>
    </row>
    <row r="36" spans="1:14">
      <c r="A36" s="119" t="s">
        <v>129</v>
      </c>
      <c r="B36" s="841" t="str">
        <f>VLOOKUP(A36,EQUIPOS!A7:D154,3,FALSE)</f>
        <v xml:space="preserve">Buldozer, Potencia al volante de 140 HP, motor de 2200 RPM, longitud de hoja 4,80m. </v>
      </c>
      <c r="C36" s="842"/>
      <c r="D36" s="842"/>
      <c r="E36" s="842"/>
      <c r="F36" s="842"/>
      <c r="G36" s="842"/>
      <c r="H36" s="843"/>
      <c r="I36" s="430"/>
      <c r="J36" s="431"/>
      <c r="K36" s="278">
        <f>VLOOKUP(A36,EQUIPOS!A7:D164,4,FALSE)</f>
        <v>225000</v>
      </c>
      <c r="L36" s="344"/>
      <c r="M36" s="345">
        <v>100</v>
      </c>
      <c r="N36" s="281">
        <f>K36/M36</f>
        <v>2250</v>
      </c>
    </row>
    <row r="37" spans="1:14">
      <c r="A37" s="119" t="s">
        <v>312</v>
      </c>
      <c r="B37" s="841" t="str">
        <f>VLOOKUP(A37,EQUIPOS!A8:D154,3,FALSE)</f>
        <v>Retroexcavadora sobre oruga, potencia 138 HP, balde de 1,5 m3.</v>
      </c>
      <c r="C37" s="842"/>
      <c r="D37" s="842"/>
      <c r="E37" s="842"/>
      <c r="F37" s="842"/>
      <c r="G37" s="842"/>
      <c r="H37" s="843"/>
      <c r="I37" s="337"/>
      <c r="J37" s="339"/>
      <c r="K37" s="278">
        <f>VLOOKUP(A37,EQUIPOS!A8:D165,4,FALSE)</f>
        <v>205000</v>
      </c>
      <c r="L37" s="432"/>
      <c r="M37" s="433">
        <v>21</v>
      </c>
      <c r="N37" s="281">
        <f>K37/M37</f>
        <v>9761.9047619047615</v>
      </c>
    </row>
    <row r="38" spans="1:14">
      <c r="B38" s="841"/>
      <c r="C38" s="842"/>
      <c r="D38" s="842"/>
      <c r="E38" s="842"/>
      <c r="F38" s="842"/>
      <c r="G38" s="842"/>
      <c r="H38" s="843"/>
      <c r="I38" s="42"/>
      <c r="J38" s="43"/>
      <c r="K38" s="278"/>
      <c r="L38" s="285"/>
      <c r="M38" s="345"/>
      <c r="N38" s="281"/>
    </row>
    <row r="39" spans="1:14">
      <c r="B39" s="329"/>
      <c r="C39" s="330"/>
      <c r="D39" s="330"/>
      <c r="E39" s="330"/>
      <c r="F39" s="332"/>
      <c r="G39" s="332"/>
      <c r="H39" s="131"/>
      <c r="I39" s="42"/>
      <c r="J39" s="43"/>
      <c r="K39" s="278"/>
      <c r="L39" s="285"/>
      <c r="M39" s="286"/>
      <c r="N39" s="282"/>
    </row>
    <row r="40" spans="1:14">
      <c r="B40" s="848" t="s">
        <v>1036</v>
      </c>
      <c r="C40" s="849"/>
      <c r="D40" s="849"/>
      <c r="E40" s="44"/>
      <c r="F40" s="45"/>
      <c r="G40" s="45"/>
      <c r="H40" s="46"/>
      <c r="I40" s="42"/>
      <c r="J40" s="43"/>
      <c r="K40" s="288"/>
      <c r="L40" s="285"/>
      <c r="M40" s="410">
        <v>0.01</v>
      </c>
      <c r="N40" s="353">
        <f>N76*M40</f>
        <v>12.158858382404762</v>
      </c>
    </row>
    <row r="41" spans="1:14" ht="15.75" thickBot="1">
      <c r="B41" s="841"/>
      <c r="C41" s="842"/>
      <c r="D41" s="842"/>
      <c r="E41" s="842"/>
      <c r="F41" s="842"/>
      <c r="G41" s="842"/>
      <c r="H41" s="843"/>
      <c r="I41" s="850"/>
      <c r="J41" s="851"/>
      <c r="K41" s="47"/>
      <c r="L41" s="852"/>
      <c r="M41" s="853"/>
      <c r="N41" s="111"/>
    </row>
    <row r="42" spans="1:14" ht="15.75" thickBot="1">
      <c r="B42" s="828" t="s">
        <v>1037</v>
      </c>
      <c r="C42" s="829"/>
      <c r="D42" s="829"/>
      <c r="E42" s="829"/>
      <c r="F42" s="829"/>
      <c r="G42" s="829"/>
      <c r="H42" s="829"/>
      <c r="I42" s="829"/>
      <c r="J42" s="829"/>
      <c r="K42" s="829"/>
      <c r="L42" s="829"/>
      <c r="M42" s="830"/>
      <c r="N42" s="403">
        <f>SUM(N35:N41)</f>
        <v>12579.499114621129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9" t="s">
        <v>1028</v>
      </c>
      <c r="C46" s="820"/>
      <c r="D46" s="820"/>
      <c r="E46" s="820"/>
      <c r="F46" s="820"/>
      <c r="G46" s="820"/>
      <c r="H46" s="820"/>
      <c r="I46" s="821"/>
      <c r="J46" s="324" t="s">
        <v>1029</v>
      </c>
      <c r="K46" s="91" t="s">
        <v>1030</v>
      </c>
      <c r="L46" s="822" t="s">
        <v>1039</v>
      </c>
      <c r="M46" s="821"/>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117845.95431808592</v>
      </c>
      <c r="N47" s="281">
        <f>K47*M47</f>
        <v>153199.74061351171</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8" t="s">
        <v>1037</v>
      </c>
      <c r="C54" s="829"/>
      <c r="D54" s="829"/>
      <c r="E54" s="829"/>
      <c r="F54" s="829"/>
      <c r="G54" s="829"/>
      <c r="H54" s="829"/>
      <c r="I54" s="829"/>
      <c r="J54" s="829"/>
      <c r="K54" s="829"/>
      <c r="L54" s="829"/>
      <c r="M54" s="830"/>
      <c r="N54" s="403">
        <f>SUM(N47:N53)</f>
        <v>153199.74061351171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17">
        <f>VLOOKUP(A59,TRANSPORTE!A5:D117,4,FALSE)</f>
        <v>1300</v>
      </c>
      <c r="M59" s="918"/>
      <c r="N59" s="296">
        <f>K59*L59</f>
        <v>1690</v>
      </c>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1690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133"/>
    </row>
    <row r="76" spans="1:15" ht="15.75" thickBot="1">
      <c r="B76" s="834" t="s">
        <v>1037</v>
      </c>
      <c r="C76" s="835"/>
      <c r="D76" s="835"/>
      <c r="E76" s="835"/>
      <c r="F76" s="835"/>
      <c r="G76" s="835"/>
      <c r="H76" s="835"/>
      <c r="I76" s="835"/>
      <c r="J76" s="835"/>
      <c r="K76" s="835"/>
      <c r="L76" s="835"/>
      <c r="M76" s="836"/>
      <c r="N76" s="469">
        <f>SUM(N70:N75)</f>
        <v>1215.8858382404762</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N42+N54+N65+N76</f>
        <v>168685.12556637332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33737.025113274663</v>
      </c>
      <c r="M83" s="863"/>
      <c r="N83" s="57"/>
    </row>
    <row r="84" spans="1:14">
      <c r="B84" s="95" t="s">
        <v>1057</v>
      </c>
      <c r="C84" s="96"/>
      <c r="D84" s="96"/>
      <c r="E84" s="96"/>
      <c r="F84" s="96"/>
      <c r="G84" s="96"/>
      <c r="H84" s="96"/>
      <c r="I84" s="93"/>
      <c r="J84" s="94"/>
      <c r="K84" s="313">
        <v>0.05</v>
      </c>
      <c r="L84" s="862">
        <f>N78*K84</f>
        <v>8434.2562783186659</v>
      </c>
      <c r="M84" s="863"/>
      <c r="N84" s="57"/>
    </row>
    <row r="85" spans="1:14" ht="15.75" thickBot="1">
      <c r="B85" s="97" t="s">
        <v>1058</v>
      </c>
      <c r="C85" s="98"/>
      <c r="D85" s="98"/>
      <c r="E85" s="98"/>
      <c r="F85" s="98"/>
      <c r="G85" s="98"/>
      <c r="H85" s="98"/>
      <c r="I85" s="99"/>
      <c r="J85" s="100"/>
      <c r="K85" s="314">
        <v>0.05</v>
      </c>
      <c r="L85" s="864">
        <f>N78*K85</f>
        <v>8434.2562783186659</v>
      </c>
      <c r="M85" s="865"/>
      <c r="N85" s="57"/>
    </row>
    <row r="86" spans="1:14" ht="15.75" thickBot="1">
      <c r="B86" s="828" t="s">
        <v>1037</v>
      </c>
      <c r="C86" s="829"/>
      <c r="D86" s="829"/>
      <c r="E86" s="829"/>
      <c r="F86" s="829"/>
      <c r="G86" s="829"/>
      <c r="H86" s="829"/>
      <c r="I86" s="829"/>
      <c r="J86" s="829"/>
      <c r="K86" s="829"/>
      <c r="L86" s="829"/>
      <c r="M86" s="830"/>
      <c r="N86" s="58">
        <f>L83+L84+L85</f>
        <v>50605.537669911995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219290.66323628533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29.25"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10" zoomScale="77" zoomScaleNormal="77" workbookViewId="0">
      <selection activeCell="C72" sqref="C72"/>
    </sheetView>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345">
        <v>2.5</v>
      </c>
      <c r="N36" s="281">
        <f>K36/M36</f>
        <v>8000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383.00403904575001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8383.0040390457507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14280</v>
      </c>
      <c r="N48" s="281">
        <f>K48*M48</f>
        <v>18564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69</v>
      </c>
      <c r="N49" s="281">
        <f>K49*M49</f>
        <v>2070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20634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7">
        <f>VLOOKUP(A60,TRANSPORTE!A5:D117,4,FALSE)</f>
        <v>1300</v>
      </c>
      <c r="M60" s="918"/>
      <c r="N60" s="296">
        <f>K60*L60</f>
        <v>1690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7660.0807809149992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38367.08481996075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7673.4169639921502</v>
      </c>
      <c r="M84" s="863"/>
      <c r="N84" s="57"/>
    </row>
    <row r="85" spans="1:14">
      <c r="B85" s="95" t="s">
        <v>1057</v>
      </c>
      <c r="C85" s="96"/>
      <c r="D85" s="96"/>
      <c r="E85" s="96"/>
      <c r="F85" s="96"/>
      <c r="G85" s="96"/>
      <c r="H85" s="96"/>
      <c r="I85" s="93"/>
      <c r="J85" s="94"/>
      <c r="K85" s="313">
        <v>0.05</v>
      </c>
      <c r="L85" s="862">
        <f>N79*K85</f>
        <v>1918.3542409980375</v>
      </c>
      <c r="M85" s="863"/>
      <c r="N85" s="57"/>
    </row>
    <row r="86" spans="1:14" ht="15.75" thickBot="1">
      <c r="B86" s="97" t="s">
        <v>1058</v>
      </c>
      <c r="C86" s="98"/>
      <c r="D86" s="98"/>
      <c r="E86" s="98"/>
      <c r="F86" s="98"/>
      <c r="G86" s="98"/>
      <c r="H86" s="98"/>
      <c r="I86" s="99"/>
      <c r="J86" s="100"/>
      <c r="K86" s="314">
        <v>0.05</v>
      </c>
      <c r="L86" s="864">
        <f>N79*K86</f>
        <v>1918.3542409980375</v>
      </c>
      <c r="M86" s="865"/>
      <c r="N86" s="57"/>
    </row>
    <row r="87" spans="1:14" ht="15.75" thickBot="1">
      <c r="B87" s="828" t="s">
        <v>1037</v>
      </c>
      <c r="C87" s="829"/>
      <c r="D87" s="829"/>
      <c r="E87" s="829"/>
      <c r="F87" s="829"/>
      <c r="G87" s="829"/>
      <c r="H87" s="829"/>
      <c r="I87" s="829"/>
      <c r="J87" s="829"/>
      <c r="K87" s="829"/>
      <c r="L87" s="829"/>
      <c r="M87" s="830"/>
      <c r="N87" s="58">
        <f>L84+L85+L86</f>
        <v>11510.125445988226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49877.210265948976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345">
        <v>2.5</v>
      </c>
      <c r="N36" s="281">
        <f>K36/M36</f>
        <v>8000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383.00403904575001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8383.0040390457507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21420</v>
      </c>
      <c r="N48" s="281">
        <f>K48*M48</f>
        <v>27846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69</v>
      </c>
      <c r="N49" s="281">
        <f>K49*M49</f>
        <v>2070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29916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7">
        <f>VLOOKUP(A60,TRANSPORTE!A5:D117,4,FALSE)</f>
        <v>1300</v>
      </c>
      <c r="M60" s="918"/>
      <c r="N60" s="296">
        <f>K60*L60</f>
        <v>1690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51"/>
    </row>
    <row r="66" spans="1:15" ht="15.75" thickBot="1">
      <c r="B66" s="834" t="s">
        <v>1037</v>
      </c>
      <c r="C66" s="835"/>
      <c r="D66" s="835"/>
      <c r="E66" s="835"/>
      <c r="F66" s="835"/>
      <c r="G66" s="835"/>
      <c r="H66" s="835"/>
      <c r="I66" s="835"/>
      <c r="J66" s="835"/>
      <c r="K66" s="835"/>
      <c r="L66" s="835"/>
      <c r="M66" s="836"/>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7660.0807809149992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47649.08481996075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9529.8169639921507</v>
      </c>
      <c r="M84" s="863"/>
      <c r="N84" s="57"/>
    </row>
    <row r="85" spans="1:14">
      <c r="B85" s="95" t="s">
        <v>1057</v>
      </c>
      <c r="C85" s="96"/>
      <c r="D85" s="96"/>
      <c r="E85" s="96"/>
      <c r="F85" s="96"/>
      <c r="G85" s="96"/>
      <c r="H85" s="96"/>
      <c r="I85" s="93"/>
      <c r="J85" s="94"/>
      <c r="K85" s="313">
        <v>0.05</v>
      </c>
      <c r="L85" s="862">
        <f>N79*K85</f>
        <v>2382.4542409980377</v>
      </c>
      <c r="M85" s="863"/>
      <c r="N85" s="57"/>
    </row>
    <row r="86" spans="1:14" ht="15.75" thickBot="1">
      <c r="B86" s="97" t="s">
        <v>1058</v>
      </c>
      <c r="C86" s="98"/>
      <c r="D86" s="98"/>
      <c r="E86" s="98"/>
      <c r="F86" s="98"/>
      <c r="G86" s="98"/>
      <c r="H86" s="98"/>
      <c r="I86" s="99"/>
      <c r="J86" s="100"/>
      <c r="K86" s="314">
        <v>0.05</v>
      </c>
      <c r="L86" s="864">
        <f>N79*K86</f>
        <v>2382.4542409980377</v>
      </c>
      <c r="M86" s="865"/>
      <c r="N86" s="57"/>
    </row>
    <row r="87" spans="1:14" ht="15.75" thickBot="1">
      <c r="B87" s="828" t="s">
        <v>1037</v>
      </c>
      <c r="C87" s="829"/>
      <c r="D87" s="829"/>
      <c r="E87" s="829"/>
      <c r="F87" s="829"/>
      <c r="G87" s="829"/>
      <c r="H87" s="829"/>
      <c r="I87" s="829"/>
      <c r="J87" s="829"/>
      <c r="K87" s="829"/>
      <c r="L87" s="829"/>
      <c r="M87" s="830"/>
      <c r="N87" s="58">
        <f>L84+L85+L86</f>
        <v>14294.725445988228</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61943.810265948981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topLeftCell="A10" zoomScale="76" zoomScaleNormal="76" workbookViewId="0">
      <selection activeCell="C72" sqref="C72"/>
    </sheetView>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345">
        <v>2.5</v>
      </c>
      <c r="N36" s="281">
        <f>K36/M36</f>
        <v>8000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383.00403904575001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8383.0040390457507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42840</v>
      </c>
      <c r="N48" s="281">
        <f>K48*M48</f>
        <v>55692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69</v>
      </c>
      <c r="N49" s="281">
        <f>K49*M49</f>
        <v>2070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57762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7">
        <f>VLOOKUP(A60,TRANSPORTE!A5:D117,4,FALSE)</f>
        <v>1300</v>
      </c>
      <c r="M60" s="918"/>
      <c r="N60" s="296">
        <f>K60*L60</f>
        <v>1690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7660.0807809149992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75495.084819960743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15099.01696399215</v>
      </c>
      <c r="M84" s="863"/>
      <c r="N84" s="57"/>
    </row>
    <row r="85" spans="1:14">
      <c r="B85" s="95" t="s">
        <v>1057</v>
      </c>
      <c r="C85" s="96"/>
      <c r="D85" s="96"/>
      <c r="E85" s="96"/>
      <c r="F85" s="96"/>
      <c r="G85" s="96"/>
      <c r="H85" s="96"/>
      <c r="I85" s="93"/>
      <c r="J85" s="94"/>
      <c r="K85" s="313">
        <v>0.05</v>
      </c>
      <c r="L85" s="862">
        <f>N79*K85</f>
        <v>3774.7542409980374</v>
      </c>
      <c r="M85" s="863"/>
      <c r="N85" s="57"/>
    </row>
    <row r="86" spans="1:14" ht="15.75" thickBot="1">
      <c r="B86" s="97" t="s">
        <v>1058</v>
      </c>
      <c r="C86" s="98"/>
      <c r="D86" s="98"/>
      <c r="E86" s="98"/>
      <c r="F86" s="98"/>
      <c r="G86" s="98"/>
      <c r="H86" s="98"/>
      <c r="I86" s="99"/>
      <c r="J86" s="100"/>
      <c r="K86" s="314">
        <v>0.05</v>
      </c>
      <c r="L86" s="864">
        <f>N79*K86</f>
        <v>3774.7542409980374</v>
      </c>
      <c r="M86" s="865"/>
      <c r="N86" s="57"/>
    </row>
    <row r="87" spans="1:14" ht="15.75" thickBot="1">
      <c r="B87" s="828" t="s">
        <v>1037</v>
      </c>
      <c r="C87" s="829"/>
      <c r="D87" s="829"/>
      <c r="E87" s="829"/>
      <c r="F87" s="829"/>
      <c r="G87" s="829"/>
      <c r="H87" s="829"/>
      <c r="I87" s="829"/>
      <c r="J87" s="829"/>
      <c r="K87" s="829"/>
      <c r="L87" s="829"/>
      <c r="M87" s="830"/>
      <c r="N87" s="58">
        <f>L84+L85+L86</f>
        <v>22648.525445988224</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98143.61026594897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election activeCell="C72" sqref="C72"/>
    </sheetView>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162</v>
      </c>
      <c r="B36" s="841" t="str">
        <f>VLOOKUP(A36,EQUIPOS!A6:D154,3,FALSE)</f>
        <v>Compactador manual (SALTARIN) Peso de operación (Kg.) 52, Fuerza de impacto por golpe (KN) 12.</v>
      </c>
      <c r="C36" s="842"/>
      <c r="D36" s="842"/>
      <c r="E36" s="842"/>
      <c r="F36" s="842"/>
      <c r="G36" s="842"/>
      <c r="H36" s="843"/>
      <c r="I36" s="276"/>
      <c r="J36" s="277"/>
      <c r="K36" s="278">
        <f>VLOOKUP(A36,EQUIPOS!A6:D163,4,FALSE)</f>
        <v>20000</v>
      </c>
      <c r="L36" s="279"/>
      <c r="M36" s="345">
        <v>2.5</v>
      </c>
      <c r="N36" s="281">
        <f>K36/M36</f>
        <v>8000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383.00403904575001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8383.0040390457507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51365.199300910012</v>
      </c>
      <c r="N48" s="281">
        <f>K48*M48</f>
        <v>66774.759091183019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69</v>
      </c>
      <c r="N49" s="281">
        <f>K49*M49</f>
        <v>2070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68844.759091183019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7">
        <f>VLOOKUP(A60,TRANSPORTE!A5:D117,4,FALSE)</f>
        <v>1300</v>
      </c>
      <c r="M60" s="918"/>
      <c r="N60" s="296">
        <f>K60*L60</f>
        <v>1690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7660.0807809149992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86577.843911143762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17315.568782228755</v>
      </c>
      <c r="M84" s="863"/>
      <c r="N84" s="57"/>
    </row>
    <row r="85" spans="1:14">
      <c r="B85" s="95" t="s">
        <v>1057</v>
      </c>
      <c r="C85" s="96"/>
      <c r="D85" s="96"/>
      <c r="E85" s="96"/>
      <c r="F85" s="96"/>
      <c r="G85" s="96"/>
      <c r="H85" s="96"/>
      <c r="I85" s="93"/>
      <c r="J85" s="94"/>
      <c r="K85" s="313">
        <v>0.05</v>
      </c>
      <c r="L85" s="862">
        <f>N79*K85</f>
        <v>4328.8921955571886</v>
      </c>
      <c r="M85" s="863"/>
      <c r="N85" s="57"/>
    </row>
    <row r="86" spans="1:14" ht="15.75" thickBot="1">
      <c r="B86" s="97" t="s">
        <v>1058</v>
      </c>
      <c r="C86" s="98"/>
      <c r="D86" s="98"/>
      <c r="E86" s="98"/>
      <c r="F86" s="98"/>
      <c r="G86" s="98"/>
      <c r="H86" s="98"/>
      <c r="I86" s="99"/>
      <c r="J86" s="100"/>
      <c r="K86" s="314">
        <v>0.05</v>
      </c>
      <c r="L86" s="864">
        <f>N79*K86</f>
        <v>4328.8921955571886</v>
      </c>
      <c r="M86" s="865"/>
      <c r="N86" s="57"/>
    </row>
    <row r="87" spans="1:14" ht="15.75" thickBot="1">
      <c r="B87" s="828" t="s">
        <v>1037</v>
      </c>
      <c r="C87" s="829"/>
      <c r="D87" s="829"/>
      <c r="E87" s="829"/>
      <c r="F87" s="829"/>
      <c r="G87" s="829"/>
      <c r="H87" s="829"/>
      <c r="I87" s="829"/>
      <c r="J87" s="829"/>
      <c r="K87" s="829"/>
      <c r="L87" s="829"/>
      <c r="M87" s="830"/>
      <c r="N87" s="58">
        <f>L84+L85+L86</f>
        <v>25973.353173343134</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112551.19708448689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topLeftCell="A13" zoomScale="77" zoomScaleNormal="77" workbookViewId="0">
      <selection activeCell="C72" sqref="C72"/>
    </sheetView>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9" t="s">
        <v>1028</v>
      </c>
      <c r="C35" s="810"/>
      <c r="D35" s="810"/>
      <c r="E35" s="810"/>
      <c r="F35" s="810"/>
      <c r="G35" s="810"/>
      <c r="H35" s="811"/>
      <c r="I35" s="812" t="s">
        <v>1032</v>
      </c>
      <c r="J35" s="813"/>
      <c r="K35" s="75" t="s">
        <v>1033</v>
      </c>
      <c r="L35" s="814" t="s">
        <v>1034</v>
      </c>
      <c r="M35" s="811"/>
      <c r="N35" s="76" t="s">
        <v>1035</v>
      </c>
    </row>
    <row r="36" spans="1:16">
      <c r="A36" s="119"/>
      <c r="B36" s="841"/>
      <c r="C36" s="842"/>
      <c r="D36" s="842"/>
      <c r="E36" s="842"/>
      <c r="F36" s="842"/>
      <c r="G36" s="842"/>
      <c r="H36" s="843"/>
      <c r="I36" s="276"/>
      <c r="J36" s="277"/>
      <c r="K36" s="278"/>
      <c r="L36" s="279"/>
      <c r="M36" s="345"/>
      <c r="N36" s="281"/>
      <c r="P36" s="112"/>
    </row>
    <row r="37" spans="1:16">
      <c r="A37" s="119"/>
      <c r="B37" s="841"/>
      <c r="C37" s="842"/>
      <c r="D37" s="842"/>
      <c r="E37" s="842"/>
      <c r="F37" s="842"/>
      <c r="G37" s="842"/>
      <c r="H37" s="843"/>
      <c r="I37" s="430"/>
      <c r="J37" s="431"/>
      <c r="K37" s="278"/>
      <c r="L37" s="344"/>
      <c r="M37" s="345"/>
      <c r="N37" s="281"/>
      <c r="P37" s="109"/>
    </row>
    <row r="38" spans="1:16">
      <c r="A38" s="119"/>
      <c r="B38" s="841"/>
      <c r="C38" s="842"/>
      <c r="D38" s="842"/>
      <c r="E38" s="842"/>
      <c r="F38" s="842"/>
      <c r="G38" s="842"/>
      <c r="H38" s="843"/>
      <c r="I38" s="337"/>
      <c r="J38" s="339"/>
      <c r="K38" s="278"/>
      <c r="L38" s="432"/>
      <c r="M38" s="433"/>
      <c r="N38" s="281"/>
      <c r="P38" s="112"/>
    </row>
    <row r="39" spans="1:16">
      <c r="B39" s="841"/>
      <c r="C39" s="842"/>
      <c r="D39" s="842"/>
      <c r="E39" s="842"/>
      <c r="F39" s="842"/>
      <c r="G39" s="842"/>
      <c r="H39" s="843"/>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8" t="s">
        <v>1036</v>
      </c>
      <c r="C41" s="849"/>
      <c r="D41" s="849"/>
      <c r="E41" s="44"/>
      <c r="F41" s="45"/>
      <c r="G41" s="45"/>
      <c r="H41" s="46"/>
      <c r="I41" s="42"/>
      <c r="J41" s="43"/>
      <c r="K41" s="288"/>
      <c r="L41" s="285"/>
      <c r="M41" s="410">
        <v>0.05</v>
      </c>
      <c r="N41" s="353">
        <f>N77*M41</f>
        <v>383.00403904575001</v>
      </c>
      <c r="P41" s="112"/>
    </row>
    <row r="42" spans="1:16" ht="15.75" thickBot="1">
      <c r="B42" s="841"/>
      <c r="C42" s="842"/>
      <c r="D42" s="842"/>
      <c r="E42" s="842"/>
      <c r="F42" s="842"/>
      <c r="G42" s="842"/>
      <c r="H42" s="843"/>
      <c r="I42" s="850"/>
      <c r="J42" s="851"/>
      <c r="K42" s="47"/>
      <c r="L42" s="852"/>
      <c r="M42" s="853"/>
      <c r="N42" s="111"/>
    </row>
    <row r="43" spans="1:16" ht="15.75" thickBot="1">
      <c r="B43" s="828" t="s">
        <v>1037</v>
      </c>
      <c r="C43" s="829"/>
      <c r="D43" s="829"/>
      <c r="E43" s="829"/>
      <c r="F43" s="829"/>
      <c r="G43" s="829"/>
      <c r="H43" s="829"/>
      <c r="I43" s="829"/>
      <c r="J43" s="829"/>
      <c r="K43" s="829"/>
      <c r="L43" s="829"/>
      <c r="M43" s="830"/>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9" t="s">
        <v>1028</v>
      </c>
      <c r="C47" s="820"/>
      <c r="D47" s="820"/>
      <c r="E47" s="820"/>
      <c r="F47" s="820"/>
      <c r="G47" s="820"/>
      <c r="H47" s="820"/>
      <c r="I47" s="821"/>
      <c r="J47" s="324" t="s">
        <v>1029</v>
      </c>
      <c r="K47" s="91" t="s">
        <v>1030</v>
      </c>
      <c r="L47" s="822" t="s">
        <v>1039</v>
      </c>
      <c r="M47" s="821"/>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65450</v>
      </c>
      <c r="N48" s="281">
        <f>K48*M48</f>
        <v>85085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85085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7">
        <f>VLOOKUP(A60,TRANSPORTE!A5:D117,4,FALSE)</f>
        <v>1300</v>
      </c>
      <c r="M60" s="918"/>
      <c r="N60" s="296">
        <f>K60*L60</f>
        <v>1690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7660.0807809149992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94818.084819960743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18963.61696399215</v>
      </c>
      <c r="M84" s="863"/>
      <c r="N84" s="57"/>
    </row>
    <row r="85" spans="1:14">
      <c r="B85" s="95" t="s">
        <v>1057</v>
      </c>
      <c r="C85" s="96"/>
      <c r="D85" s="96"/>
      <c r="E85" s="96"/>
      <c r="F85" s="96"/>
      <c r="G85" s="96"/>
      <c r="H85" s="96"/>
      <c r="I85" s="93"/>
      <c r="J85" s="94"/>
      <c r="K85" s="313">
        <v>0.05</v>
      </c>
      <c r="L85" s="862">
        <f>N79*K85</f>
        <v>4740.9042409980375</v>
      </c>
      <c r="M85" s="863"/>
      <c r="N85" s="57"/>
    </row>
    <row r="86" spans="1:14" ht="15.75" thickBot="1">
      <c r="B86" s="97" t="s">
        <v>1058</v>
      </c>
      <c r="C86" s="98"/>
      <c r="D86" s="98"/>
      <c r="E86" s="98"/>
      <c r="F86" s="98"/>
      <c r="G86" s="98"/>
      <c r="H86" s="98"/>
      <c r="I86" s="99"/>
      <c r="J86" s="100"/>
      <c r="K86" s="314">
        <v>0.05</v>
      </c>
      <c r="L86" s="864">
        <f>N79*K86</f>
        <v>4740.9042409980375</v>
      </c>
      <c r="M86" s="865"/>
      <c r="N86" s="57"/>
    </row>
    <row r="87" spans="1:14" ht="15.75" thickBot="1">
      <c r="B87" s="828" t="s">
        <v>1037</v>
      </c>
      <c r="C87" s="829"/>
      <c r="D87" s="829"/>
      <c r="E87" s="829"/>
      <c r="F87" s="829"/>
      <c r="G87" s="829"/>
      <c r="H87" s="829"/>
      <c r="I87" s="829"/>
      <c r="J87" s="829"/>
      <c r="K87" s="829"/>
      <c r="L87" s="829"/>
      <c r="M87" s="830"/>
      <c r="N87" s="58">
        <f>L84+L85+L86</f>
        <v>28445.425445988229</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123263.51026594898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topLeftCell="A13" zoomScale="77" zoomScaleNormal="77" workbookViewId="0">
      <selection activeCell="C72" sqref="C72"/>
    </sheetView>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9" t="s">
        <v>1028</v>
      </c>
      <c r="C35" s="810"/>
      <c r="D35" s="810"/>
      <c r="E35" s="810"/>
      <c r="F35" s="810"/>
      <c r="G35" s="810"/>
      <c r="H35" s="811"/>
      <c r="I35" s="812" t="s">
        <v>1032</v>
      </c>
      <c r="J35" s="813"/>
      <c r="K35" s="75" t="s">
        <v>1033</v>
      </c>
      <c r="L35" s="814" t="s">
        <v>1034</v>
      </c>
      <c r="M35" s="811"/>
      <c r="N35" s="76" t="s">
        <v>1035</v>
      </c>
    </row>
    <row r="36" spans="1:16">
      <c r="A36" s="119"/>
      <c r="B36" s="841"/>
      <c r="C36" s="842"/>
      <c r="D36" s="842"/>
      <c r="E36" s="842"/>
      <c r="F36" s="842"/>
      <c r="G36" s="842"/>
      <c r="H36" s="843"/>
      <c r="I36" s="276"/>
      <c r="J36" s="277"/>
      <c r="K36" s="278"/>
      <c r="L36" s="279"/>
      <c r="M36" s="345"/>
      <c r="N36" s="281"/>
      <c r="P36" s="112"/>
    </row>
    <row r="37" spans="1:16">
      <c r="A37" s="119"/>
      <c r="B37" s="841"/>
      <c r="C37" s="842"/>
      <c r="D37" s="842"/>
      <c r="E37" s="842"/>
      <c r="F37" s="842"/>
      <c r="G37" s="842"/>
      <c r="H37" s="843"/>
      <c r="I37" s="430"/>
      <c r="J37" s="431"/>
      <c r="K37" s="278"/>
      <c r="L37" s="344"/>
      <c r="M37" s="345"/>
      <c r="N37" s="281"/>
      <c r="P37" s="109"/>
    </row>
    <row r="38" spans="1:16">
      <c r="A38" s="119"/>
      <c r="B38" s="841"/>
      <c r="C38" s="842"/>
      <c r="D38" s="842"/>
      <c r="E38" s="842"/>
      <c r="F38" s="842"/>
      <c r="G38" s="842"/>
      <c r="H38" s="843"/>
      <c r="I38" s="337"/>
      <c r="J38" s="339"/>
      <c r="K38" s="278"/>
      <c r="L38" s="432"/>
      <c r="M38" s="433"/>
      <c r="N38" s="281"/>
      <c r="P38" s="112"/>
    </row>
    <row r="39" spans="1:16">
      <c r="B39" s="841"/>
      <c r="C39" s="842"/>
      <c r="D39" s="842"/>
      <c r="E39" s="842"/>
      <c r="F39" s="842"/>
      <c r="G39" s="842"/>
      <c r="H39" s="843"/>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8" t="s">
        <v>1036</v>
      </c>
      <c r="C41" s="849"/>
      <c r="D41" s="849"/>
      <c r="E41" s="44"/>
      <c r="F41" s="45"/>
      <c r="G41" s="45"/>
      <c r="H41" s="46"/>
      <c r="I41" s="42"/>
      <c r="J41" s="43"/>
      <c r="K41" s="288"/>
      <c r="L41" s="285"/>
      <c r="M41" s="410">
        <v>0.05</v>
      </c>
      <c r="N41" s="353">
        <f>N77*M41</f>
        <v>383.00403904575001</v>
      </c>
      <c r="P41" s="112"/>
    </row>
    <row r="42" spans="1:16" ht="15.75" thickBot="1">
      <c r="B42" s="841"/>
      <c r="C42" s="842"/>
      <c r="D42" s="842"/>
      <c r="E42" s="842"/>
      <c r="F42" s="842"/>
      <c r="G42" s="842"/>
      <c r="H42" s="843"/>
      <c r="I42" s="850"/>
      <c r="J42" s="851"/>
      <c r="K42" s="47"/>
      <c r="L42" s="852"/>
      <c r="M42" s="853"/>
      <c r="N42" s="111"/>
    </row>
    <row r="43" spans="1:16" ht="15.75" thickBot="1">
      <c r="B43" s="828" t="s">
        <v>1037</v>
      </c>
      <c r="C43" s="829"/>
      <c r="D43" s="829"/>
      <c r="E43" s="829"/>
      <c r="F43" s="829"/>
      <c r="G43" s="829"/>
      <c r="H43" s="829"/>
      <c r="I43" s="829"/>
      <c r="J43" s="829"/>
      <c r="K43" s="829"/>
      <c r="L43" s="829"/>
      <c r="M43" s="830"/>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9" t="s">
        <v>1028</v>
      </c>
      <c r="C47" s="820"/>
      <c r="D47" s="820"/>
      <c r="E47" s="820"/>
      <c r="F47" s="820"/>
      <c r="G47" s="820"/>
      <c r="H47" s="820"/>
      <c r="I47" s="821"/>
      <c r="J47" s="324" t="s">
        <v>1029</v>
      </c>
      <c r="K47" s="91" t="s">
        <v>1030</v>
      </c>
      <c r="L47" s="822" t="s">
        <v>1039</v>
      </c>
      <c r="M47" s="821"/>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73780</v>
      </c>
      <c r="N48" s="281">
        <f>K48*M48</f>
        <v>95914</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95914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7">
        <f>VLOOKUP(A60,TRANSPORTE!A5:D117,4,FALSE)</f>
        <v>1300</v>
      </c>
      <c r="M60" s="918"/>
      <c r="N60" s="296">
        <f>K60*L60</f>
        <v>1690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7660.0807809149992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105647.08481996074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21129.416963992149</v>
      </c>
      <c r="M84" s="863"/>
      <c r="N84" s="57"/>
    </row>
    <row r="85" spans="1:14">
      <c r="B85" s="95" t="s">
        <v>1057</v>
      </c>
      <c r="C85" s="96"/>
      <c r="D85" s="96"/>
      <c r="E85" s="96"/>
      <c r="F85" s="96"/>
      <c r="G85" s="96"/>
      <c r="H85" s="96"/>
      <c r="I85" s="93"/>
      <c r="J85" s="94"/>
      <c r="K85" s="313">
        <v>0.05</v>
      </c>
      <c r="L85" s="862">
        <f>N79*K85</f>
        <v>5282.3542409980373</v>
      </c>
      <c r="M85" s="863"/>
      <c r="N85" s="57"/>
    </row>
    <row r="86" spans="1:14" ht="15.75" thickBot="1">
      <c r="B86" s="97" t="s">
        <v>1058</v>
      </c>
      <c r="C86" s="98"/>
      <c r="D86" s="98"/>
      <c r="E86" s="98"/>
      <c r="F86" s="98"/>
      <c r="G86" s="98"/>
      <c r="H86" s="98"/>
      <c r="I86" s="99"/>
      <c r="J86" s="100"/>
      <c r="K86" s="314">
        <v>0.05</v>
      </c>
      <c r="L86" s="864">
        <f>N79*K86</f>
        <v>5282.3542409980373</v>
      </c>
      <c r="M86" s="865"/>
      <c r="N86" s="57"/>
    </row>
    <row r="87" spans="1:14" ht="15.75" thickBot="1">
      <c r="B87" s="828" t="s">
        <v>1037</v>
      </c>
      <c r="C87" s="829"/>
      <c r="D87" s="829"/>
      <c r="E87" s="829"/>
      <c r="F87" s="829"/>
      <c r="G87" s="829"/>
      <c r="H87" s="829"/>
      <c r="I87" s="829"/>
      <c r="J87" s="829"/>
      <c r="K87" s="829"/>
      <c r="L87" s="829"/>
      <c r="M87" s="830"/>
      <c r="N87" s="58">
        <f>L84+L85+L86</f>
        <v>31694.125445988222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137341.21026594896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election activeCell="C72" sqref="C72"/>
    </sheetView>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9" t="s">
        <v>1028</v>
      </c>
      <c r="C35" s="810"/>
      <c r="D35" s="810"/>
      <c r="E35" s="810"/>
      <c r="F35" s="810"/>
      <c r="G35" s="810"/>
      <c r="H35" s="811"/>
      <c r="I35" s="812" t="s">
        <v>1032</v>
      </c>
      <c r="J35" s="813"/>
      <c r="K35" s="75" t="s">
        <v>1033</v>
      </c>
      <c r="L35" s="814" t="s">
        <v>1034</v>
      </c>
      <c r="M35" s="811"/>
      <c r="N35" s="76" t="s">
        <v>1035</v>
      </c>
    </row>
    <row r="36" spans="1:16">
      <c r="A36" s="119"/>
      <c r="B36" s="841"/>
      <c r="C36" s="842"/>
      <c r="D36" s="842"/>
      <c r="E36" s="842"/>
      <c r="F36" s="842"/>
      <c r="G36" s="842"/>
      <c r="H36" s="843"/>
      <c r="I36" s="276"/>
      <c r="J36" s="277"/>
      <c r="K36" s="278"/>
      <c r="L36" s="279"/>
      <c r="M36" s="345"/>
      <c r="N36" s="281"/>
      <c r="P36" s="112"/>
    </row>
    <row r="37" spans="1:16">
      <c r="A37" s="119"/>
      <c r="B37" s="841"/>
      <c r="C37" s="842"/>
      <c r="D37" s="842"/>
      <c r="E37" s="842"/>
      <c r="F37" s="842"/>
      <c r="G37" s="842"/>
      <c r="H37" s="843"/>
      <c r="I37" s="430"/>
      <c r="J37" s="431"/>
      <c r="K37" s="278"/>
      <c r="L37" s="344"/>
      <c r="M37" s="345"/>
      <c r="N37" s="281"/>
      <c r="P37" s="109"/>
    </row>
    <row r="38" spans="1:16">
      <c r="A38" s="119"/>
      <c r="B38" s="841"/>
      <c r="C38" s="842"/>
      <c r="D38" s="842"/>
      <c r="E38" s="842"/>
      <c r="F38" s="842"/>
      <c r="G38" s="842"/>
      <c r="H38" s="843"/>
      <c r="I38" s="337"/>
      <c r="J38" s="339"/>
      <c r="K38" s="278"/>
      <c r="L38" s="432"/>
      <c r="M38" s="433"/>
      <c r="N38" s="281"/>
      <c r="P38" s="112"/>
    </row>
    <row r="39" spans="1:16">
      <c r="B39" s="841"/>
      <c r="C39" s="842"/>
      <c r="D39" s="842"/>
      <c r="E39" s="842"/>
      <c r="F39" s="842"/>
      <c r="G39" s="842"/>
      <c r="H39" s="843"/>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8" t="s">
        <v>1036</v>
      </c>
      <c r="C41" s="849"/>
      <c r="D41" s="849"/>
      <c r="E41" s="44"/>
      <c r="F41" s="45"/>
      <c r="G41" s="45"/>
      <c r="H41" s="46"/>
      <c r="I41" s="42"/>
      <c r="J41" s="43"/>
      <c r="K41" s="288"/>
      <c r="L41" s="285"/>
      <c r="M41" s="410">
        <v>0.05</v>
      </c>
      <c r="N41" s="353">
        <f>N77*M41</f>
        <v>255.33602603049999</v>
      </c>
      <c r="P41" s="112"/>
    </row>
    <row r="42" spans="1:16" ht="15.75" thickBot="1">
      <c r="B42" s="841"/>
      <c r="C42" s="842"/>
      <c r="D42" s="842"/>
      <c r="E42" s="842"/>
      <c r="F42" s="842"/>
      <c r="G42" s="842"/>
      <c r="H42" s="843"/>
      <c r="I42" s="850"/>
      <c r="J42" s="851"/>
      <c r="K42" s="47"/>
      <c r="L42" s="852"/>
      <c r="M42" s="853"/>
      <c r="N42" s="111"/>
    </row>
    <row r="43" spans="1:16" ht="15.75" thickBot="1">
      <c r="B43" s="828" t="s">
        <v>1037</v>
      </c>
      <c r="C43" s="829"/>
      <c r="D43" s="829"/>
      <c r="E43" s="829"/>
      <c r="F43" s="829"/>
      <c r="G43" s="829"/>
      <c r="H43" s="829"/>
      <c r="I43" s="829"/>
      <c r="J43" s="829"/>
      <c r="K43" s="829"/>
      <c r="L43" s="829"/>
      <c r="M43" s="830"/>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9" t="s">
        <v>1028</v>
      </c>
      <c r="C47" s="820"/>
      <c r="D47" s="820"/>
      <c r="E47" s="820"/>
      <c r="F47" s="820"/>
      <c r="G47" s="820"/>
      <c r="H47" s="820"/>
      <c r="I47" s="821"/>
      <c r="J47" s="324" t="s">
        <v>1029</v>
      </c>
      <c r="K47" s="91" t="s">
        <v>1030</v>
      </c>
      <c r="L47" s="822" t="s">
        <v>1039</v>
      </c>
      <c r="M47" s="821"/>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73780</v>
      </c>
      <c r="N48" s="281">
        <f>K48*M48</f>
        <v>95914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95914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7">
        <f>VLOOKUP(A60,TRANSPORTE!A5:D117,4,FALSE)</f>
        <v>1300</v>
      </c>
      <c r="M60" s="918"/>
      <c r="N60" s="296">
        <f>K60*L60</f>
        <v>1690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5106.7205206099998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102966.05654664051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20593.211309328104</v>
      </c>
      <c r="M84" s="863"/>
      <c r="N84" s="57"/>
    </row>
    <row r="85" spans="1:14">
      <c r="B85" s="95" t="s">
        <v>1057</v>
      </c>
      <c r="C85" s="96"/>
      <c r="D85" s="96"/>
      <c r="E85" s="96"/>
      <c r="F85" s="96"/>
      <c r="G85" s="96"/>
      <c r="H85" s="96"/>
      <c r="I85" s="93"/>
      <c r="J85" s="94"/>
      <c r="K85" s="313">
        <v>0.05</v>
      </c>
      <c r="L85" s="862">
        <f>N79*K85</f>
        <v>5148.302827332026</v>
      </c>
      <c r="M85" s="863"/>
      <c r="N85" s="57"/>
    </row>
    <row r="86" spans="1:14" ht="15.75" thickBot="1">
      <c r="B86" s="97" t="s">
        <v>1058</v>
      </c>
      <c r="C86" s="98"/>
      <c r="D86" s="98"/>
      <c r="E86" s="98"/>
      <c r="F86" s="98"/>
      <c r="G86" s="98"/>
      <c r="H86" s="98"/>
      <c r="I86" s="99"/>
      <c r="J86" s="100"/>
      <c r="K86" s="314">
        <v>0.05</v>
      </c>
      <c r="L86" s="864">
        <f>N79*K86</f>
        <v>5148.302827332026</v>
      </c>
      <c r="M86" s="865"/>
      <c r="N86" s="57"/>
    </row>
    <row r="87" spans="1:14" ht="15.75" thickBot="1">
      <c r="B87" s="828" t="s">
        <v>1037</v>
      </c>
      <c r="C87" s="829"/>
      <c r="D87" s="829"/>
      <c r="E87" s="829"/>
      <c r="F87" s="829"/>
      <c r="G87" s="829"/>
      <c r="H87" s="829"/>
      <c r="I87" s="829"/>
      <c r="J87" s="829"/>
      <c r="K87" s="829"/>
      <c r="L87" s="829"/>
      <c r="M87" s="830"/>
      <c r="N87" s="58">
        <f>L84+L85+L86</f>
        <v>30889.816963992158</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133855.87351063266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13"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228</v>
      </c>
      <c r="B36" s="841" t="str">
        <f>VLOOKUP(A36,EQUIPOS!A6:D154,3,FALSE)</f>
        <v xml:space="preserve">Formaleta metálica (concreto hidráulico)
</v>
      </c>
      <c r="C36" s="842"/>
      <c r="D36" s="842"/>
      <c r="E36" s="842"/>
      <c r="F36" s="842"/>
      <c r="G36" s="842"/>
      <c r="H36" s="843"/>
      <c r="I36" s="276"/>
      <c r="J36" s="277"/>
      <c r="K36" s="278">
        <f>VLOOKUP(A36,EQUIPOS!A6:D163,4,FALSE)</f>
        <v>5942.4350787569192</v>
      </c>
      <c r="L36" s="279"/>
      <c r="M36" s="280">
        <v>2</v>
      </c>
      <c r="N36" s="281">
        <f>K36/M36</f>
        <v>2971.2175393784596</v>
      </c>
    </row>
    <row r="37" spans="1:14">
      <c r="A37" s="119" t="s">
        <v>282</v>
      </c>
      <c r="B37" s="841" t="str">
        <f>VLOOKUP(A37,EQUIPOS!A7:D154,3,FALSE)</f>
        <v>Piloteadora potencia 250KW, RPM 1800, fuerza elevadora 200KN</v>
      </c>
      <c r="C37" s="842"/>
      <c r="D37" s="842"/>
      <c r="E37" s="842"/>
      <c r="F37" s="842"/>
      <c r="G37" s="842"/>
      <c r="H37" s="843"/>
      <c r="I37" s="430"/>
      <c r="J37" s="431"/>
      <c r="K37" s="278">
        <f>VLOOKUP(A37,EQUIPOS!A7:D164,4,FALSE)</f>
        <v>627505.42145593883</v>
      </c>
      <c r="L37" s="344"/>
      <c r="M37" s="345">
        <v>4</v>
      </c>
      <c r="N37" s="281">
        <f>K37/M37</f>
        <v>156876.35536398471</v>
      </c>
    </row>
    <row r="38" spans="1:14">
      <c r="A38" s="119" t="s">
        <v>363</v>
      </c>
      <c r="B38" s="841" t="str">
        <f>VLOOKUP(A38,EQUIPOS!A8:D154,3,FALSE)</f>
        <v>Vibrador de concreto, Motor de 3 hp a 18.000 rpm Mangueras de 4 mt</v>
      </c>
      <c r="C38" s="842"/>
      <c r="D38" s="842"/>
      <c r="E38" s="842"/>
      <c r="F38" s="842"/>
      <c r="G38" s="842"/>
      <c r="H38" s="843"/>
      <c r="I38" s="337"/>
      <c r="J38" s="339"/>
      <c r="K38" s="278">
        <f>VLOOKUP(A38,EQUIPOS!A8:D165,4,FALSE)</f>
        <v>7500</v>
      </c>
      <c r="L38" s="432"/>
      <c r="M38" s="433">
        <v>2</v>
      </c>
      <c r="N38" s="281">
        <f>K38/M38</f>
        <v>3750</v>
      </c>
    </row>
    <row r="39" spans="1:14">
      <c r="B39" s="841"/>
      <c r="C39" s="842"/>
      <c r="D39" s="842"/>
      <c r="E39" s="847"/>
      <c r="F39" s="842"/>
      <c r="G39" s="842"/>
      <c r="H39" s="843"/>
      <c r="I39" s="42"/>
      <c r="J39" s="43"/>
      <c r="K39" s="283"/>
      <c r="L39" s="285"/>
      <c r="M39" s="286"/>
      <c r="N39" s="287"/>
    </row>
    <row r="40" spans="1:14">
      <c r="B40" s="848" t="s">
        <v>1036</v>
      </c>
      <c r="C40" s="849"/>
      <c r="D40" s="849"/>
      <c r="E40" s="44"/>
      <c r="F40" s="45"/>
      <c r="G40" s="45"/>
      <c r="H40" s="46"/>
      <c r="I40" s="42"/>
      <c r="J40" s="43"/>
      <c r="K40" s="288"/>
      <c r="L40" s="285"/>
      <c r="M40" s="410">
        <v>0.1</v>
      </c>
      <c r="N40" s="353">
        <f>N76*M40</f>
        <v>1174.5457360179728</v>
      </c>
    </row>
    <row r="41" spans="1:14" ht="15.75" thickBot="1">
      <c r="B41" s="841"/>
      <c r="C41" s="842"/>
      <c r="D41" s="842"/>
      <c r="E41" s="842"/>
      <c r="F41" s="842"/>
      <c r="G41" s="842"/>
      <c r="H41" s="843"/>
      <c r="I41" s="850"/>
      <c r="J41" s="851"/>
      <c r="K41" s="47"/>
      <c r="L41" s="852"/>
      <c r="M41" s="853"/>
      <c r="N41" s="111"/>
    </row>
    <row r="42" spans="1:14" ht="15.75" thickBot="1">
      <c r="B42" s="828" t="s">
        <v>1037</v>
      </c>
      <c r="C42" s="829"/>
      <c r="D42" s="829"/>
      <c r="E42" s="829"/>
      <c r="F42" s="829"/>
      <c r="G42" s="829"/>
      <c r="H42" s="829"/>
      <c r="I42" s="829"/>
      <c r="J42" s="829"/>
      <c r="K42" s="829"/>
      <c r="L42" s="829"/>
      <c r="M42" s="830"/>
      <c r="N42" s="403">
        <f>SUM(N36:N41)</f>
        <v>164772.11863938117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9" t="s">
        <v>1028</v>
      </c>
      <c r="C46" s="820"/>
      <c r="D46" s="820"/>
      <c r="E46" s="820"/>
      <c r="F46" s="820"/>
      <c r="G46" s="820"/>
      <c r="H46" s="820"/>
      <c r="I46" s="821"/>
      <c r="J46" s="324" t="s">
        <v>1029</v>
      </c>
      <c r="K46" s="91" t="s">
        <v>1030</v>
      </c>
      <c r="L46" s="822" t="s">
        <v>1039</v>
      </c>
      <c r="M46" s="821"/>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2737</v>
      </c>
      <c r="N47" s="281">
        <f>K47*M47</f>
        <v>32502.477771068498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50284.571445790389</v>
      </c>
      <c r="N48" s="281">
        <f>K48*M48</f>
        <v>25142.285722895194</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4600</v>
      </c>
      <c r="N49" s="281">
        <f>K49*M49</f>
        <v>2300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376968</v>
      </c>
      <c r="N50" s="281">
        <f>K50*M50</f>
        <v>49739.755776414364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8" t="s">
        <v>1037</v>
      </c>
      <c r="C54" s="829"/>
      <c r="D54" s="829"/>
      <c r="E54" s="829"/>
      <c r="F54" s="829"/>
      <c r="G54" s="829"/>
      <c r="H54" s="829"/>
      <c r="I54" s="829"/>
      <c r="J54" s="829"/>
      <c r="K54" s="829"/>
      <c r="L54" s="829"/>
      <c r="M54" s="830"/>
      <c r="N54" s="403">
        <f>SUM(N47:N53)</f>
        <v>109684.51927037805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17">
        <f>VLOOKUP(A59,TRANSPORTE!A5:D117,4,FALSE)</f>
        <v>88.399702159344741</v>
      </c>
      <c r="M59" s="918"/>
      <c r="N59" s="296">
        <f>K59*L59</f>
        <v>4.4199851079672374</v>
      </c>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4.4199851079672374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11745.457360179727</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N42+N54+N65+N76</f>
        <v>286206.51525504689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57241.303051009381</v>
      </c>
      <c r="M83" s="863"/>
      <c r="N83" s="57"/>
    </row>
    <row r="84" spans="1:14">
      <c r="B84" s="95" t="s">
        <v>1057</v>
      </c>
      <c r="C84" s="96"/>
      <c r="D84" s="96"/>
      <c r="E84" s="96"/>
      <c r="F84" s="96"/>
      <c r="G84" s="96"/>
      <c r="H84" s="96"/>
      <c r="I84" s="93"/>
      <c r="J84" s="94"/>
      <c r="K84" s="313">
        <v>0.05</v>
      </c>
      <c r="L84" s="862">
        <f>N78*K84</f>
        <v>14310.325762752345</v>
      </c>
      <c r="M84" s="863"/>
      <c r="N84" s="57"/>
    </row>
    <row r="85" spans="1:14" ht="15.75" thickBot="1">
      <c r="B85" s="97" t="s">
        <v>1058</v>
      </c>
      <c r="C85" s="98"/>
      <c r="D85" s="98"/>
      <c r="E85" s="98"/>
      <c r="F85" s="98"/>
      <c r="G85" s="98"/>
      <c r="H85" s="98"/>
      <c r="I85" s="99"/>
      <c r="J85" s="100"/>
      <c r="K85" s="314">
        <v>0.05</v>
      </c>
      <c r="L85" s="864">
        <f>N78*K85</f>
        <v>14310.325762752345</v>
      </c>
      <c r="M85" s="865"/>
      <c r="N85" s="57"/>
    </row>
    <row r="86" spans="1:14" ht="15.75" thickBot="1">
      <c r="B86" s="828" t="s">
        <v>1037</v>
      </c>
      <c r="C86" s="829"/>
      <c r="D86" s="829"/>
      <c r="E86" s="829"/>
      <c r="F86" s="829"/>
      <c r="G86" s="829"/>
      <c r="H86" s="829"/>
      <c r="I86" s="829"/>
      <c r="J86" s="829"/>
      <c r="K86" s="829"/>
      <c r="L86" s="829"/>
      <c r="M86" s="830"/>
      <c r="N86" s="58">
        <f>L83+L84+L85</f>
        <v>85861.954576514065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372068.46983156097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15" customHeight="1">
      <c r="B107" s="975" t="s">
        <v>2325</v>
      </c>
      <c r="C107" s="976"/>
      <c r="D107" s="976"/>
      <c r="E107" s="976"/>
      <c r="F107" s="976"/>
      <c r="G107" s="976"/>
      <c r="H107" s="976"/>
      <c r="I107" s="976"/>
      <c r="J107" s="976"/>
      <c r="K107" s="976"/>
      <c r="L107" s="976"/>
      <c r="M107" s="976"/>
      <c r="N107" s="977"/>
    </row>
    <row r="108" spans="2:14" ht="30.75" customHeight="1">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3" zoomScale="77" zoomScaleNormal="77" workbookViewId="0">
      <selection activeCell="C72" sqref="C72"/>
    </sheetView>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228</v>
      </c>
      <c r="B36" s="841" t="str">
        <f>VLOOKUP(A36,EQUIPOS!A6:D154,3,FALSE)</f>
        <v xml:space="preserve">Formaleta metálica (concreto hidráulico)
</v>
      </c>
      <c r="C36" s="842"/>
      <c r="D36" s="842"/>
      <c r="E36" s="842"/>
      <c r="F36" s="842"/>
      <c r="G36" s="842"/>
      <c r="H36" s="843"/>
      <c r="I36" s="276"/>
      <c r="J36" s="277"/>
      <c r="K36" s="278">
        <f>VLOOKUP(A36,EQUIPOS!A6:D163,4,FALSE)</f>
        <v>5942.4350787569192</v>
      </c>
      <c r="L36" s="279"/>
      <c r="M36" s="280">
        <v>2</v>
      </c>
      <c r="N36" s="281">
        <f>K36/M36</f>
        <v>2971.2175393784596</v>
      </c>
    </row>
    <row r="37" spans="1:14">
      <c r="A37" s="119" t="s">
        <v>282</v>
      </c>
      <c r="B37" s="841" t="str">
        <f>VLOOKUP(A37,EQUIPOS!A7:D154,3,FALSE)</f>
        <v>Piloteadora potencia 250KW, RPM 1800, fuerza elevadora 200KN</v>
      </c>
      <c r="C37" s="842"/>
      <c r="D37" s="842"/>
      <c r="E37" s="842"/>
      <c r="F37" s="842"/>
      <c r="G37" s="842"/>
      <c r="H37" s="843"/>
      <c r="I37" s="430"/>
      <c r="J37" s="431"/>
      <c r="K37" s="278">
        <f>VLOOKUP(A37,EQUIPOS!A7:D164,4,FALSE)</f>
        <v>627505.42145593883</v>
      </c>
      <c r="L37" s="344"/>
      <c r="M37" s="345">
        <v>4</v>
      </c>
      <c r="N37" s="281">
        <f>K37/M37</f>
        <v>156876.35536398471</v>
      </c>
    </row>
    <row r="38" spans="1:14">
      <c r="A38" s="119" t="s">
        <v>363</v>
      </c>
      <c r="B38" s="841" t="str">
        <f>VLOOKUP(A38,EQUIPOS!A8:D154,3,FALSE)</f>
        <v>Vibrador de concreto, Motor de 3 hp a 18.000 rpm Mangueras de 4 mt</v>
      </c>
      <c r="C38" s="842"/>
      <c r="D38" s="842"/>
      <c r="E38" s="842"/>
      <c r="F38" s="842"/>
      <c r="G38" s="842"/>
      <c r="H38" s="843"/>
      <c r="I38" s="337"/>
      <c r="J38" s="339"/>
      <c r="K38" s="278">
        <f>VLOOKUP(A38,EQUIPOS!A8:D165,4,FALSE)</f>
        <v>7500</v>
      </c>
      <c r="L38" s="432"/>
      <c r="M38" s="433">
        <v>2</v>
      </c>
      <c r="N38" s="281">
        <f>K38/M38</f>
        <v>3750</v>
      </c>
    </row>
    <row r="39" spans="1:14">
      <c r="B39" s="841"/>
      <c r="C39" s="842"/>
      <c r="D39" s="842"/>
      <c r="E39" s="847"/>
      <c r="F39" s="842"/>
      <c r="G39" s="842"/>
      <c r="H39" s="843"/>
      <c r="I39" s="42"/>
      <c r="J39" s="43"/>
      <c r="K39" s="283"/>
      <c r="L39" s="285"/>
      <c r="M39" s="286"/>
      <c r="N39" s="287"/>
    </row>
    <row r="40" spans="1:14">
      <c r="B40" s="848" t="s">
        <v>1036</v>
      </c>
      <c r="C40" s="849"/>
      <c r="D40" s="849"/>
      <c r="E40" s="44"/>
      <c r="F40" s="45"/>
      <c r="G40" s="45"/>
      <c r="H40" s="46"/>
      <c r="I40" s="42"/>
      <c r="J40" s="43"/>
      <c r="K40" s="288"/>
      <c r="L40" s="285"/>
      <c r="M40" s="410">
        <v>0.1</v>
      </c>
      <c r="N40" s="353">
        <f>N76*M40</f>
        <v>1174.5457360179728</v>
      </c>
    </row>
    <row r="41" spans="1:14" ht="15.75" thickBot="1">
      <c r="B41" s="841"/>
      <c r="C41" s="842"/>
      <c r="D41" s="842"/>
      <c r="E41" s="842"/>
      <c r="F41" s="842"/>
      <c r="G41" s="842"/>
      <c r="H41" s="843"/>
      <c r="I41" s="850"/>
      <c r="J41" s="851"/>
      <c r="K41" s="47"/>
      <c r="L41" s="852"/>
      <c r="M41" s="853"/>
      <c r="N41" s="111"/>
    </row>
    <row r="42" spans="1:14" ht="15.75" thickBot="1">
      <c r="B42" s="828" t="s">
        <v>1037</v>
      </c>
      <c r="C42" s="829"/>
      <c r="D42" s="829"/>
      <c r="E42" s="829"/>
      <c r="F42" s="829"/>
      <c r="G42" s="829"/>
      <c r="H42" s="829"/>
      <c r="I42" s="829"/>
      <c r="J42" s="829"/>
      <c r="K42" s="829"/>
      <c r="L42" s="829"/>
      <c r="M42" s="830"/>
      <c r="N42" s="403">
        <f>SUM(N36:N41)</f>
        <v>164772.11863938117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9" t="s">
        <v>1028</v>
      </c>
      <c r="C46" s="820"/>
      <c r="D46" s="820"/>
      <c r="E46" s="820"/>
      <c r="F46" s="820"/>
      <c r="G46" s="820"/>
      <c r="H46" s="820"/>
      <c r="I46" s="821"/>
      <c r="J46" s="324" t="s">
        <v>1029</v>
      </c>
      <c r="K46" s="91" t="s">
        <v>1030</v>
      </c>
      <c r="L46" s="822" t="s">
        <v>1039</v>
      </c>
      <c r="M46" s="821"/>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2737</v>
      </c>
      <c r="N47" s="281">
        <f>K47*M47</f>
        <v>32502.477771068498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50284.571445790389</v>
      </c>
      <c r="N48" s="281">
        <f>K48*M48</f>
        <v>25142.285722895194</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4600</v>
      </c>
      <c r="N49" s="281">
        <f>K49*M49</f>
        <v>2300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376968</v>
      </c>
      <c r="N50" s="281">
        <f>K50*M50</f>
        <v>49739.755776414364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8" t="s">
        <v>1037</v>
      </c>
      <c r="C54" s="829"/>
      <c r="D54" s="829"/>
      <c r="E54" s="829"/>
      <c r="F54" s="829"/>
      <c r="G54" s="829"/>
      <c r="H54" s="829"/>
      <c r="I54" s="829"/>
      <c r="J54" s="829"/>
      <c r="K54" s="829"/>
      <c r="L54" s="829"/>
      <c r="M54" s="830"/>
      <c r="N54" s="403">
        <f>SUM(N47:N53)</f>
        <v>109684.51927037805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17">
        <f>VLOOKUP(A59,TRANSPORTE!A5:D117,4,FALSE)</f>
        <v>88.399702159344741</v>
      </c>
      <c r="M59" s="918"/>
      <c r="N59" s="296">
        <f>K59*L59</f>
        <v>4.4199851079672374</v>
      </c>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7"/>
      <c r="M64" s="818"/>
      <c r="N64" s="133"/>
    </row>
    <row r="65" spans="1:15" ht="15.75" thickBot="1">
      <c r="B65" s="834" t="s">
        <v>1037</v>
      </c>
      <c r="C65" s="835"/>
      <c r="D65" s="835"/>
      <c r="E65" s="835"/>
      <c r="F65" s="835"/>
      <c r="G65" s="835"/>
      <c r="H65" s="835"/>
      <c r="I65" s="835"/>
      <c r="J65" s="835"/>
      <c r="K65" s="835"/>
      <c r="L65" s="835"/>
      <c r="M65" s="836"/>
      <c r="N65" s="110">
        <f>N59+N60+N61+N62+N63</f>
        <v>4.4199851079672374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857"/>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15"/>
      <c r="C75" s="816"/>
      <c r="D75" s="816"/>
      <c r="E75" s="816"/>
      <c r="F75" s="816"/>
      <c r="G75" s="816"/>
      <c r="H75" s="816"/>
      <c r="I75" s="132"/>
      <c r="J75" s="132"/>
      <c r="K75" s="132"/>
      <c r="L75" s="916"/>
      <c r="M75" s="916"/>
      <c r="N75" s="51"/>
    </row>
    <row r="76" spans="1:15" ht="15.75" thickBot="1">
      <c r="B76" s="834" t="s">
        <v>1037</v>
      </c>
      <c r="C76" s="835"/>
      <c r="D76" s="835"/>
      <c r="E76" s="835"/>
      <c r="F76" s="835"/>
      <c r="G76" s="835"/>
      <c r="H76" s="835"/>
      <c r="I76" s="835"/>
      <c r="J76" s="835"/>
      <c r="K76" s="835"/>
      <c r="L76" s="835"/>
      <c r="M76" s="836"/>
      <c r="N76" s="310">
        <f>SUM(N70:N75)</f>
        <v>11745.457360179727</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N42+N54+N65+N76</f>
        <v>286206.51525504689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57241.303051009381</v>
      </c>
      <c r="M83" s="863"/>
      <c r="N83" s="57"/>
    </row>
    <row r="84" spans="1:14">
      <c r="B84" s="95" t="s">
        <v>1057</v>
      </c>
      <c r="C84" s="96"/>
      <c r="D84" s="96"/>
      <c r="E84" s="96"/>
      <c r="F84" s="96"/>
      <c r="G84" s="96"/>
      <c r="H84" s="96"/>
      <c r="I84" s="93"/>
      <c r="J84" s="94"/>
      <c r="K84" s="313">
        <v>0.05</v>
      </c>
      <c r="L84" s="862">
        <f>N78*K84</f>
        <v>14310.325762752345</v>
      </c>
      <c r="M84" s="863"/>
      <c r="N84" s="57"/>
    </row>
    <row r="85" spans="1:14" ht="15.75" thickBot="1">
      <c r="B85" s="97" t="s">
        <v>1058</v>
      </c>
      <c r="C85" s="98"/>
      <c r="D85" s="98"/>
      <c r="E85" s="98"/>
      <c r="F85" s="98"/>
      <c r="G85" s="98"/>
      <c r="H85" s="98"/>
      <c r="I85" s="99"/>
      <c r="J85" s="100"/>
      <c r="K85" s="314">
        <v>0.05</v>
      </c>
      <c r="L85" s="864">
        <f>N78*K85</f>
        <v>14310.325762752345</v>
      </c>
      <c r="M85" s="865"/>
      <c r="N85" s="57"/>
    </row>
    <row r="86" spans="1:14" ht="15.75" thickBot="1">
      <c r="B86" s="828" t="s">
        <v>1037</v>
      </c>
      <c r="C86" s="829"/>
      <c r="D86" s="829"/>
      <c r="E86" s="829"/>
      <c r="F86" s="829"/>
      <c r="G86" s="829"/>
      <c r="H86" s="829"/>
      <c r="I86" s="829"/>
      <c r="J86" s="829"/>
      <c r="K86" s="829"/>
      <c r="L86" s="829"/>
      <c r="M86" s="830"/>
      <c r="N86" s="58">
        <f>L83+L84+L85</f>
        <v>85861.954576514065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372068.46983156097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30"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25" zoomScale="77" zoomScaleNormal="77" workbookViewId="0">
      <selection activeCell="J57" sqref="J57"/>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243</v>
      </c>
      <c r="B36" s="841" t="str">
        <f>VLOOKUP(A36,EQUIPOS!A6:D154,3,FALSE)</f>
        <v>Grúa 10 ton</v>
      </c>
      <c r="C36" s="842"/>
      <c r="D36" s="842"/>
      <c r="E36" s="842"/>
      <c r="F36" s="842"/>
      <c r="G36" s="842"/>
      <c r="H36" s="843"/>
      <c r="I36" s="276"/>
      <c r="J36" s="277"/>
      <c r="K36" s="278">
        <f>VLOOKUP(A36,EQUIPOS!A6:D163,4,FALSE)</f>
        <v>136903.78671775226</v>
      </c>
      <c r="L36" s="279"/>
      <c r="M36" s="280">
        <v>0.158</v>
      </c>
      <c r="N36" s="281">
        <f t="shared" ref="N36:N44" si="0">K36/M36</f>
        <v>866479.66277058388</v>
      </c>
    </row>
    <row r="37" spans="1:14">
      <c r="A37" s="119" t="s">
        <v>121</v>
      </c>
      <c r="B37" s="841" t="str">
        <f>VLOOKUP(A37,EQUIPOS!A7:D154,3,FALSE)</f>
        <v>Bomba eléctrica para accionar la celda</v>
      </c>
      <c r="C37" s="842"/>
      <c r="D37" s="842"/>
      <c r="E37" s="842"/>
      <c r="F37" s="842"/>
      <c r="G37" s="842"/>
      <c r="H37" s="843"/>
      <c r="I37" s="430"/>
      <c r="J37" s="431"/>
      <c r="K37" s="278">
        <f>VLOOKUP(A37,EQUIPOS!A7:D164,4,FALSE)</f>
        <v>72207.238186462331</v>
      </c>
      <c r="L37" s="344"/>
      <c r="M37" s="345">
        <v>0.158</v>
      </c>
      <c r="N37" s="281">
        <f t="shared" si="0"/>
        <v>457007.83662317932</v>
      </c>
    </row>
    <row r="38" spans="1:14">
      <c r="A38" s="119" t="s">
        <v>217</v>
      </c>
      <c r="B38" s="841" t="str">
        <f>VLOOKUP(A38,EQUIPOS!A8:D154,3,FALSE)</f>
        <v>Equipo de soldadura y de acetileno (incluye soldadura)</v>
      </c>
      <c r="C38" s="842"/>
      <c r="D38" s="842"/>
      <c r="E38" s="842"/>
      <c r="F38" s="842"/>
      <c r="G38" s="842"/>
      <c r="H38" s="843"/>
      <c r="I38" s="430"/>
      <c r="J38" s="431"/>
      <c r="K38" s="447">
        <f>VLOOKUP(A38,EQUIPOS!A8:D165,4,FALSE)</f>
        <v>33486.669859514695</v>
      </c>
      <c r="L38" s="344"/>
      <c r="M38" s="345">
        <v>0.158</v>
      </c>
      <c r="N38" s="281">
        <f t="shared" si="0"/>
        <v>211940.9484779411</v>
      </c>
    </row>
    <row r="39" spans="1:14">
      <c r="A39" s="119" t="s">
        <v>255</v>
      </c>
      <c r="B39" s="841" t="str">
        <f>VLOOKUP(A39,EQUIPOS!A9:D154,3,FALSE)</f>
        <v>Manómetro cable de acero para bajar la celda</v>
      </c>
      <c r="C39" s="842"/>
      <c r="D39" s="842"/>
      <c r="E39" s="842"/>
      <c r="F39" s="842"/>
      <c r="G39" s="842"/>
      <c r="H39" s="843"/>
      <c r="I39" s="430"/>
      <c r="J39" s="431"/>
      <c r="K39" s="447">
        <f>VLOOKUP(A39,EQUIPOS!A9:D166,4,FALSE)</f>
        <v>2042490.3256704984</v>
      </c>
      <c r="L39" s="344"/>
      <c r="M39" s="345">
        <v>0.158</v>
      </c>
      <c r="N39" s="281">
        <f t="shared" si="0"/>
        <v>12927153.959939864</v>
      </c>
    </row>
    <row r="40" spans="1:14">
      <c r="A40" s="119" t="s">
        <v>1732</v>
      </c>
      <c r="B40" s="841" t="str">
        <f>VLOOKUP(A40,EQUIPOS!A10:D154,3,FALSE)</f>
        <v xml:space="preserve">Retroexcavadora sobre llantas 
</v>
      </c>
      <c r="C40" s="842"/>
      <c r="D40" s="842"/>
      <c r="E40" s="842"/>
      <c r="F40" s="842"/>
      <c r="G40" s="842"/>
      <c r="H40" s="843"/>
      <c r="I40" s="430"/>
      <c r="J40" s="431"/>
      <c r="K40" s="447">
        <f>VLOOKUP(A40,EQUIPOS!A10:D167,4,FALSE)</f>
        <v>120000</v>
      </c>
      <c r="L40" s="344"/>
      <c r="M40" s="345">
        <v>0.158</v>
      </c>
      <c r="N40" s="281">
        <f t="shared" si="0"/>
        <v>759493.67088607594</v>
      </c>
    </row>
    <row r="41" spans="1:14">
      <c r="A41" s="119" t="s">
        <v>115</v>
      </c>
      <c r="B41" s="841" t="str">
        <f>VLOOKUP(A41,EQUIPOS!A6:D154,3,FALSE)</f>
        <v>Andamiaje para Aplicar la Carga (Equipos Sustituto de la Tara)</v>
      </c>
      <c r="C41" s="842"/>
      <c r="D41" s="842"/>
      <c r="E41" s="842"/>
      <c r="F41" s="842"/>
      <c r="G41" s="842"/>
      <c r="H41" s="843"/>
      <c r="I41" s="430"/>
      <c r="J41" s="431"/>
      <c r="K41" s="447">
        <f>VLOOKUP(A41,EQUIPOS!A6:D154,4,FALSE)</f>
        <v>71666.512877820365</v>
      </c>
      <c r="L41" s="344"/>
      <c r="M41" s="345">
        <v>0.158</v>
      </c>
      <c r="N41" s="281">
        <f t="shared" si="0"/>
        <v>453585.52454316686</v>
      </c>
    </row>
    <row r="42" spans="1:14">
      <c r="A42" s="119" t="s">
        <v>224</v>
      </c>
      <c r="B42" s="841" t="str">
        <f>VLOOKUP(A42,EQUIPOS!A12:D156,3,FALSE)</f>
        <v>Equipo de Medición (Deformimetros Eléctricos, Mecánicos, Celdas de Carga,  Etc.)</v>
      </c>
      <c r="C42" s="842"/>
      <c r="D42" s="842"/>
      <c r="E42" s="842"/>
      <c r="F42" s="842"/>
      <c r="G42" s="842"/>
      <c r="H42" s="843"/>
      <c r="I42" s="337"/>
      <c r="J42" s="339"/>
      <c r="K42" s="447">
        <f>VLOOKUP(A42,EQUIPOS!A12:D169,4,FALSE)</f>
        <v>198965.24425287358</v>
      </c>
      <c r="L42" s="432"/>
      <c r="M42" s="433">
        <v>0.158</v>
      </c>
      <c r="N42" s="281">
        <f t="shared" si="0"/>
        <v>1259273.6978029974</v>
      </c>
    </row>
    <row r="43" spans="1:14">
      <c r="A43" t="s">
        <v>335</v>
      </c>
      <c r="B43" s="841" t="str">
        <f>VLOOKUP(A43,EQUIPOS!A13:D157,3,FALSE)</f>
        <v>Tara (Recebo, Agua, Etc.)</v>
      </c>
      <c r="C43" s="842"/>
      <c r="D43" s="842"/>
      <c r="E43" s="842"/>
      <c r="F43" s="842"/>
      <c r="G43" s="842"/>
      <c r="H43" s="843"/>
      <c r="I43" s="42"/>
      <c r="J43" s="43"/>
      <c r="K43" s="447">
        <f>VLOOKUP(A43,EQUIPOS!A13:D170,4,FALSE)</f>
        <v>369858.12686249474</v>
      </c>
      <c r="L43" s="285"/>
      <c r="M43" s="286">
        <v>2.8000000000000001E-2</v>
      </c>
      <c r="N43" s="281">
        <f t="shared" si="0"/>
        <v>13209218.81651767</v>
      </c>
    </row>
    <row r="44" spans="1:14">
      <c r="A44" t="s">
        <v>216</v>
      </c>
      <c r="B44" s="841" t="str">
        <f>VLOOKUP(A44,EQUIPOS!A14:D158,3,FALSE)</f>
        <v xml:space="preserve">Equipo de topografía Teodolito electrónico con abertura de anteojo de 42 mm. Aumento del anteojo: 30x.Distancia mínima de enfoque: 1.0 m. Precisión: 5´´. Compensador con rango de trabajo ±3´. </v>
      </c>
      <c r="C44" s="842"/>
      <c r="D44" s="842"/>
      <c r="E44" s="842"/>
      <c r="F44" s="842"/>
      <c r="G44" s="842"/>
      <c r="H44" s="843"/>
      <c r="I44" s="42"/>
      <c r="J44" s="43"/>
      <c r="K44" s="447">
        <f>VLOOKUP(A44,EQUIPOS!A14:D171,4,FALSE)</f>
        <v>16784.65783312048</v>
      </c>
      <c r="L44" s="285"/>
      <c r="M44" s="286">
        <v>0.158</v>
      </c>
      <c r="N44" s="282">
        <f t="shared" si="0"/>
        <v>106232.01160202836</v>
      </c>
    </row>
    <row r="45" spans="1:14">
      <c r="B45" s="848" t="s">
        <v>1036</v>
      </c>
      <c r="C45" s="849"/>
      <c r="D45" s="849"/>
      <c r="E45" s="44"/>
      <c r="F45" s="45"/>
      <c r="G45" s="45"/>
      <c r="H45" s="46"/>
      <c r="I45" s="42"/>
      <c r="J45" s="43"/>
      <c r="K45" s="288"/>
      <c r="L45" s="285"/>
      <c r="M45" s="410">
        <v>0.02</v>
      </c>
      <c r="N45" s="353">
        <f>N81*M45</f>
        <v>23612.235743728568</v>
      </c>
    </row>
    <row r="46" spans="1:14" ht="15.75" thickBot="1">
      <c r="B46" s="841"/>
      <c r="C46" s="842"/>
      <c r="D46" s="842"/>
      <c r="E46" s="842"/>
      <c r="F46" s="842"/>
      <c r="G46" s="842"/>
      <c r="H46" s="843"/>
      <c r="I46" s="850"/>
      <c r="J46" s="851"/>
      <c r="K46" s="47"/>
      <c r="L46" s="852"/>
      <c r="M46" s="853"/>
      <c r="N46" s="111"/>
    </row>
    <row r="47" spans="1:14" ht="15.75" thickBot="1">
      <c r="B47" s="828" t="s">
        <v>1037</v>
      </c>
      <c r="C47" s="829"/>
      <c r="D47" s="829"/>
      <c r="E47" s="829"/>
      <c r="F47" s="829"/>
      <c r="G47" s="829"/>
      <c r="H47" s="829"/>
      <c r="I47" s="829"/>
      <c r="J47" s="829"/>
      <c r="K47" s="829"/>
      <c r="L47" s="829"/>
      <c r="M47" s="830"/>
      <c r="N47" s="403">
        <f>SUM(N36:N46)</f>
        <v>30273998.364907231</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9" t="s">
        <v>1028</v>
      </c>
      <c r="C51" s="820"/>
      <c r="D51" s="820"/>
      <c r="E51" s="820"/>
      <c r="F51" s="820"/>
      <c r="G51" s="820"/>
      <c r="H51" s="820"/>
      <c r="I51" s="821"/>
      <c r="J51" s="324" t="s">
        <v>1029</v>
      </c>
      <c r="K51" s="91" t="s">
        <v>1030</v>
      </c>
      <c r="L51" s="822" t="s">
        <v>1039</v>
      </c>
      <c r="M51" s="821"/>
      <c r="N51" s="92" t="s">
        <v>1035</v>
      </c>
    </row>
    <row r="52" spans="1:14">
      <c r="A52" s="167" t="s">
        <v>412</v>
      </c>
      <c r="B52" s="663" t="str">
        <f>VLOOKUP(A52,MATERIALES!A5:D373,3,FALSE)</f>
        <v>Celda especial de carga</v>
      </c>
      <c r="C52" s="664"/>
      <c r="D52" s="290"/>
      <c r="E52" s="290"/>
      <c r="F52" s="290"/>
      <c r="G52" s="290"/>
      <c r="H52" s="290"/>
      <c r="I52" s="277"/>
      <c r="J52" s="233" t="str">
        <f>VLOOKUP(A52,MATERIALES!A6:D644,2,FALSE)</f>
        <v>u</v>
      </c>
      <c r="K52" s="291">
        <v>1</v>
      </c>
      <c r="L52" s="276"/>
      <c r="M52" s="411">
        <f>VLOOKUP(A52,MATERIALES!A5:D396,4,FALSE)</f>
        <v>4861.5528234797803</v>
      </c>
      <c r="N52" s="281">
        <f t="shared" ref="N52:N58" si="1">K52*M52</f>
        <v>4861.5528234797803</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3000</v>
      </c>
      <c r="N53" s="281">
        <f t="shared" si="1"/>
        <v>90000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84238.071716989085</v>
      </c>
      <c r="N54" s="281">
        <f t="shared" si="1"/>
        <v>5054284.3030193448</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37484.50141625986</v>
      </c>
      <c r="N55" s="281">
        <f t="shared" si="1"/>
        <v>449814.01699511835</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1687214.8616886637</v>
      </c>
      <c r="N56" s="281">
        <f t="shared" si="1"/>
        <v>3374429.7233773274</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1386695.4619417824</v>
      </c>
      <c r="N57" s="281">
        <f t="shared" si="1"/>
        <v>6933477.3097089119</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14280</v>
      </c>
      <c r="N58" s="281">
        <f t="shared" si="1"/>
        <v>999600</v>
      </c>
    </row>
    <row r="59" spans="1:14" ht="15.75" thickBot="1">
      <c r="B59" s="828" t="s">
        <v>1037</v>
      </c>
      <c r="C59" s="829"/>
      <c r="D59" s="829"/>
      <c r="E59" s="829"/>
      <c r="F59" s="829"/>
      <c r="G59" s="829"/>
      <c r="H59" s="829"/>
      <c r="I59" s="829"/>
      <c r="J59" s="829"/>
      <c r="K59" s="829"/>
      <c r="L59" s="829"/>
      <c r="M59" s="830"/>
      <c r="N59" s="403">
        <f>SUM(N52:N58)</f>
        <v>16906466.905924182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17">
        <f>VLOOKUP(A64,TRANSPORTE!A5:D117,4,FALSE)</f>
        <v>140193.38901712582</v>
      </c>
      <c r="M64" s="918"/>
      <c r="N64" s="296">
        <f>K64*L64</f>
        <v>7009.6694508562914</v>
      </c>
    </row>
    <row r="65" spans="1:15">
      <c r="B65" s="52"/>
      <c r="C65" s="53"/>
      <c r="D65" s="53"/>
      <c r="E65" s="53"/>
      <c r="F65" s="53"/>
      <c r="G65" s="53"/>
      <c r="H65" s="320"/>
      <c r="I65" s="288"/>
      <c r="J65" s="295"/>
      <c r="K65" s="288"/>
      <c r="L65" s="917"/>
      <c r="M65" s="918"/>
      <c r="N65" s="296"/>
    </row>
    <row r="66" spans="1:15">
      <c r="B66" s="52"/>
      <c r="C66" s="53"/>
      <c r="D66" s="53"/>
      <c r="E66" s="53"/>
      <c r="F66" s="53"/>
      <c r="G66" s="53"/>
      <c r="H66" s="320"/>
      <c r="I66" s="288"/>
      <c r="J66" s="295"/>
      <c r="K66" s="288"/>
      <c r="L66" s="917"/>
      <c r="M66" s="918"/>
      <c r="N66" s="296"/>
    </row>
    <row r="67" spans="1:15">
      <c r="B67" s="52"/>
      <c r="C67" s="53"/>
      <c r="D67" s="53"/>
      <c r="E67" s="53"/>
      <c r="F67" s="53"/>
      <c r="G67" s="53"/>
      <c r="H67" s="320"/>
      <c r="I67" s="288"/>
      <c r="J67" s="295"/>
      <c r="K67" s="288"/>
      <c r="L67" s="917"/>
      <c r="M67" s="918"/>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7009.6694508562914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1180611.7871864284</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N47+N59+N70+N81</f>
        <v>48368086.727468699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9673617.3454937395</v>
      </c>
      <c r="M88" s="863"/>
      <c r="N88" s="57"/>
    </row>
    <row r="89" spans="1:14">
      <c r="B89" s="95" t="s">
        <v>1057</v>
      </c>
      <c r="C89" s="96"/>
      <c r="D89" s="96"/>
      <c r="E89" s="96"/>
      <c r="F89" s="96"/>
      <c r="G89" s="96"/>
      <c r="H89" s="96"/>
      <c r="I89" s="93"/>
      <c r="J89" s="94"/>
      <c r="K89" s="313">
        <v>0.05</v>
      </c>
      <c r="L89" s="862">
        <f>N83*K89</f>
        <v>2418404.3363734349</v>
      </c>
      <c r="M89" s="863"/>
      <c r="N89" s="57"/>
    </row>
    <row r="90" spans="1:14" ht="15.75" thickBot="1">
      <c r="B90" s="97" t="s">
        <v>1058</v>
      </c>
      <c r="C90" s="98"/>
      <c r="D90" s="98"/>
      <c r="E90" s="98"/>
      <c r="F90" s="98"/>
      <c r="G90" s="98"/>
      <c r="H90" s="98"/>
      <c r="I90" s="99"/>
      <c r="J90" s="100"/>
      <c r="K90" s="314">
        <v>0.05</v>
      </c>
      <c r="L90" s="864">
        <f>N83*K90</f>
        <v>2418404.3363734349</v>
      </c>
      <c r="M90" s="865"/>
      <c r="N90" s="57"/>
    </row>
    <row r="91" spans="1:14" ht="15.75" thickBot="1">
      <c r="B91" s="828" t="s">
        <v>1037</v>
      </c>
      <c r="C91" s="829"/>
      <c r="D91" s="829"/>
      <c r="E91" s="829"/>
      <c r="F91" s="829"/>
      <c r="G91" s="829"/>
      <c r="H91" s="829"/>
      <c r="I91" s="829"/>
      <c r="J91" s="829"/>
      <c r="K91" s="829"/>
      <c r="L91" s="829"/>
      <c r="M91" s="830"/>
      <c r="N91" s="58">
        <f>L88+L89+L90</f>
        <v>14510426.01824061</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62878512.745709307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2" t="s">
        <v>2324</v>
      </c>
      <c r="C110" s="973"/>
      <c r="D110" s="973"/>
      <c r="E110" s="973"/>
      <c r="F110" s="973"/>
      <c r="G110" s="973"/>
      <c r="H110" s="973"/>
      <c r="I110" s="973"/>
      <c r="J110" s="973"/>
      <c r="K110" s="973"/>
      <c r="L110" s="973"/>
      <c r="M110" s="973"/>
      <c r="N110" s="974"/>
    </row>
    <row r="111" spans="2:14" ht="15" customHeight="1">
      <c r="B111" s="972"/>
      <c r="C111" s="973"/>
      <c r="D111" s="973"/>
      <c r="E111" s="973"/>
      <c r="F111" s="973"/>
      <c r="G111" s="973"/>
      <c r="H111" s="973"/>
      <c r="I111" s="973"/>
      <c r="J111" s="973"/>
      <c r="K111" s="973"/>
      <c r="L111" s="973"/>
      <c r="M111" s="973"/>
      <c r="N111" s="974"/>
    </row>
    <row r="112" spans="2:14" ht="30" customHeight="1">
      <c r="B112" s="975" t="s">
        <v>2325</v>
      </c>
      <c r="C112" s="976"/>
      <c r="D112" s="976"/>
      <c r="E112" s="976"/>
      <c r="F112" s="976"/>
      <c r="G112" s="976"/>
      <c r="H112" s="976"/>
      <c r="I112" s="976"/>
      <c r="J112" s="976"/>
      <c r="K112" s="976"/>
      <c r="L112" s="976"/>
      <c r="M112" s="976"/>
      <c r="N112" s="977"/>
    </row>
    <row r="113" spans="2:14">
      <c r="B113" s="975"/>
      <c r="C113" s="976"/>
      <c r="D113" s="976"/>
      <c r="E113" s="976"/>
      <c r="F113" s="976"/>
      <c r="G113" s="976"/>
      <c r="H113" s="976"/>
      <c r="I113" s="976"/>
      <c r="J113" s="976"/>
      <c r="K113" s="976"/>
      <c r="L113" s="976"/>
      <c r="M113" s="976"/>
      <c r="N113" s="97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8"/>
      <c r="K123" s="978"/>
      <c r="L123" s="978"/>
      <c r="M123" s="978"/>
      <c r="N123" s="979"/>
    </row>
    <row r="124" spans="2:14" ht="15.75" thickBot="1">
      <c r="B124" s="428" t="s">
        <v>2327</v>
      </c>
      <c r="C124" s="429"/>
      <c r="D124" s="429"/>
      <c r="E124" s="268"/>
      <c r="F124" s="268"/>
      <c r="G124" s="268"/>
      <c r="H124" s="268"/>
      <c r="I124" s="268"/>
      <c r="J124" s="980"/>
      <c r="K124" s="980"/>
      <c r="L124" s="980"/>
      <c r="M124" s="980"/>
      <c r="N124" s="98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49" zoomScale="75" zoomScaleNormal="75" workbookViewId="0">
      <selection activeCell="C72" sqref="C72"/>
    </sheetView>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140</v>
      </c>
      <c r="B36" s="841" t="str">
        <f>VLOOKUP(A36,EQUIPOS!A6:D154,3,FALSE)</f>
        <v>Camisa para Pilote D=1.20m</v>
      </c>
      <c r="C36" s="842"/>
      <c r="D36" s="842"/>
      <c r="E36" s="842"/>
      <c r="F36" s="842"/>
      <c r="G36" s="842"/>
      <c r="H36" s="843"/>
      <c r="I36" s="276"/>
      <c r="J36" s="277"/>
      <c r="K36" s="278">
        <f>VLOOKUP(A36,EQUIPOS!A6:D163,4,FALSE)</f>
        <v>42197.235525755648</v>
      </c>
      <c r="L36" s="279"/>
      <c r="M36" s="280">
        <v>1</v>
      </c>
      <c r="N36" s="281">
        <f t="shared" ref="N36:N42" si="0">K36/M36</f>
        <v>42197.235525755648</v>
      </c>
    </row>
    <row r="37" spans="1:14">
      <c r="A37" s="119" t="s">
        <v>206</v>
      </c>
      <c r="B37" s="841" t="str">
        <f>VLOOKUP(A37,EQUIPOS!A7:D154,3,FALSE)</f>
        <v>Equipo de Soldadura</v>
      </c>
      <c r="C37" s="842"/>
      <c r="D37" s="842"/>
      <c r="E37" s="842"/>
      <c r="F37" s="842"/>
      <c r="G37" s="842"/>
      <c r="H37" s="843"/>
      <c r="I37" s="430"/>
      <c r="J37" s="431"/>
      <c r="K37" s="278">
        <f>VLOOKUP(A37,EQUIPOS!A7:D164,4,FALSE)</f>
        <v>12000</v>
      </c>
      <c r="L37" s="344"/>
      <c r="M37" s="345">
        <v>1</v>
      </c>
      <c r="N37" s="281">
        <f t="shared" si="0"/>
        <v>12000</v>
      </c>
    </row>
    <row r="38" spans="1:14">
      <c r="A38" s="119" t="s">
        <v>242</v>
      </c>
      <c r="B38" s="841" t="str">
        <f>VLOOKUP(A38,EQUIPOS!A8:D154,3,FALSE)</f>
        <v>Grúa con torre capacidad 1 ton en la punta.</v>
      </c>
      <c r="C38" s="842"/>
      <c r="D38" s="842"/>
      <c r="E38" s="842"/>
      <c r="F38" s="842"/>
      <c r="G38" s="842"/>
      <c r="H38" s="843"/>
      <c r="I38" s="430"/>
      <c r="J38" s="431"/>
      <c r="K38" s="447">
        <f>VLOOKUP(A38,EQUIPOS!A8:D165,4,FALSE)</f>
        <v>171132.75702426568</v>
      </c>
      <c r="L38" s="344"/>
      <c r="M38" s="345">
        <v>2.5</v>
      </c>
      <c r="N38" s="281">
        <f t="shared" si="0"/>
        <v>68453.102809706266</v>
      </c>
    </row>
    <row r="39" spans="1:14">
      <c r="A39" s="119" t="s">
        <v>267</v>
      </c>
      <c r="B39" s="841" t="str">
        <f>VLOOKUP(A39,EQUIPOS!A9:D154,3,FALSE)</f>
        <v>Motobomba de concreto</v>
      </c>
      <c r="C39" s="842"/>
      <c r="D39" s="842"/>
      <c r="E39" s="842"/>
      <c r="F39" s="842"/>
      <c r="G39" s="842"/>
      <c r="H39" s="843"/>
      <c r="I39" s="430"/>
      <c r="J39" s="431"/>
      <c r="K39" s="447">
        <f>VLOOKUP(A39,EQUIPOS!A9:D166,4,FALSE)</f>
        <v>83050.972754363567</v>
      </c>
      <c r="L39" s="344"/>
      <c r="M39" s="345">
        <v>2.5499800000000001</v>
      </c>
      <c r="N39" s="281">
        <f t="shared" si="0"/>
        <v>32569.264368490563</v>
      </c>
    </row>
    <row r="40" spans="1:14">
      <c r="A40" s="119" t="s">
        <v>277</v>
      </c>
      <c r="B40" s="841" t="str">
        <f>VLOOKUP(A40,EQUIPOS!A10:D154,3,FALSE)</f>
        <v>Pala auxiliar de piloteadora</v>
      </c>
      <c r="C40" s="842"/>
      <c r="D40" s="842"/>
      <c r="E40" s="842"/>
      <c r="F40" s="842"/>
      <c r="G40" s="842"/>
      <c r="H40" s="843"/>
      <c r="I40" s="430"/>
      <c r="J40" s="431"/>
      <c r="K40" s="447">
        <f>VLOOKUP(A40,EQUIPOS!A10:D167,4,FALSE)</f>
        <v>420813.80214985105</v>
      </c>
      <c r="L40" s="344"/>
      <c r="M40" s="345">
        <v>2.5</v>
      </c>
      <c r="N40" s="281">
        <f t="shared" si="0"/>
        <v>168325.52085994041</v>
      </c>
    </row>
    <row r="41" spans="1:14">
      <c r="A41" s="119" t="s">
        <v>282</v>
      </c>
      <c r="B41" s="841" t="str">
        <f>VLOOKUP(A41,EQUIPOS!A6:D154,3,FALSE)</f>
        <v>Piloteadora potencia 250KW, RPM 1800, fuerza elevadora 200KN</v>
      </c>
      <c r="C41" s="842"/>
      <c r="D41" s="842"/>
      <c r="E41" s="842"/>
      <c r="F41" s="842"/>
      <c r="G41" s="842"/>
      <c r="H41" s="843"/>
      <c r="I41" s="430"/>
      <c r="J41" s="431"/>
      <c r="K41" s="447">
        <f>VLOOKUP(A41,EQUIPOS!A6:D154,4,FALSE)</f>
        <v>627505.42145593883</v>
      </c>
      <c r="L41" s="344"/>
      <c r="M41" s="345">
        <v>1</v>
      </c>
      <c r="N41" s="281">
        <f t="shared" si="0"/>
        <v>627505.42145593883</v>
      </c>
    </row>
    <row r="42" spans="1:14">
      <c r="A42" s="119" t="s">
        <v>310</v>
      </c>
      <c r="B42" s="841" t="str">
        <f>VLOOKUP(A42,EQUIPOS!A12:D156,3,FALSE)</f>
        <v>Retroexcavadora A25C</v>
      </c>
      <c r="C42" s="842"/>
      <c r="D42" s="842"/>
      <c r="E42" s="842"/>
      <c r="F42" s="842"/>
      <c r="G42" s="842"/>
      <c r="H42" s="843"/>
      <c r="I42" s="337"/>
      <c r="J42" s="339"/>
      <c r="K42" s="447">
        <f>VLOOKUP(A42,EQUIPOS!A12:D169,4,FALSE)</f>
        <v>140000</v>
      </c>
      <c r="L42" s="432"/>
      <c r="M42" s="433">
        <v>2.5</v>
      </c>
      <c r="N42" s="281">
        <f t="shared" si="0"/>
        <v>56000</v>
      </c>
    </row>
    <row r="43" spans="1:14">
      <c r="B43" s="841"/>
      <c r="C43" s="842"/>
      <c r="D43" s="842"/>
      <c r="E43" s="842"/>
      <c r="F43" s="842"/>
      <c r="G43" s="842"/>
      <c r="H43" s="843"/>
      <c r="I43" s="42"/>
      <c r="J43" s="43"/>
      <c r="K43" s="447"/>
      <c r="L43" s="285"/>
      <c r="M43" s="286"/>
      <c r="N43" s="281"/>
    </row>
    <row r="44" spans="1:14">
      <c r="B44" s="329"/>
      <c r="C44" s="330"/>
      <c r="D44" s="330"/>
      <c r="E44" s="330"/>
      <c r="F44" s="332"/>
      <c r="G44" s="332"/>
      <c r="H44" s="131"/>
      <c r="I44" s="42"/>
      <c r="J44" s="43"/>
      <c r="K44" s="447"/>
      <c r="L44" s="285"/>
      <c r="M44" s="286"/>
      <c r="N44" s="282"/>
    </row>
    <row r="45" spans="1:14">
      <c r="B45" s="848" t="s">
        <v>1036</v>
      </c>
      <c r="C45" s="849"/>
      <c r="D45" s="849"/>
      <c r="E45" s="44"/>
      <c r="F45" s="45"/>
      <c r="G45" s="45"/>
      <c r="H45" s="46"/>
      <c r="I45" s="42"/>
      <c r="J45" s="43"/>
      <c r="K45" s="288"/>
      <c r="L45" s="285"/>
      <c r="M45" s="410">
        <v>0.1</v>
      </c>
      <c r="N45" s="353">
        <f>N83*M45</f>
        <v>8511.2008676833339</v>
      </c>
    </row>
    <row r="46" spans="1:14" ht="15.75" thickBot="1">
      <c r="B46" s="841"/>
      <c r="C46" s="842"/>
      <c r="D46" s="842"/>
      <c r="E46" s="842"/>
      <c r="F46" s="842"/>
      <c r="G46" s="842"/>
      <c r="H46" s="843"/>
      <c r="I46" s="850"/>
      <c r="J46" s="851"/>
      <c r="K46" s="47"/>
      <c r="L46" s="852"/>
      <c r="M46" s="853"/>
      <c r="N46" s="111"/>
    </row>
    <row r="47" spans="1:14" ht="15.75" thickBot="1">
      <c r="B47" s="828" t="s">
        <v>1037</v>
      </c>
      <c r="C47" s="829"/>
      <c r="D47" s="829"/>
      <c r="E47" s="829"/>
      <c r="F47" s="829"/>
      <c r="G47" s="829"/>
      <c r="H47" s="829"/>
      <c r="I47" s="829"/>
      <c r="J47" s="829"/>
      <c r="K47" s="829"/>
      <c r="L47" s="829"/>
      <c r="M47" s="830"/>
      <c r="N47" s="403">
        <f>SUM(N36:N46)</f>
        <v>1015561.745887515</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9" t="s">
        <v>1028</v>
      </c>
      <c r="C51" s="820"/>
      <c r="D51" s="820"/>
      <c r="E51" s="820"/>
      <c r="F51" s="820"/>
      <c r="G51" s="820"/>
      <c r="H51" s="820"/>
      <c r="I51" s="821"/>
      <c r="J51" s="324" t="s">
        <v>1029</v>
      </c>
      <c r="K51" s="91" t="s">
        <v>1030</v>
      </c>
      <c r="L51" s="822" t="s">
        <v>1039</v>
      </c>
      <c r="M51" s="821"/>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18759.048032302777</v>
      </c>
      <c r="N52" s="281">
        <f>K52*M52</f>
        <v>44177.558116073036</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2737</v>
      </c>
      <c r="N53" s="281">
        <f>K53*M53</f>
        <v>338567.47678196355</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376968</v>
      </c>
      <c r="N54" s="281">
        <f>K54*M54</f>
        <v>310873.47360258974</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8" t="s">
        <v>1037</v>
      </c>
      <c r="C59" s="829"/>
      <c r="D59" s="829"/>
      <c r="E59" s="829"/>
      <c r="F59" s="829"/>
      <c r="G59" s="829"/>
      <c r="H59" s="829"/>
      <c r="I59" s="829"/>
      <c r="J59" s="829"/>
      <c r="K59" s="829"/>
      <c r="L59" s="829"/>
      <c r="M59" s="830"/>
      <c r="N59" s="403">
        <f>SUM(N52:N58)</f>
        <v>693618.50850062631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17">
        <f>VLOOKUP(A64,TRANSPORTE!A5:D117,4,FALSE)</f>
        <v>1300</v>
      </c>
      <c r="M64" s="918"/>
      <c r="N64" s="296">
        <f>K64*L64</f>
        <v>1690</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17">
        <f>VLOOKUP(A65,TRANSPORTE!A6:D117,4,FALSE)</f>
        <v>88.399702159344741</v>
      </c>
      <c r="M65" s="918"/>
      <c r="N65" s="296">
        <f>K65*L65</f>
        <v>4.4199851079672374</v>
      </c>
    </row>
    <row r="66" spans="1:15">
      <c r="B66" s="52"/>
      <c r="C66" s="53"/>
      <c r="D66" s="53"/>
      <c r="E66" s="53"/>
      <c r="F66" s="53"/>
      <c r="G66" s="53"/>
      <c r="H66" s="320"/>
      <c r="I66" s="288"/>
      <c r="J66" s="295"/>
      <c r="K66" s="288"/>
      <c r="L66" s="917"/>
      <c r="M66" s="918"/>
      <c r="N66" s="296"/>
    </row>
    <row r="67" spans="1:15">
      <c r="B67" s="52"/>
      <c r="C67" s="53"/>
      <c r="D67" s="53"/>
      <c r="E67" s="53"/>
      <c r="F67" s="53"/>
      <c r="G67" s="53"/>
      <c r="H67" s="320"/>
      <c r="I67" s="288"/>
      <c r="J67" s="295"/>
      <c r="K67" s="288"/>
      <c r="L67" s="917"/>
      <c r="M67" s="918"/>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1694.4199851079672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982"/>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15"/>
      <c r="C82" s="816"/>
      <c r="D82" s="816"/>
      <c r="E82" s="816"/>
      <c r="F82" s="816"/>
      <c r="G82" s="816"/>
      <c r="H82" s="816"/>
      <c r="I82" s="132"/>
      <c r="J82" s="132"/>
      <c r="K82" s="132"/>
      <c r="L82" s="916"/>
      <c r="M82" s="916"/>
      <c r="N82" s="133"/>
    </row>
    <row r="83" spans="1:14" ht="15.75" thickBot="1">
      <c r="B83" s="834" t="s">
        <v>1037</v>
      </c>
      <c r="C83" s="835"/>
      <c r="D83" s="835"/>
      <c r="E83" s="835"/>
      <c r="F83" s="835"/>
      <c r="G83" s="835"/>
      <c r="H83" s="835"/>
      <c r="I83" s="835"/>
      <c r="J83" s="835"/>
      <c r="K83" s="835"/>
      <c r="L83" s="835"/>
      <c r="M83" s="836"/>
      <c r="N83" s="469">
        <f>SUM(N76:N82)</f>
        <v>85112.008676833328</v>
      </c>
    </row>
    <row r="84" spans="1:14" ht="15.75" thickBot="1">
      <c r="B84" s="39"/>
      <c r="C84" s="40"/>
      <c r="D84" s="40"/>
      <c r="E84" s="40"/>
      <c r="F84" s="40"/>
      <c r="G84" s="40"/>
      <c r="H84" s="40"/>
      <c r="I84" s="40"/>
      <c r="J84" s="40"/>
      <c r="K84" s="40"/>
      <c r="L84" s="40"/>
      <c r="M84" s="40"/>
      <c r="N84" s="41"/>
    </row>
    <row r="85" spans="1:14" ht="15.75" thickBot="1">
      <c r="B85" s="828" t="s">
        <v>1051</v>
      </c>
      <c r="C85" s="829"/>
      <c r="D85" s="829"/>
      <c r="E85" s="829"/>
      <c r="F85" s="829"/>
      <c r="G85" s="829"/>
      <c r="H85" s="829"/>
      <c r="I85" s="829"/>
      <c r="J85" s="829"/>
      <c r="K85" s="829"/>
      <c r="L85" s="829"/>
      <c r="M85" s="830"/>
      <c r="N85" s="105">
        <f>N47+N59+N70+N83</f>
        <v>1795986.6830500828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9" t="s">
        <v>1053</v>
      </c>
      <c r="C89" s="820"/>
      <c r="D89" s="820"/>
      <c r="E89" s="820"/>
      <c r="F89" s="820"/>
      <c r="G89" s="820"/>
      <c r="H89" s="820"/>
      <c r="I89" s="323"/>
      <c r="J89" s="343"/>
      <c r="K89" s="311" t="s">
        <v>1054</v>
      </c>
      <c r="L89" s="858" t="s">
        <v>1055</v>
      </c>
      <c r="M89" s="859"/>
      <c r="N89" s="312"/>
    </row>
    <row r="90" spans="1:14">
      <c r="B90" s="860" t="s">
        <v>1056</v>
      </c>
      <c r="C90" s="861"/>
      <c r="D90" s="861"/>
      <c r="E90" s="861"/>
      <c r="F90" s="861"/>
      <c r="G90" s="861"/>
      <c r="H90" s="861"/>
      <c r="I90" s="93"/>
      <c r="J90" s="94"/>
      <c r="K90" s="313">
        <v>0.2</v>
      </c>
      <c r="L90" s="862">
        <f>N85*K90</f>
        <v>359197.33661001659</v>
      </c>
      <c r="M90" s="863"/>
      <c r="N90" s="57"/>
    </row>
    <row r="91" spans="1:14">
      <c r="B91" s="95" t="s">
        <v>1057</v>
      </c>
      <c r="C91" s="96"/>
      <c r="D91" s="96"/>
      <c r="E91" s="96"/>
      <c r="F91" s="96"/>
      <c r="G91" s="96"/>
      <c r="H91" s="96"/>
      <c r="I91" s="93"/>
      <c r="J91" s="94"/>
      <c r="K91" s="313">
        <v>0.05</v>
      </c>
      <c r="L91" s="862">
        <f>N85*K91</f>
        <v>89799.334152504147</v>
      </c>
      <c r="M91" s="863"/>
      <c r="N91" s="57"/>
    </row>
    <row r="92" spans="1:14" ht="15.75" thickBot="1">
      <c r="B92" s="97" t="s">
        <v>1058</v>
      </c>
      <c r="C92" s="98"/>
      <c r="D92" s="98"/>
      <c r="E92" s="98"/>
      <c r="F92" s="98"/>
      <c r="G92" s="98"/>
      <c r="H92" s="98"/>
      <c r="I92" s="99"/>
      <c r="J92" s="100"/>
      <c r="K92" s="314">
        <v>0.05</v>
      </c>
      <c r="L92" s="864">
        <f>N85*K92</f>
        <v>89799.334152504147</v>
      </c>
      <c r="M92" s="865"/>
      <c r="N92" s="57"/>
    </row>
    <row r="93" spans="1:14" ht="15.75" thickBot="1">
      <c r="B93" s="828" t="s">
        <v>1037</v>
      </c>
      <c r="C93" s="829"/>
      <c r="D93" s="829"/>
      <c r="E93" s="829"/>
      <c r="F93" s="829"/>
      <c r="G93" s="829"/>
      <c r="H93" s="829"/>
      <c r="I93" s="829"/>
      <c r="J93" s="829"/>
      <c r="K93" s="829"/>
      <c r="L93" s="829"/>
      <c r="M93" s="830"/>
      <c r="N93" s="58">
        <f>L90+L91+L92</f>
        <v>538796.00491502485</v>
      </c>
    </row>
    <row r="94" spans="1:14" ht="15.75" thickBot="1">
      <c r="B94" s="39"/>
      <c r="C94" s="40"/>
      <c r="D94" s="40"/>
      <c r="E94" s="40"/>
      <c r="F94" s="40"/>
      <c r="G94" s="40"/>
      <c r="H94" s="40"/>
      <c r="I94" s="40"/>
      <c r="J94" s="40"/>
      <c r="K94" s="40"/>
      <c r="L94" s="40"/>
      <c r="M94" s="40"/>
      <c r="N94" s="41"/>
    </row>
    <row r="95" spans="1:14" ht="15.75" thickBot="1">
      <c r="A95" t="s">
        <v>2122</v>
      </c>
      <c r="B95" s="828" t="s">
        <v>1059</v>
      </c>
      <c r="C95" s="829"/>
      <c r="D95" s="829"/>
      <c r="E95" s="829"/>
      <c r="F95" s="829"/>
      <c r="G95" s="829"/>
      <c r="H95" s="829"/>
      <c r="I95" s="829"/>
      <c r="J95" s="829"/>
      <c r="K95" s="829"/>
      <c r="L95" s="829"/>
      <c r="M95" s="830"/>
      <c r="N95" s="196">
        <f>N85+N93</f>
        <v>2334782.6879651076</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72" t="s">
        <v>2324</v>
      </c>
      <c r="C112" s="973"/>
      <c r="D112" s="973"/>
      <c r="E112" s="973"/>
      <c r="F112" s="973"/>
      <c r="G112" s="973"/>
      <c r="H112" s="973"/>
      <c r="I112" s="973"/>
      <c r="J112" s="973"/>
      <c r="K112" s="973"/>
      <c r="L112" s="973"/>
      <c r="M112" s="973"/>
      <c r="N112" s="974"/>
    </row>
    <row r="113" spans="2:14" ht="15" customHeight="1">
      <c r="B113" s="972"/>
      <c r="C113" s="973"/>
      <c r="D113" s="973"/>
      <c r="E113" s="973"/>
      <c r="F113" s="973"/>
      <c r="G113" s="973"/>
      <c r="H113" s="973"/>
      <c r="I113" s="973"/>
      <c r="J113" s="973"/>
      <c r="K113" s="973"/>
      <c r="L113" s="973"/>
      <c r="M113" s="973"/>
      <c r="N113" s="974"/>
    </row>
    <row r="114" spans="2:14" ht="30" customHeight="1">
      <c r="B114" s="975" t="s">
        <v>2325</v>
      </c>
      <c r="C114" s="976"/>
      <c r="D114" s="976"/>
      <c r="E114" s="976"/>
      <c r="F114" s="976"/>
      <c r="G114" s="976"/>
      <c r="H114" s="976"/>
      <c r="I114" s="976"/>
      <c r="J114" s="976"/>
      <c r="K114" s="976"/>
      <c r="L114" s="976"/>
      <c r="M114" s="976"/>
      <c r="N114" s="977"/>
    </row>
    <row r="115" spans="2:14">
      <c r="B115" s="975"/>
      <c r="C115" s="976"/>
      <c r="D115" s="976"/>
      <c r="E115" s="976"/>
      <c r="F115" s="976"/>
      <c r="G115" s="976"/>
      <c r="H115" s="976"/>
      <c r="I115" s="976"/>
      <c r="J115" s="976"/>
      <c r="K115" s="976"/>
      <c r="L115" s="976"/>
      <c r="M115" s="976"/>
      <c r="N115" s="977"/>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8"/>
      <c r="K125" s="978"/>
      <c r="L125" s="978"/>
      <c r="M125" s="978"/>
      <c r="N125" s="979"/>
    </row>
    <row r="126" spans="2:14" ht="15.75" thickBot="1">
      <c r="B126" s="428" t="s">
        <v>2327</v>
      </c>
      <c r="C126" s="429"/>
      <c r="D126" s="429"/>
      <c r="E126" s="268"/>
      <c r="F126" s="268"/>
      <c r="G126" s="268"/>
      <c r="H126" s="268"/>
      <c r="I126" s="268"/>
      <c r="J126" s="980"/>
      <c r="K126" s="980"/>
      <c r="L126" s="980"/>
      <c r="M126" s="980"/>
      <c r="N126" s="98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31"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182</v>
      </c>
      <c r="B36" s="841" t="str">
        <f>VLOOKUP(A36,EQUIPOS!A6:D154,3,FALSE)</f>
        <v xml:space="preserve">Compresor para penetrar roca
</v>
      </c>
      <c r="C36" s="842"/>
      <c r="D36" s="842"/>
      <c r="E36" s="842"/>
      <c r="F36" s="842"/>
      <c r="G36" s="842"/>
      <c r="H36" s="843"/>
      <c r="I36" s="276"/>
      <c r="J36" s="277"/>
      <c r="K36" s="278">
        <f>VLOOKUP(A36,EQUIPOS!A6:D163,4,FALSE)</f>
        <v>115000</v>
      </c>
      <c r="L36" s="279"/>
      <c r="M36" s="280">
        <v>0.125</v>
      </c>
      <c r="N36" s="281">
        <f>K36/M36</f>
        <v>920000</v>
      </c>
    </row>
    <row r="37" spans="1:14">
      <c r="A37" s="119" t="s">
        <v>242</v>
      </c>
      <c r="B37" s="841" t="str">
        <f>VLOOKUP(A37,EQUIPOS!A7:D154,3,FALSE)</f>
        <v>Grúa con torre capacidad 1 ton en la punta.</v>
      </c>
      <c r="C37" s="842"/>
      <c r="D37" s="842"/>
      <c r="E37" s="842"/>
      <c r="F37" s="842"/>
      <c r="G37" s="842"/>
      <c r="H37" s="843"/>
      <c r="I37" s="430"/>
      <c r="J37" s="431"/>
      <c r="K37" s="278">
        <f>VLOOKUP(A37,EQUIPOS!A7:D164,4,FALSE)</f>
        <v>171132.75702426568</v>
      </c>
      <c r="L37" s="344"/>
      <c r="M37" s="345">
        <v>2.5</v>
      </c>
      <c r="N37" s="281">
        <f>K37/M37</f>
        <v>68453.102809706266</v>
      </c>
    </row>
    <row r="38" spans="1:14">
      <c r="A38" s="119" t="s">
        <v>267</v>
      </c>
      <c r="B38" s="841" t="str">
        <f>VLOOKUP(A38,EQUIPOS!A8:D154,3,FALSE)</f>
        <v>Motobomba de concreto</v>
      </c>
      <c r="C38" s="842"/>
      <c r="D38" s="842"/>
      <c r="E38" s="842"/>
      <c r="F38" s="842"/>
      <c r="G38" s="842"/>
      <c r="H38" s="843"/>
      <c r="I38" s="430"/>
      <c r="J38" s="431"/>
      <c r="K38" s="447">
        <f>VLOOKUP(A38,EQUIPOS!A8:D165,4,FALSE)</f>
        <v>83050.972754363567</v>
      </c>
      <c r="L38" s="344"/>
      <c r="M38" s="345">
        <v>0.65</v>
      </c>
      <c r="N38" s="281">
        <f>K38/M38</f>
        <v>127770.72731440548</v>
      </c>
    </row>
    <row r="39" spans="1:14">
      <c r="A39" s="119" t="s">
        <v>310</v>
      </c>
      <c r="B39" s="841" t="str">
        <f>VLOOKUP(A39,EQUIPOS!A9:D154,3,FALSE)</f>
        <v>Retroexcavadora A25C</v>
      </c>
      <c r="C39" s="842"/>
      <c r="D39" s="842"/>
      <c r="E39" s="842"/>
      <c r="F39" s="842"/>
      <c r="G39" s="842"/>
      <c r="H39" s="843"/>
      <c r="I39" s="430"/>
      <c r="J39" s="431"/>
      <c r="K39" s="447">
        <f>VLOOKUP(A39,EQUIPOS!A9:D166,4,FALSE)</f>
        <v>140000</v>
      </c>
      <c r="L39" s="344"/>
      <c r="M39" s="345">
        <v>0.65</v>
      </c>
      <c r="N39" s="281">
        <f>K39/M39</f>
        <v>215384.61538461538</v>
      </c>
    </row>
    <row r="40" spans="1:14">
      <c r="A40" s="119"/>
      <c r="B40" s="841"/>
      <c r="C40" s="842"/>
      <c r="D40" s="842"/>
      <c r="E40" s="842"/>
      <c r="F40" s="842"/>
      <c r="G40" s="842"/>
      <c r="H40" s="843"/>
      <c r="I40" s="430"/>
      <c r="J40" s="431"/>
      <c r="K40" s="447"/>
      <c r="L40" s="344"/>
      <c r="M40" s="345"/>
      <c r="N40" s="281"/>
    </row>
    <row r="41" spans="1:14">
      <c r="A41" s="119"/>
      <c r="B41" s="841"/>
      <c r="C41" s="842"/>
      <c r="D41" s="842"/>
      <c r="E41" s="842"/>
      <c r="F41" s="842"/>
      <c r="G41" s="842"/>
      <c r="H41" s="843"/>
      <c r="I41" s="430"/>
      <c r="J41" s="431"/>
      <c r="K41" s="447"/>
      <c r="L41" s="344"/>
      <c r="M41" s="345"/>
      <c r="N41" s="281"/>
    </row>
    <row r="42" spans="1:14">
      <c r="A42" s="119"/>
      <c r="B42" s="841"/>
      <c r="C42" s="842"/>
      <c r="D42" s="842"/>
      <c r="E42" s="842"/>
      <c r="F42" s="842"/>
      <c r="G42" s="842"/>
      <c r="H42" s="843"/>
      <c r="I42" s="337"/>
      <c r="J42" s="339"/>
      <c r="K42" s="447"/>
      <c r="L42" s="432"/>
      <c r="M42" s="433"/>
      <c r="N42" s="281"/>
    </row>
    <row r="43" spans="1:14">
      <c r="B43" s="841"/>
      <c r="C43" s="842"/>
      <c r="D43" s="842"/>
      <c r="E43" s="842"/>
      <c r="F43" s="842"/>
      <c r="G43" s="842"/>
      <c r="H43" s="843"/>
      <c r="I43" s="42"/>
      <c r="J43" s="43"/>
      <c r="K43" s="447"/>
      <c r="L43" s="285"/>
      <c r="M43" s="286"/>
      <c r="N43" s="281"/>
    </row>
    <row r="44" spans="1:14">
      <c r="B44" s="329"/>
      <c r="C44" s="330"/>
      <c r="D44" s="330"/>
      <c r="E44" s="330"/>
      <c r="F44" s="332"/>
      <c r="G44" s="332"/>
      <c r="H44" s="131"/>
      <c r="I44" s="42"/>
      <c r="J44" s="43"/>
      <c r="K44" s="447"/>
      <c r="L44" s="285"/>
      <c r="M44" s="286"/>
      <c r="N44" s="282"/>
    </row>
    <row r="45" spans="1:14">
      <c r="B45" s="848" t="s">
        <v>1036</v>
      </c>
      <c r="C45" s="849"/>
      <c r="D45" s="849"/>
      <c r="E45" s="44"/>
      <c r="F45" s="45"/>
      <c r="G45" s="45"/>
      <c r="H45" s="46"/>
      <c r="I45" s="42"/>
      <c r="J45" s="43"/>
      <c r="K45" s="288"/>
      <c r="L45" s="285"/>
      <c r="M45" s="410">
        <v>0.1</v>
      </c>
      <c r="N45" s="353">
        <f>N87*M45</f>
        <v>44258.244511953337</v>
      </c>
    </row>
    <row r="46" spans="1:14" ht="15.75" thickBot="1">
      <c r="B46" s="841"/>
      <c r="C46" s="842"/>
      <c r="D46" s="842"/>
      <c r="E46" s="842"/>
      <c r="F46" s="842"/>
      <c r="G46" s="842"/>
      <c r="H46" s="843"/>
      <c r="I46" s="850"/>
      <c r="J46" s="851"/>
      <c r="K46" s="47"/>
      <c r="L46" s="852"/>
      <c r="M46" s="853"/>
      <c r="N46" s="111"/>
    </row>
    <row r="47" spans="1:14" ht="15.75" thickBot="1">
      <c r="B47" s="828" t="s">
        <v>1037</v>
      </c>
      <c r="C47" s="829"/>
      <c r="D47" s="829"/>
      <c r="E47" s="829"/>
      <c r="F47" s="829"/>
      <c r="G47" s="829"/>
      <c r="H47" s="829"/>
      <c r="I47" s="829"/>
      <c r="J47" s="829"/>
      <c r="K47" s="829"/>
      <c r="L47" s="829"/>
      <c r="M47" s="830"/>
      <c r="N47" s="403">
        <f>SUM(N36:N46)</f>
        <v>1375866.6900206802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9" t="s">
        <v>1028</v>
      </c>
      <c r="C51" s="820"/>
      <c r="D51" s="820"/>
      <c r="E51" s="820"/>
      <c r="F51" s="820"/>
      <c r="G51" s="820"/>
      <c r="H51" s="820"/>
      <c r="I51" s="821"/>
      <c r="J51" s="324" t="s">
        <v>1029</v>
      </c>
      <c r="K51" s="91" t="s">
        <v>1030</v>
      </c>
      <c r="L51" s="822" t="s">
        <v>1039</v>
      </c>
      <c r="M51" s="821"/>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2737</v>
      </c>
      <c r="N52" s="281">
        <f>K52*M52</f>
        <v>487537.16656602744</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376968</v>
      </c>
      <c r="N53" s="281">
        <f t="shared" ref="N53:N59" si="0">K53*M53</f>
        <v>447657.80198772927</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7012</v>
      </c>
      <c r="N54" s="281">
        <f t="shared" si="0"/>
        <v>2103.6</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993</v>
      </c>
      <c r="N55" s="281">
        <f t="shared" si="0"/>
        <v>2979</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14580</v>
      </c>
      <c r="N56" s="281">
        <f t="shared" si="0"/>
        <v>3645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158648.18176339418</v>
      </c>
      <c r="N57" s="281">
        <f t="shared" si="0"/>
        <v>158648.18176339418</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1065</v>
      </c>
      <c r="N58" s="281">
        <f t="shared" si="0"/>
        <v>1065</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0</v>
      </c>
      <c r="N59" s="281">
        <f t="shared" si="0"/>
        <v>0</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28" t="s">
        <v>1037</v>
      </c>
      <c r="C63" s="829"/>
      <c r="D63" s="829"/>
      <c r="E63" s="829"/>
      <c r="F63" s="829"/>
      <c r="G63" s="829"/>
      <c r="H63" s="829"/>
      <c r="I63" s="829"/>
      <c r="J63" s="829"/>
      <c r="K63" s="829"/>
      <c r="L63" s="829"/>
      <c r="M63" s="830"/>
      <c r="N63" s="403">
        <f>SUM(N52:N62)</f>
        <v>1103635.750317151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31" t="s">
        <v>1045</v>
      </c>
      <c r="M67" s="804"/>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17">
        <f>VLOOKUP(A68,TRANSPORTE!A5:D117,4,FALSE)</f>
        <v>1300</v>
      </c>
      <c r="M68" s="918"/>
      <c r="N68" s="296">
        <f>K68*L68</f>
        <v>1690</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17">
        <f>VLOOKUP(A69,TRANSPORTE!A6:D117,4,FALSE)</f>
        <v>88.399702159344741</v>
      </c>
      <c r="M69" s="918"/>
      <c r="N69" s="296">
        <f>K69*L69</f>
        <v>4.4199851079672374</v>
      </c>
    </row>
    <row r="70" spans="1:15">
      <c r="B70" s="52"/>
      <c r="C70" s="53"/>
      <c r="D70" s="53"/>
      <c r="E70" s="53"/>
      <c r="F70" s="53"/>
      <c r="G70" s="53"/>
      <c r="H70" s="320"/>
      <c r="I70" s="288"/>
      <c r="J70" s="295"/>
      <c r="K70" s="288"/>
      <c r="L70" s="917"/>
      <c r="M70" s="918"/>
      <c r="N70" s="296"/>
    </row>
    <row r="71" spans="1:15">
      <c r="B71" s="52"/>
      <c r="C71" s="53"/>
      <c r="D71" s="53"/>
      <c r="E71" s="53"/>
      <c r="F71" s="53"/>
      <c r="G71" s="53"/>
      <c r="H71" s="320"/>
      <c r="I71" s="288"/>
      <c r="J71" s="295"/>
      <c r="K71" s="288"/>
      <c r="L71" s="917"/>
      <c r="M71" s="918"/>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17"/>
      <c r="M73" s="818"/>
      <c r="N73" s="133"/>
    </row>
    <row r="74" spans="1:15" ht="15.75" thickBot="1">
      <c r="B74" s="834" t="s">
        <v>1037</v>
      </c>
      <c r="C74" s="835"/>
      <c r="D74" s="835"/>
      <c r="E74" s="835"/>
      <c r="F74" s="835"/>
      <c r="G74" s="835"/>
      <c r="H74" s="835"/>
      <c r="I74" s="835"/>
      <c r="J74" s="835"/>
      <c r="K74" s="835"/>
      <c r="L74" s="835"/>
      <c r="M74" s="836"/>
      <c r="N74" s="110">
        <f>N68+N69+N70+N71+N72</f>
        <v>1694.4199851079672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4" t="s">
        <v>1047</v>
      </c>
      <c r="C78" s="855"/>
      <c r="D78" s="855"/>
      <c r="E78" s="855"/>
      <c r="F78" s="855"/>
      <c r="G78" s="855"/>
      <c r="H78" s="855"/>
      <c r="I78" s="79" t="s">
        <v>1048</v>
      </c>
      <c r="J78" s="81" t="s">
        <v>1494</v>
      </c>
      <c r="K78" s="80" t="s">
        <v>1050</v>
      </c>
      <c r="L78" s="856" t="s">
        <v>1034</v>
      </c>
      <c r="M78" s="982"/>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15"/>
      <c r="C86" s="816"/>
      <c r="D86" s="816"/>
      <c r="E86" s="816"/>
      <c r="F86" s="816"/>
      <c r="G86" s="816"/>
      <c r="H86" s="816"/>
      <c r="I86" s="132"/>
      <c r="J86" s="132"/>
      <c r="K86" s="132"/>
      <c r="L86" s="916"/>
      <c r="M86" s="916"/>
      <c r="N86" s="51"/>
    </row>
    <row r="87" spans="1:14" ht="15.75" thickBot="1">
      <c r="B87" s="834" t="s">
        <v>1037</v>
      </c>
      <c r="C87" s="835"/>
      <c r="D87" s="835"/>
      <c r="E87" s="835"/>
      <c r="F87" s="835"/>
      <c r="G87" s="835"/>
      <c r="H87" s="835"/>
      <c r="I87" s="835"/>
      <c r="J87" s="835"/>
      <c r="K87" s="835"/>
      <c r="L87" s="835"/>
      <c r="M87" s="836"/>
      <c r="N87" s="310">
        <f>SUM(N80:N86)</f>
        <v>442582.44511953334</v>
      </c>
    </row>
    <row r="88" spans="1:14" ht="15.75" thickBot="1">
      <c r="B88" s="39"/>
      <c r="C88" s="40"/>
      <c r="D88" s="40"/>
      <c r="E88" s="40"/>
      <c r="F88" s="40"/>
      <c r="G88" s="40"/>
      <c r="H88" s="40"/>
      <c r="I88" s="40"/>
      <c r="J88" s="40"/>
      <c r="K88" s="40"/>
      <c r="L88" s="40"/>
      <c r="M88" s="40"/>
      <c r="N88" s="41"/>
    </row>
    <row r="89" spans="1:14" ht="15.75" thickBot="1">
      <c r="B89" s="828" t="s">
        <v>1051</v>
      </c>
      <c r="C89" s="829"/>
      <c r="D89" s="829"/>
      <c r="E89" s="829"/>
      <c r="F89" s="829"/>
      <c r="G89" s="829"/>
      <c r="H89" s="829"/>
      <c r="I89" s="829"/>
      <c r="J89" s="829"/>
      <c r="K89" s="829"/>
      <c r="L89" s="829"/>
      <c r="M89" s="830"/>
      <c r="N89" s="105">
        <f>N47+N63+N74+N87</f>
        <v>2923779.3054424725</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19" t="s">
        <v>1053</v>
      </c>
      <c r="C93" s="820"/>
      <c r="D93" s="820"/>
      <c r="E93" s="820"/>
      <c r="F93" s="820"/>
      <c r="G93" s="820"/>
      <c r="H93" s="820"/>
      <c r="I93" s="323"/>
      <c r="J93" s="343"/>
      <c r="K93" s="311" t="s">
        <v>1054</v>
      </c>
      <c r="L93" s="858" t="s">
        <v>1055</v>
      </c>
      <c r="M93" s="859"/>
      <c r="N93" s="312"/>
    </row>
    <row r="94" spans="1:14">
      <c r="B94" s="860" t="s">
        <v>1056</v>
      </c>
      <c r="C94" s="861"/>
      <c r="D94" s="861"/>
      <c r="E94" s="861"/>
      <c r="F94" s="861"/>
      <c r="G94" s="861"/>
      <c r="H94" s="861"/>
      <c r="I94" s="93"/>
      <c r="J94" s="94"/>
      <c r="K94" s="313">
        <v>0.2</v>
      </c>
      <c r="L94" s="862">
        <f>N89*K94</f>
        <v>584755.86108849454</v>
      </c>
      <c r="M94" s="863"/>
      <c r="N94" s="57"/>
    </row>
    <row r="95" spans="1:14">
      <c r="B95" s="95" t="s">
        <v>1057</v>
      </c>
      <c r="C95" s="96"/>
      <c r="D95" s="96"/>
      <c r="E95" s="96"/>
      <c r="F95" s="96"/>
      <c r="G95" s="96"/>
      <c r="H95" s="96"/>
      <c r="I95" s="93"/>
      <c r="J95" s="94"/>
      <c r="K95" s="313">
        <v>0.05</v>
      </c>
      <c r="L95" s="862">
        <f>N89*K95</f>
        <v>146188.96527212363</v>
      </c>
      <c r="M95" s="863"/>
      <c r="N95" s="57"/>
    </row>
    <row r="96" spans="1:14" ht="15.75" thickBot="1">
      <c r="B96" s="97" t="s">
        <v>1058</v>
      </c>
      <c r="C96" s="98"/>
      <c r="D96" s="98"/>
      <c r="E96" s="98"/>
      <c r="F96" s="98"/>
      <c r="G96" s="98"/>
      <c r="H96" s="98"/>
      <c r="I96" s="99"/>
      <c r="J96" s="100"/>
      <c r="K96" s="314">
        <v>0.05</v>
      </c>
      <c r="L96" s="864">
        <f>N89*K96</f>
        <v>146188.96527212363</v>
      </c>
      <c r="M96" s="865"/>
      <c r="N96" s="57"/>
    </row>
    <row r="97" spans="1:14" ht="15.75" thickBot="1">
      <c r="B97" s="828" t="s">
        <v>1037</v>
      </c>
      <c r="C97" s="829"/>
      <c r="D97" s="829"/>
      <c r="E97" s="829"/>
      <c r="F97" s="829"/>
      <c r="G97" s="829"/>
      <c r="H97" s="829"/>
      <c r="I97" s="829"/>
      <c r="J97" s="829"/>
      <c r="K97" s="829"/>
      <c r="L97" s="829"/>
      <c r="M97" s="830"/>
      <c r="N97" s="58">
        <f>L94+L95+L96</f>
        <v>877133.79163274192</v>
      </c>
    </row>
    <row r="98" spans="1:14" ht="15.75" thickBot="1">
      <c r="B98" s="39"/>
      <c r="C98" s="40"/>
      <c r="D98" s="40"/>
      <c r="E98" s="40"/>
      <c r="F98" s="40"/>
      <c r="G98" s="40"/>
      <c r="H98" s="40"/>
      <c r="I98" s="40"/>
      <c r="J98" s="40"/>
      <c r="K98" s="40"/>
      <c r="L98" s="40"/>
      <c r="M98" s="40"/>
      <c r="N98" s="41"/>
    </row>
    <row r="99" spans="1:14" ht="15.75" thickBot="1">
      <c r="A99" t="s">
        <v>2122</v>
      </c>
      <c r="B99" s="828" t="s">
        <v>1059</v>
      </c>
      <c r="C99" s="829"/>
      <c r="D99" s="829"/>
      <c r="E99" s="829"/>
      <c r="F99" s="829"/>
      <c r="G99" s="829"/>
      <c r="H99" s="829"/>
      <c r="I99" s="829"/>
      <c r="J99" s="829"/>
      <c r="K99" s="829"/>
      <c r="L99" s="829"/>
      <c r="M99" s="830"/>
      <c r="N99" s="196">
        <f>N89+N97</f>
        <v>3800913.0970752146</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72" t="s">
        <v>2324</v>
      </c>
      <c r="C116" s="973"/>
      <c r="D116" s="973"/>
      <c r="E116" s="973"/>
      <c r="F116" s="973"/>
      <c r="G116" s="973"/>
      <c r="H116" s="973"/>
      <c r="I116" s="973"/>
      <c r="J116" s="973"/>
      <c r="K116" s="973"/>
      <c r="L116" s="973"/>
      <c r="M116" s="973"/>
      <c r="N116" s="974"/>
    </row>
    <row r="117" spans="2:14" ht="15" customHeight="1">
      <c r="B117" s="972"/>
      <c r="C117" s="973"/>
      <c r="D117" s="973"/>
      <c r="E117" s="973"/>
      <c r="F117" s="973"/>
      <c r="G117" s="973"/>
      <c r="H117" s="973"/>
      <c r="I117" s="973"/>
      <c r="J117" s="973"/>
      <c r="K117" s="973"/>
      <c r="L117" s="973"/>
      <c r="M117" s="973"/>
      <c r="N117" s="974"/>
    </row>
    <row r="118" spans="2:14" ht="30" customHeight="1">
      <c r="B118" s="975" t="s">
        <v>2325</v>
      </c>
      <c r="C118" s="976"/>
      <c r="D118" s="976"/>
      <c r="E118" s="976"/>
      <c r="F118" s="976"/>
      <c r="G118" s="976"/>
      <c r="H118" s="976"/>
      <c r="I118" s="976"/>
      <c r="J118" s="976"/>
      <c r="K118" s="976"/>
      <c r="L118" s="976"/>
      <c r="M118" s="976"/>
      <c r="N118" s="977"/>
    </row>
    <row r="119" spans="2:14">
      <c r="B119" s="975"/>
      <c r="C119" s="976"/>
      <c r="D119" s="976"/>
      <c r="E119" s="976"/>
      <c r="F119" s="976"/>
      <c r="G119" s="976"/>
      <c r="H119" s="976"/>
      <c r="I119" s="976"/>
      <c r="J119" s="976"/>
      <c r="K119" s="976"/>
      <c r="L119" s="976"/>
      <c r="M119" s="976"/>
      <c r="N119" s="977"/>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78"/>
      <c r="K129" s="978"/>
      <c r="L129" s="978"/>
      <c r="M129" s="978"/>
      <c r="N129" s="979"/>
    </row>
    <row r="130" spans="2:14" ht="15.75" thickBot="1">
      <c r="B130" s="428" t="s">
        <v>2327</v>
      </c>
      <c r="C130" s="429"/>
      <c r="D130" s="429"/>
      <c r="E130" s="268"/>
      <c r="F130" s="268"/>
      <c r="G130" s="268"/>
      <c r="H130" s="268"/>
      <c r="I130" s="268"/>
      <c r="J130" s="980"/>
      <c r="K130" s="980"/>
      <c r="L130" s="980"/>
      <c r="M130" s="980"/>
      <c r="N130" s="98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9" zoomScale="75" zoomScaleNormal="75" workbookViewId="0">
      <selection activeCell="B72" sqref="B72:H7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1017</v>
      </c>
      <c r="L1" s="936" t="s">
        <v>2304</v>
      </c>
      <c r="M1" s="937"/>
      <c r="N1" s="938"/>
    </row>
    <row r="2" spans="2:14" ht="40.5"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2" hidden="1" customHeight="1" thickBot="1">
      <c r="B30" s="77" t="s">
        <v>1027</v>
      </c>
      <c r="C30" s="837" t="s">
        <v>1028</v>
      </c>
      <c r="D30" s="838"/>
      <c r="E30" s="838"/>
      <c r="F30" s="838"/>
      <c r="G30" s="838"/>
      <c r="H30" s="838"/>
      <c r="I30" s="838"/>
      <c r="J30" s="78"/>
      <c r="K30" s="316"/>
      <c r="L30" s="839" t="s">
        <v>1029</v>
      </c>
      <c r="M30" s="840"/>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180</v>
      </c>
      <c r="B36" s="841" t="str">
        <f>VLOOKUP(A36,EQUIPOS!A6:D154,3,FALSE)</f>
        <v>Compresor 120 HP, con martillo.</v>
      </c>
      <c r="C36" s="842"/>
      <c r="D36" s="842"/>
      <c r="E36" s="842"/>
      <c r="F36" s="842"/>
      <c r="G36" s="842"/>
      <c r="H36" s="843"/>
      <c r="I36" s="276"/>
      <c r="J36" s="277"/>
      <c r="K36" s="278">
        <f>VLOOKUP(A36,EQUIPOS!A6:D163,4,FALSE)</f>
        <v>125000</v>
      </c>
      <c r="L36" s="279"/>
      <c r="M36" s="280">
        <v>0.16</v>
      </c>
      <c r="N36" s="281">
        <f>K36/M36</f>
        <v>781250</v>
      </c>
    </row>
    <row r="37" spans="1:14">
      <c r="A37" s="119" t="s">
        <v>261</v>
      </c>
      <c r="B37" s="841" t="str">
        <f>VLOOKUP(A37,EQUIPOS!A7:D154,3,FALSE)</f>
        <v xml:space="preserve">Motobomba 3 PULGADAS (incluye operario)
</v>
      </c>
      <c r="C37" s="842"/>
      <c r="D37" s="842"/>
      <c r="E37" s="842"/>
      <c r="F37" s="842"/>
      <c r="G37" s="842"/>
      <c r="H37" s="843"/>
      <c r="I37" s="430"/>
      <c r="J37" s="431"/>
      <c r="K37" s="278">
        <f>VLOOKUP(A37,EQUIPOS!A7:D164,4,FALSE)</f>
        <v>10758.065134099619</v>
      </c>
      <c r="L37" s="344"/>
      <c r="M37" s="345">
        <v>0.16</v>
      </c>
      <c r="N37" s="281">
        <f>K37/M37</f>
        <v>67237.907088122622</v>
      </c>
    </row>
    <row r="38" spans="1:14">
      <c r="A38" s="119"/>
      <c r="B38" s="841"/>
      <c r="C38" s="842"/>
      <c r="D38" s="842"/>
      <c r="E38" s="842"/>
      <c r="F38" s="842"/>
      <c r="G38" s="842"/>
      <c r="H38" s="843"/>
      <c r="I38" s="430"/>
      <c r="J38" s="431"/>
      <c r="K38" s="447"/>
      <c r="L38" s="344"/>
      <c r="M38" s="345"/>
      <c r="N38" s="281"/>
    </row>
    <row r="39" spans="1:14">
      <c r="A39" s="119"/>
      <c r="B39" s="841"/>
      <c r="C39" s="842"/>
      <c r="D39" s="842"/>
      <c r="E39" s="842"/>
      <c r="F39" s="842"/>
      <c r="G39" s="842"/>
      <c r="H39" s="843"/>
      <c r="I39" s="430"/>
      <c r="J39" s="431"/>
      <c r="K39" s="447"/>
      <c r="L39" s="344"/>
      <c r="M39" s="345"/>
      <c r="N39" s="281"/>
    </row>
    <row r="40" spans="1:14">
      <c r="A40" s="119"/>
      <c r="B40" s="841"/>
      <c r="C40" s="842"/>
      <c r="D40" s="842"/>
      <c r="E40" s="842"/>
      <c r="F40" s="842"/>
      <c r="G40" s="842"/>
      <c r="H40" s="843"/>
      <c r="I40" s="337"/>
      <c r="J40" s="339"/>
      <c r="K40" s="447"/>
      <c r="L40" s="432"/>
      <c r="M40" s="433"/>
      <c r="N40" s="281"/>
    </row>
    <row r="41" spans="1:14">
      <c r="B41" s="841"/>
      <c r="C41" s="842"/>
      <c r="D41" s="842"/>
      <c r="E41" s="842"/>
      <c r="F41" s="842"/>
      <c r="G41" s="842"/>
      <c r="H41" s="843"/>
      <c r="I41" s="42"/>
      <c r="J41" s="43"/>
      <c r="K41" s="447"/>
      <c r="L41" s="285"/>
      <c r="M41" s="286"/>
      <c r="N41" s="281"/>
    </row>
    <row r="42" spans="1:14">
      <c r="B42" s="329"/>
      <c r="C42" s="330"/>
      <c r="D42" s="330"/>
      <c r="E42" s="330"/>
      <c r="F42" s="332"/>
      <c r="G42" s="332"/>
      <c r="H42" s="131"/>
      <c r="I42" s="42"/>
      <c r="J42" s="43"/>
      <c r="K42" s="447"/>
      <c r="L42" s="285"/>
      <c r="M42" s="286"/>
      <c r="N42" s="282"/>
    </row>
    <row r="43" spans="1:14">
      <c r="B43" s="848" t="s">
        <v>1036</v>
      </c>
      <c r="C43" s="849"/>
      <c r="D43" s="849"/>
      <c r="E43" s="44"/>
      <c r="F43" s="45"/>
      <c r="G43" s="45"/>
      <c r="H43" s="46"/>
      <c r="I43" s="42"/>
      <c r="J43" s="43"/>
      <c r="K43" s="288"/>
      <c r="L43" s="285"/>
      <c r="M43" s="410">
        <v>0.05</v>
      </c>
      <c r="N43" s="353">
        <f>N77*M43</f>
        <v>11968.876220179687</v>
      </c>
    </row>
    <row r="44" spans="1:14" ht="15.75" thickBot="1">
      <c r="B44" s="841"/>
      <c r="C44" s="842"/>
      <c r="D44" s="842"/>
      <c r="E44" s="842"/>
      <c r="F44" s="842"/>
      <c r="G44" s="842"/>
      <c r="H44" s="843"/>
      <c r="I44" s="850"/>
      <c r="J44" s="851"/>
      <c r="K44" s="47"/>
      <c r="L44" s="852"/>
      <c r="M44" s="853"/>
      <c r="N44" s="111"/>
    </row>
    <row r="45" spans="1:14" ht="15.75" thickBot="1">
      <c r="B45" s="828" t="s">
        <v>1037</v>
      </c>
      <c r="C45" s="829"/>
      <c r="D45" s="829"/>
      <c r="E45" s="829"/>
      <c r="F45" s="829"/>
      <c r="G45" s="829"/>
      <c r="H45" s="829"/>
      <c r="I45" s="829"/>
      <c r="J45" s="829"/>
      <c r="K45" s="829"/>
      <c r="L45" s="829"/>
      <c r="M45" s="830"/>
      <c r="N45" s="403">
        <f>SUM(N36:N44)</f>
        <v>860456.78330830229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9" t="s">
        <v>1028</v>
      </c>
      <c r="C49" s="820"/>
      <c r="D49" s="820"/>
      <c r="E49" s="820"/>
      <c r="F49" s="820"/>
      <c r="G49" s="820"/>
      <c r="H49" s="820"/>
      <c r="I49" s="821"/>
      <c r="J49" s="324" t="s">
        <v>1029</v>
      </c>
      <c r="K49" s="91" t="s">
        <v>1030</v>
      </c>
      <c r="L49" s="822" t="s">
        <v>1039</v>
      </c>
      <c r="M49" s="821"/>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14580</v>
      </c>
      <c r="N50" s="281">
        <f>K50*M50</f>
        <v>2916</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158648.18176339418</v>
      </c>
      <c r="N51" s="281">
        <f>K51*M51</f>
        <v>158648.18176339418</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1065</v>
      </c>
      <c r="N52" s="281">
        <f>K52*M52</f>
        <v>532.5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3315</v>
      </c>
      <c r="N53" s="281">
        <f>K53*M53</f>
        <v>497250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397674</v>
      </c>
      <c r="N54" s="281">
        <f>K54*M54</f>
        <v>397674</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8" t="s">
        <v>1037</v>
      </c>
      <c r="C58" s="829"/>
      <c r="D58" s="829"/>
      <c r="E58" s="829"/>
      <c r="F58" s="829"/>
      <c r="G58" s="829"/>
      <c r="H58" s="829"/>
      <c r="I58" s="829"/>
      <c r="J58" s="829"/>
      <c r="K58" s="829"/>
      <c r="L58" s="829"/>
      <c r="M58" s="830"/>
      <c r="N58" s="403">
        <f>SUM(N50:N57)</f>
        <v>1057020.6817633943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17">
        <f>VLOOKUP(A63,TRANSPORTE!A5:D117,4,FALSE)</f>
        <v>1300</v>
      </c>
      <c r="M63" s="918"/>
      <c r="N63" s="296">
        <f>K63*L63</f>
        <v>1300</v>
      </c>
    </row>
    <row r="64" spans="1:14">
      <c r="B64" s="52"/>
      <c r="C64" s="53"/>
      <c r="D64" s="53"/>
      <c r="E64" s="53"/>
      <c r="F64" s="53"/>
      <c r="G64" s="53"/>
      <c r="H64" s="320"/>
      <c r="I64" s="288"/>
      <c r="J64" s="295"/>
      <c r="K64" s="288"/>
      <c r="L64" s="917"/>
      <c r="M64" s="918"/>
      <c r="N64" s="296"/>
    </row>
    <row r="65" spans="1:15">
      <c r="B65" s="52"/>
      <c r="C65" s="53"/>
      <c r="D65" s="53"/>
      <c r="E65" s="53"/>
      <c r="F65" s="53"/>
      <c r="G65" s="53"/>
      <c r="H65" s="320"/>
      <c r="I65" s="288"/>
      <c r="J65" s="295"/>
      <c r="K65" s="288"/>
      <c r="L65" s="917"/>
      <c r="M65" s="918"/>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17"/>
      <c r="M67" s="818"/>
      <c r="N67" s="133"/>
    </row>
    <row r="68" spans="1:15" ht="15.75" thickBot="1">
      <c r="B68" s="834" t="s">
        <v>1037</v>
      </c>
      <c r="C68" s="835"/>
      <c r="D68" s="835"/>
      <c r="E68" s="835"/>
      <c r="F68" s="835"/>
      <c r="G68" s="835"/>
      <c r="H68" s="835"/>
      <c r="I68" s="835"/>
      <c r="J68" s="835"/>
      <c r="K68" s="835"/>
      <c r="L68" s="835"/>
      <c r="M68" s="836"/>
      <c r="N68" s="110">
        <f>SUM(N63:N67)</f>
        <v>1300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SUM(N73:N76)</f>
        <v>239377.52440359374</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N45+N58+N68+N77</f>
        <v>2158154.9894752903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431630.99789505807</v>
      </c>
      <c r="M84" s="863"/>
      <c r="N84" s="57"/>
    </row>
    <row r="85" spans="1:14">
      <c r="B85" s="95" t="s">
        <v>1057</v>
      </c>
      <c r="C85" s="96"/>
      <c r="D85" s="96"/>
      <c r="E85" s="96"/>
      <c r="F85" s="96"/>
      <c r="G85" s="96"/>
      <c r="H85" s="96"/>
      <c r="I85" s="93"/>
      <c r="J85" s="94"/>
      <c r="K85" s="313">
        <v>0.05</v>
      </c>
      <c r="L85" s="862">
        <f>N79*K85</f>
        <v>107907.74947376452</v>
      </c>
      <c r="M85" s="863"/>
      <c r="N85" s="57"/>
    </row>
    <row r="86" spans="1:14" ht="15.75" thickBot="1">
      <c r="B86" s="97" t="s">
        <v>1058</v>
      </c>
      <c r="C86" s="98"/>
      <c r="D86" s="98"/>
      <c r="E86" s="98"/>
      <c r="F86" s="98"/>
      <c r="G86" s="98"/>
      <c r="H86" s="98"/>
      <c r="I86" s="99"/>
      <c r="J86" s="100"/>
      <c r="K86" s="314">
        <v>0.05</v>
      </c>
      <c r="L86" s="864">
        <f>N79*K86</f>
        <v>107907.74947376452</v>
      </c>
      <c r="M86" s="865"/>
      <c r="N86" s="57"/>
    </row>
    <row r="87" spans="1:14" ht="15.75" thickBot="1">
      <c r="B87" s="828" t="s">
        <v>1037</v>
      </c>
      <c r="C87" s="829"/>
      <c r="D87" s="829"/>
      <c r="E87" s="829"/>
      <c r="F87" s="829"/>
      <c r="G87" s="829"/>
      <c r="H87" s="829"/>
      <c r="I87" s="829"/>
      <c r="J87" s="829"/>
      <c r="K87" s="829"/>
      <c r="L87" s="829"/>
      <c r="M87" s="830"/>
      <c r="N87" s="58">
        <f>L84+L85+L86</f>
        <v>647446.49684258713</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2805601.4863178777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6" zoomScale="75" zoomScaleNormal="75" workbookViewId="0">
      <selection activeCell="H51" sqref="H51"/>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1017</v>
      </c>
      <c r="L1" s="936" t="s">
        <v>2304</v>
      </c>
      <c r="M1" s="937"/>
      <c r="N1" s="938"/>
    </row>
    <row r="2" spans="2:14" ht="38.25"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461"/>
      <c r="L30" s="839" t="s">
        <v>1029</v>
      </c>
      <c r="M30" s="840"/>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121</v>
      </c>
      <c r="B36" s="841" t="str">
        <f>VLOOKUP(A36,EQUIPOS!A6:D154,3,FALSE)</f>
        <v>Bomba eléctrica para accionar la celda</v>
      </c>
      <c r="C36" s="842"/>
      <c r="D36" s="842"/>
      <c r="E36" s="842"/>
      <c r="F36" s="842"/>
      <c r="G36" s="842"/>
      <c r="H36" s="843"/>
      <c r="I36" s="276"/>
      <c r="J36" s="277"/>
      <c r="K36" s="278">
        <f>VLOOKUP(A36,EQUIPOS!A6:D163,4,FALSE)</f>
        <v>72207.238186462331</v>
      </c>
      <c r="L36" s="279"/>
      <c r="M36" s="280">
        <v>0.01</v>
      </c>
      <c r="N36" s="281">
        <f t="shared" ref="N36:N41" si="0">K36/M36</f>
        <v>7220723.8186462326</v>
      </c>
    </row>
    <row r="37" spans="1:14">
      <c r="A37" s="119" t="s">
        <v>192</v>
      </c>
      <c r="B37" s="841" t="str">
        <f>VLOOKUP(A37,EQUIPOS!A7:D154,3,FALSE)</f>
        <v>Equipo de acarreo interno</v>
      </c>
      <c r="C37" s="842"/>
      <c r="D37" s="842"/>
      <c r="E37" s="842"/>
      <c r="F37" s="842"/>
      <c r="G37" s="842"/>
      <c r="H37" s="843"/>
      <c r="I37" s="430"/>
      <c r="J37" s="431"/>
      <c r="K37" s="278">
        <f>VLOOKUP(A37,EQUIPOS!A7:D164,4,FALSE)</f>
        <v>49975.012239250755</v>
      </c>
      <c r="L37" s="344"/>
      <c r="M37" s="345">
        <v>0.05</v>
      </c>
      <c r="N37" s="281">
        <f t="shared" si="0"/>
        <v>999500.24478501501</v>
      </c>
    </row>
    <row r="38" spans="1:14">
      <c r="A38" s="119" t="s">
        <v>217</v>
      </c>
      <c r="B38" s="841" t="str">
        <f>VLOOKUP(A38,EQUIPOS!A8:D154,3,FALSE)</f>
        <v>Equipo de soldadura y de acetileno (incluye soldadura)</v>
      </c>
      <c r="C38" s="842"/>
      <c r="D38" s="842"/>
      <c r="E38" s="842"/>
      <c r="F38" s="842"/>
      <c r="G38" s="842"/>
      <c r="H38" s="843"/>
      <c r="I38" s="430"/>
      <c r="J38" s="431"/>
      <c r="K38" s="278">
        <f>VLOOKUP(A38,EQUIPOS!A8:D165,4,FALSE)</f>
        <v>33486.669859514695</v>
      </c>
      <c r="L38" s="344"/>
      <c r="M38" s="345">
        <v>0.01</v>
      </c>
      <c r="N38" s="281">
        <f t="shared" si="0"/>
        <v>3348666.9859514693</v>
      </c>
    </row>
    <row r="39" spans="1:14">
      <c r="A39" s="119" t="s">
        <v>242</v>
      </c>
      <c r="B39" s="841" t="str">
        <f>VLOOKUP(A39,EQUIPOS!A9:D154,3,FALSE)</f>
        <v>Grúa con torre capacidad 1 ton en la punta.</v>
      </c>
      <c r="C39" s="842"/>
      <c r="D39" s="842"/>
      <c r="E39" s="842"/>
      <c r="F39" s="842"/>
      <c r="G39" s="842"/>
      <c r="H39" s="843"/>
      <c r="I39" s="430"/>
      <c r="J39" s="431"/>
      <c r="K39" s="278">
        <f>VLOOKUP(A39,EQUIPOS!A9:D166,4,FALSE)</f>
        <v>171132.75702426568</v>
      </c>
      <c r="L39" s="344"/>
      <c r="M39" s="345">
        <v>0.04</v>
      </c>
      <c r="N39" s="281">
        <f t="shared" si="0"/>
        <v>4278318.9256066419</v>
      </c>
    </row>
    <row r="40" spans="1:14">
      <c r="A40" s="119" t="s">
        <v>255</v>
      </c>
      <c r="B40" s="841" t="str">
        <f>VLOOKUP(A40,EQUIPOS!A10:D154,3,FALSE)</f>
        <v>Manómetro cable de acero para bajar la celda</v>
      </c>
      <c r="C40" s="842"/>
      <c r="D40" s="842"/>
      <c r="E40" s="842"/>
      <c r="F40" s="842"/>
      <c r="G40" s="842"/>
      <c r="H40" s="843"/>
      <c r="I40" s="337"/>
      <c r="J40" s="339"/>
      <c r="K40" s="278">
        <f>VLOOKUP(A40,EQUIPOS!A10:D167,4,FALSE)</f>
        <v>2042490.3256704984</v>
      </c>
      <c r="L40" s="432"/>
      <c r="M40" s="433">
        <v>1</v>
      </c>
      <c r="N40" s="281">
        <f t="shared" si="0"/>
        <v>2042490.3256704984</v>
      </c>
    </row>
    <row r="41" spans="1:14">
      <c r="A41" t="s">
        <v>320</v>
      </c>
      <c r="B41" s="841" t="str">
        <f>VLOOKUP(A41,EQUIPOS!A11:D155,3,FALSE)</f>
        <v>Retroexcavadora sobre llantas, motor 62HP, Profundidad de excavación de 5.41 metros.</v>
      </c>
      <c r="C41" s="842"/>
      <c r="D41" s="842"/>
      <c r="E41" s="842"/>
      <c r="F41" s="842"/>
      <c r="G41" s="842"/>
      <c r="H41" s="843"/>
      <c r="I41" s="42"/>
      <c r="J41" s="43"/>
      <c r="K41" s="278">
        <f>VLOOKUP(A41,EQUIPOS!A11:D168,4,FALSE)</f>
        <v>145000</v>
      </c>
      <c r="L41" s="285"/>
      <c r="M41" s="286">
        <v>0.2</v>
      </c>
      <c r="N41" s="281">
        <f t="shared" si="0"/>
        <v>725000</v>
      </c>
    </row>
    <row r="42" spans="1:14">
      <c r="B42" s="329"/>
      <c r="C42" s="330"/>
      <c r="D42" s="330"/>
      <c r="E42" s="330"/>
      <c r="F42" s="332"/>
      <c r="G42" s="332"/>
      <c r="H42" s="131"/>
      <c r="I42" s="42"/>
      <c r="J42" s="43"/>
      <c r="K42" s="447"/>
      <c r="L42" s="285"/>
      <c r="M42" s="286"/>
      <c r="N42" s="282"/>
    </row>
    <row r="43" spans="1:14">
      <c r="B43" s="848" t="s">
        <v>1036</v>
      </c>
      <c r="C43" s="849"/>
      <c r="D43" s="849"/>
      <c r="E43" s="44"/>
      <c r="F43" s="45"/>
      <c r="G43" s="45"/>
      <c r="H43" s="46"/>
      <c r="I43" s="42"/>
      <c r="J43" s="43"/>
      <c r="K43" s="288"/>
      <c r="L43" s="285"/>
      <c r="M43" s="410">
        <v>0.01</v>
      </c>
      <c r="N43" s="353">
        <f>N81*M43</f>
        <v>40222.408211598995</v>
      </c>
    </row>
    <row r="44" spans="1:14" ht="15.75" thickBot="1">
      <c r="B44" s="841"/>
      <c r="C44" s="842"/>
      <c r="D44" s="842"/>
      <c r="E44" s="842"/>
      <c r="F44" s="842"/>
      <c r="G44" s="842"/>
      <c r="H44" s="843"/>
      <c r="I44" s="850"/>
      <c r="J44" s="851"/>
      <c r="K44" s="47"/>
      <c r="L44" s="852"/>
      <c r="M44" s="853"/>
      <c r="N44" s="111"/>
    </row>
    <row r="45" spans="1:14" ht="15.75" thickBot="1">
      <c r="B45" s="828" t="s">
        <v>1037</v>
      </c>
      <c r="C45" s="829"/>
      <c r="D45" s="829"/>
      <c r="E45" s="829"/>
      <c r="F45" s="829"/>
      <c r="G45" s="829"/>
      <c r="H45" s="829"/>
      <c r="I45" s="829"/>
      <c r="J45" s="829"/>
      <c r="K45" s="829"/>
      <c r="L45" s="829"/>
      <c r="M45" s="830"/>
      <c r="N45" s="403">
        <f>SUM(N36:N44)</f>
        <v>18654922.708871458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9" t="s">
        <v>1028</v>
      </c>
      <c r="C49" s="820"/>
      <c r="D49" s="820"/>
      <c r="E49" s="820"/>
      <c r="F49" s="820"/>
      <c r="G49" s="820"/>
      <c r="H49" s="820"/>
      <c r="I49" s="821"/>
      <c r="J49" s="324" t="s">
        <v>1029</v>
      </c>
      <c r="K49" s="91" t="s">
        <v>1030</v>
      </c>
      <c r="L49" s="822" t="s">
        <v>1039</v>
      </c>
      <c r="M49" s="821"/>
      <c r="N49" s="92" t="s">
        <v>1035</v>
      </c>
    </row>
    <row r="50" spans="1:14">
      <c r="A50" s="167" t="s">
        <v>412</v>
      </c>
      <c r="B50" s="663" t="str">
        <f>VLOOKUP(A50,MATERIALES!A5:D373,3,FALSE)</f>
        <v>Celda especial de carga</v>
      </c>
      <c r="C50" s="664"/>
      <c r="D50" s="290"/>
      <c r="E50" s="290"/>
      <c r="F50" s="290"/>
      <c r="G50" s="290"/>
      <c r="H50" s="290"/>
      <c r="I50" s="290"/>
      <c r="J50" s="320" t="str">
        <f>VLOOKUP(A50,MATERIALES!A6:D642,2,FALSE)</f>
        <v>u</v>
      </c>
      <c r="K50" s="291">
        <v>1</v>
      </c>
      <c r="L50" s="276"/>
      <c r="M50" s="411">
        <f>VLOOKUP(A50,MATERIALES!A5:D396,4,FALSE)</f>
        <v>4861.5528234797803</v>
      </c>
      <c r="N50" s="281">
        <f t="shared" ref="N50:N55" si="1">K50*M50</f>
        <v>4861.5528234797803</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3000</v>
      </c>
      <c r="N51" s="281">
        <f t="shared" si="1"/>
        <v>90000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1687214.8616886637</v>
      </c>
      <c r="N52" s="281">
        <f t="shared" si="1"/>
        <v>3374429.7233773274</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1386695.4619417824</v>
      </c>
      <c r="N53" s="281">
        <f t="shared" si="1"/>
        <v>6933477.3097089119</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84238.071716989085</v>
      </c>
      <c r="N54" s="281">
        <f t="shared" si="1"/>
        <v>5054284.3030193448</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37484.50141625986</v>
      </c>
      <c r="N55" s="281">
        <f t="shared" si="1"/>
        <v>449814.01699511835</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8" t="s">
        <v>1037</v>
      </c>
      <c r="C58" s="829"/>
      <c r="D58" s="829"/>
      <c r="E58" s="829"/>
      <c r="F58" s="829"/>
      <c r="G58" s="829"/>
      <c r="H58" s="829"/>
      <c r="I58" s="829"/>
      <c r="J58" s="829"/>
      <c r="K58" s="829"/>
      <c r="L58" s="829"/>
      <c r="M58" s="830"/>
      <c r="N58" s="403">
        <f>SUM(N50:N57)</f>
        <v>15906866.905924182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17">
        <f>VLOOKUP(A63,TRANSPORTE!A5:D117,4,FALSE)</f>
        <v>1164950.8636262098</v>
      </c>
      <c r="M63" s="918"/>
      <c r="N63" s="296">
        <f>K63*L63</f>
        <v>1164950.8636262098</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17">
        <f>VLOOKUP(A64,TRANSPORTE!A6:D117,4,FALSE)</f>
        <v>136330.92475800443</v>
      </c>
      <c r="M64" s="918"/>
      <c r="N64" s="296">
        <f>K64*L64</f>
        <v>1090647.3980640355</v>
      </c>
    </row>
    <row r="65" spans="1:15">
      <c r="A65" t="s">
        <v>1483</v>
      </c>
      <c r="B65" s="52" t="str">
        <f>VLOOKUP(A65,TRANSPORTE!A6:D117,3,FALSE)</f>
        <v>Pasajes aéreos</v>
      </c>
      <c r="C65" s="53"/>
      <c r="D65" s="53"/>
      <c r="E65" s="53"/>
      <c r="F65" s="53"/>
      <c r="G65" s="53"/>
      <c r="H65" s="320" t="s">
        <v>1029</v>
      </c>
      <c r="I65" s="288">
        <v>3</v>
      </c>
      <c r="J65" s="295">
        <v>1</v>
      </c>
      <c r="K65" s="288">
        <f>I65*J65</f>
        <v>3</v>
      </c>
      <c r="L65" s="917">
        <f>VLOOKUP(A65,TRANSPORTE!A6:D117,4,FALSE)</f>
        <v>361856.14445271774</v>
      </c>
      <c r="M65" s="918"/>
      <c r="N65" s="296">
        <f>K65*L65</f>
        <v>1085568.4333581533</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17"/>
      <c r="M67" s="818"/>
      <c r="N67" s="133"/>
    </row>
    <row r="68" spans="1:15" ht="15.75" thickBot="1">
      <c r="B68" s="834" t="s">
        <v>1037</v>
      </c>
      <c r="C68" s="835"/>
      <c r="D68" s="835"/>
      <c r="E68" s="835"/>
      <c r="F68" s="835"/>
      <c r="G68" s="835"/>
      <c r="H68" s="835"/>
      <c r="I68" s="835"/>
      <c r="J68" s="835"/>
      <c r="K68" s="835"/>
      <c r="L68" s="835"/>
      <c r="M68" s="836"/>
      <c r="N68" s="110">
        <f>SUM(N63:N67)</f>
        <v>3341166.6950483983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SUM(N73:N80)</f>
        <v>4022240.8211598997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N45+N58+N68+N81</f>
        <v>41925197.131003939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8385039.4262007885</v>
      </c>
      <c r="M88" s="863"/>
      <c r="N88" s="57"/>
    </row>
    <row r="89" spans="1:14">
      <c r="B89" s="95" t="s">
        <v>1057</v>
      </c>
      <c r="C89" s="96"/>
      <c r="D89" s="96"/>
      <c r="E89" s="96"/>
      <c r="F89" s="96"/>
      <c r="G89" s="96"/>
      <c r="H89" s="96"/>
      <c r="I89" s="93"/>
      <c r="J89" s="94"/>
      <c r="K89" s="313">
        <v>0.05</v>
      </c>
      <c r="L89" s="862">
        <f>N83*K89</f>
        <v>2096259.8565501971</v>
      </c>
      <c r="M89" s="863"/>
      <c r="N89" s="57"/>
    </row>
    <row r="90" spans="1:14" ht="15.75" thickBot="1">
      <c r="B90" s="97" t="s">
        <v>1058</v>
      </c>
      <c r="C90" s="98"/>
      <c r="D90" s="98"/>
      <c r="E90" s="98"/>
      <c r="F90" s="98"/>
      <c r="G90" s="98"/>
      <c r="H90" s="98"/>
      <c r="I90" s="99"/>
      <c r="J90" s="100"/>
      <c r="K90" s="314">
        <v>0.05</v>
      </c>
      <c r="L90" s="864">
        <f>N83*K90</f>
        <v>2096259.8565501971</v>
      </c>
      <c r="M90" s="865"/>
      <c r="N90" s="57"/>
    </row>
    <row r="91" spans="1:14" ht="15.75" thickBot="1">
      <c r="B91" s="828" t="s">
        <v>1037</v>
      </c>
      <c r="C91" s="829"/>
      <c r="D91" s="829"/>
      <c r="E91" s="829"/>
      <c r="F91" s="829"/>
      <c r="G91" s="829"/>
      <c r="H91" s="829"/>
      <c r="I91" s="829"/>
      <c r="J91" s="829"/>
      <c r="K91" s="829"/>
      <c r="L91" s="829"/>
      <c r="M91" s="830"/>
      <c r="N91" s="58">
        <f>L88+L89+L90</f>
        <v>12577559.139301185</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54502756.270305127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2" t="s">
        <v>2324</v>
      </c>
      <c r="C110" s="973"/>
      <c r="D110" s="973"/>
      <c r="E110" s="973"/>
      <c r="F110" s="973"/>
      <c r="G110" s="973"/>
      <c r="H110" s="973"/>
      <c r="I110" s="973"/>
      <c r="J110" s="973"/>
      <c r="K110" s="973"/>
      <c r="L110" s="973"/>
      <c r="M110" s="973"/>
      <c r="N110" s="974"/>
    </row>
    <row r="111" spans="2:14" ht="15" customHeight="1">
      <c r="B111" s="972"/>
      <c r="C111" s="973"/>
      <c r="D111" s="973"/>
      <c r="E111" s="973"/>
      <c r="F111" s="973"/>
      <c r="G111" s="973"/>
      <c r="H111" s="973"/>
      <c r="I111" s="973"/>
      <c r="J111" s="973"/>
      <c r="K111" s="973"/>
      <c r="L111" s="973"/>
      <c r="M111" s="973"/>
      <c r="N111" s="974"/>
    </row>
    <row r="112" spans="2:14" ht="30" customHeight="1">
      <c r="B112" s="975" t="s">
        <v>2325</v>
      </c>
      <c r="C112" s="976"/>
      <c r="D112" s="976"/>
      <c r="E112" s="976"/>
      <c r="F112" s="976"/>
      <c r="G112" s="976"/>
      <c r="H112" s="976"/>
      <c r="I112" s="976"/>
      <c r="J112" s="976"/>
      <c r="K112" s="976"/>
      <c r="L112" s="976"/>
      <c r="M112" s="976"/>
      <c r="N112" s="977"/>
    </row>
    <row r="113" spans="2:14">
      <c r="B113" s="975"/>
      <c r="C113" s="976"/>
      <c r="D113" s="976"/>
      <c r="E113" s="976"/>
      <c r="F113" s="976"/>
      <c r="G113" s="976"/>
      <c r="H113" s="976"/>
      <c r="I113" s="976"/>
      <c r="J113" s="976"/>
      <c r="K113" s="976"/>
      <c r="L113" s="976"/>
      <c r="M113" s="976"/>
      <c r="N113" s="97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8"/>
      <c r="K123" s="978"/>
      <c r="L123" s="978"/>
      <c r="M123" s="978"/>
      <c r="N123" s="979"/>
    </row>
    <row r="124" spans="2:14" ht="15.75" thickBot="1">
      <c r="B124" s="428" t="s">
        <v>2327</v>
      </c>
      <c r="C124" s="429"/>
      <c r="D124" s="429"/>
      <c r="E124" s="268"/>
      <c r="F124" s="268"/>
      <c r="G124" s="268"/>
      <c r="H124" s="268"/>
      <c r="I124" s="268"/>
      <c r="J124" s="980"/>
      <c r="K124" s="980"/>
      <c r="L124" s="980"/>
      <c r="M124" s="980"/>
      <c r="N124" s="98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0" zoomScale="78" zoomScaleNormal="78" workbookViewId="0">
      <selection activeCell="A50" sqref="A50"/>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9"/>
      <c r="C1" s="931"/>
      <c r="D1" s="932"/>
      <c r="E1" s="932"/>
      <c r="F1" s="932"/>
      <c r="G1" s="932"/>
      <c r="H1" s="932"/>
      <c r="I1" s="932"/>
      <c r="J1" s="933"/>
      <c r="K1" s="934" t="s">
        <v>1017</v>
      </c>
      <c r="L1" s="936" t="s">
        <v>2304</v>
      </c>
      <c r="M1" s="937"/>
      <c r="N1" s="938"/>
    </row>
    <row r="2" spans="2:14" ht="27"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9" t="s">
        <v>1028</v>
      </c>
      <c r="C35" s="810"/>
      <c r="D35" s="810"/>
      <c r="E35" s="810"/>
      <c r="F35" s="810"/>
      <c r="G35" s="810"/>
      <c r="H35" s="811"/>
      <c r="I35" s="812" t="s">
        <v>1032</v>
      </c>
      <c r="J35" s="813"/>
      <c r="K35" s="75" t="s">
        <v>1033</v>
      </c>
      <c r="L35" s="814" t="s">
        <v>1034</v>
      </c>
      <c r="M35" s="811"/>
      <c r="N35" s="76" t="s">
        <v>1035</v>
      </c>
    </row>
    <row r="36" spans="1:16">
      <c r="A36" s="119" t="s">
        <v>121</v>
      </c>
      <c r="B36" s="841" t="str">
        <f>VLOOKUP(A36,EQUIPOS!A6:D154,3,FALSE)</f>
        <v>Bomba eléctrica para accionar la celda</v>
      </c>
      <c r="C36" s="842"/>
      <c r="D36" s="842"/>
      <c r="E36" s="842"/>
      <c r="F36" s="842"/>
      <c r="G36" s="842"/>
      <c r="H36" s="843"/>
      <c r="I36" s="276"/>
      <c r="J36" s="277"/>
      <c r="K36" s="278">
        <f>VLOOKUP(A36,EQUIPOS!A6:D163,4,FALSE)</f>
        <v>72207.238186462331</v>
      </c>
      <c r="L36" s="279"/>
      <c r="M36" s="280">
        <v>0.01</v>
      </c>
      <c r="N36" s="281">
        <f>K36/M36</f>
        <v>7220723.8186462326</v>
      </c>
    </row>
    <row r="37" spans="1:16">
      <c r="A37" s="119" t="s">
        <v>217</v>
      </c>
      <c r="B37" s="841" t="str">
        <f>VLOOKUP(A37,EQUIPOS!A7:D154,3,FALSE)</f>
        <v>Equipo de soldadura y de acetileno (incluye soldadura)</v>
      </c>
      <c r="C37" s="842"/>
      <c r="D37" s="842"/>
      <c r="E37" s="842"/>
      <c r="F37" s="842"/>
      <c r="G37" s="842"/>
      <c r="H37" s="843"/>
      <c r="I37" s="430"/>
      <c r="J37" s="431"/>
      <c r="K37" s="278">
        <f>VLOOKUP(A37,EQUIPOS!A7:D164,4,FALSE)</f>
        <v>33486.669859514695</v>
      </c>
      <c r="L37" s="344"/>
      <c r="M37" s="345">
        <v>0.01</v>
      </c>
      <c r="N37" s="281">
        <f>K37/M37</f>
        <v>3348666.9859514693</v>
      </c>
    </row>
    <row r="38" spans="1:16">
      <c r="A38" s="119" t="s">
        <v>255</v>
      </c>
      <c r="B38" s="841" t="str">
        <f>VLOOKUP(A38,EQUIPOS!A8:D154,3,FALSE)</f>
        <v>Manómetro cable de acero para bajar la celda</v>
      </c>
      <c r="C38" s="842"/>
      <c r="D38" s="842"/>
      <c r="E38" s="842"/>
      <c r="F38" s="842"/>
      <c r="G38" s="842"/>
      <c r="H38" s="843"/>
      <c r="I38" s="430"/>
      <c r="J38" s="431"/>
      <c r="K38" s="278">
        <f>VLOOKUP(A38,EQUIPOS!A8:D165,4,FALSE)</f>
        <v>2042490.3256704984</v>
      </c>
      <c r="L38" s="344"/>
      <c r="M38" s="345">
        <v>1</v>
      </c>
      <c r="N38" s="281">
        <f>K38/M38</f>
        <v>2042490.3256704984</v>
      </c>
    </row>
    <row r="39" spans="1:16">
      <c r="A39" s="119"/>
      <c r="B39" s="841"/>
      <c r="C39" s="842"/>
      <c r="D39" s="842"/>
      <c r="E39" s="842"/>
      <c r="F39" s="842"/>
      <c r="G39" s="842"/>
      <c r="H39" s="843"/>
      <c r="I39" s="430"/>
      <c r="J39" s="431"/>
      <c r="K39" s="278"/>
      <c r="L39" s="344"/>
      <c r="M39" s="345"/>
      <c r="N39" s="281"/>
    </row>
    <row r="40" spans="1:16">
      <c r="A40" s="119"/>
      <c r="B40" s="841"/>
      <c r="C40" s="842"/>
      <c r="D40" s="842"/>
      <c r="E40" s="842"/>
      <c r="F40" s="842"/>
      <c r="G40" s="842"/>
      <c r="H40" s="843"/>
      <c r="I40" s="337"/>
      <c r="J40" s="339"/>
      <c r="K40" s="278"/>
      <c r="L40" s="432"/>
      <c r="M40" s="433"/>
      <c r="N40" s="281"/>
    </row>
    <row r="41" spans="1:16">
      <c r="B41" s="841"/>
      <c r="C41" s="842"/>
      <c r="D41" s="842"/>
      <c r="E41" s="842"/>
      <c r="F41" s="842"/>
      <c r="G41" s="842"/>
      <c r="H41" s="843"/>
      <c r="I41" s="42"/>
      <c r="J41" s="43"/>
      <c r="K41" s="278"/>
      <c r="L41" s="285"/>
      <c r="M41" s="286"/>
      <c r="N41" s="281"/>
    </row>
    <row r="42" spans="1:16">
      <c r="B42" s="329"/>
      <c r="C42" s="330"/>
      <c r="D42" s="330"/>
      <c r="E42" s="330"/>
      <c r="F42" s="332"/>
      <c r="G42" s="332"/>
      <c r="H42" s="131"/>
      <c r="I42" s="42"/>
      <c r="J42" s="43"/>
      <c r="K42" s="447"/>
      <c r="L42" s="285"/>
      <c r="M42" s="286"/>
      <c r="N42" s="282"/>
    </row>
    <row r="43" spans="1:16">
      <c r="B43" s="848" t="s">
        <v>1036</v>
      </c>
      <c r="C43" s="849"/>
      <c r="D43" s="849"/>
      <c r="E43" s="44"/>
      <c r="F43" s="45"/>
      <c r="G43" s="45"/>
      <c r="H43" s="46"/>
      <c r="I43" s="42"/>
      <c r="J43" s="43"/>
      <c r="K43" s="288"/>
      <c r="L43" s="285"/>
      <c r="M43" s="410">
        <v>0.01</v>
      </c>
      <c r="N43" s="353">
        <f>N81*M43</f>
        <v>40222.408211598995</v>
      </c>
    </row>
    <row r="44" spans="1:16" ht="15.75" thickBot="1">
      <c r="B44" s="841"/>
      <c r="C44" s="842"/>
      <c r="D44" s="842"/>
      <c r="E44" s="842"/>
      <c r="F44" s="842"/>
      <c r="G44" s="842"/>
      <c r="H44" s="843"/>
      <c r="I44" s="850"/>
      <c r="J44" s="851"/>
      <c r="K44" s="47"/>
      <c r="L44" s="852"/>
      <c r="M44" s="853"/>
      <c r="N44" s="111"/>
    </row>
    <row r="45" spans="1:16" ht="15.75" thickBot="1">
      <c r="B45" s="828" t="s">
        <v>1037</v>
      </c>
      <c r="C45" s="829"/>
      <c r="D45" s="829"/>
      <c r="E45" s="829"/>
      <c r="F45" s="829"/>
      <c r="G45" s="829"/>
      <c r="H45" s="829"/>
      <c r="I45" s="829"/>
      <c r="J45" s="829"/>
      <c r="K45" s="829"/>
      <c r="L45" s="829"/>
      <c r="M45" s="830"/>
      <c r="N45" s="403">
        <f>SUM(N36:N44)</f>
        <v>12652103.538479799</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19" t="s">
        <v>1028</v>
      </c>
      <c r="C49" s="820"/>
      <c r="D49" s="820"/>
      <c r="E49" s="820"/>
      <c r="F49" s="820"/>
      <c r="G49" s="820"/>
      <c r="H49" s="820"/>
      <c r="I49" s="821"/>
      <c r="J49" s="324" t="s">
        <v>1029</v>
      </c>
      <c r="K49" s="91" t="s">
        <v>1030</v>
      </c>
      <c r="L49" s="822" t="s">
        <v>1039</v>
      </c>
      <c r="M49" s="821"/>
      <c r="N49" s="92" t="s">
        <v>1035</v>
      </c>
    </row>
    <row r="50" spans="1:14">
      <c r="A50" s="167" t="s">
        <v>412</v>
      </c>
      <c r="B50" s="663" t="str">
        <f>VLOOKUP(A50,MATERIALES!A5:D373,3,FALSE)</f>
        <v>Celda especial de carga</v>
      </c>
      <c r="C50" s="664"/>
      <c r="D50" s="290"/>
      <c r="E50" s="290"/>
      <c r="F50" s="290"/>
      <c r="G50" s="290"/>
      <c r="H50" s="290"/>
      <c r="I50" s="290"/>
      <c r="J50" s="320" t="str">
        <f>VLOOKUP(A50,MATERIALES!A6:D642,2,FALSE)</f>
        <v>u</v>
      </c>
      <c r="K50" s="291">
        <v>1</v>
      </c>
      <c r="L50" s="276"/>
      <c r="M50" s="411">
        <f>VLOOKUP(A50,MATERIALES!A5:D396,4,FALSE)</f>
        <v>4861.5528234797803</v>
      </c>
      <c r="N50" s="281">
        <f t="shared" ref="N50:N55" si="0">K50*M50</f>
        <v>4861.5528234797803</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3000</v>
      </c>
      <c r="N51" s="281">
        <f t="shared" si="0"/>
        <v>90000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1687214.8616886637</v>
      </c>
      <c r="N52" s="281">
        <f t="shared" si="0"/>
        <v>3374429.7233773274</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1386695.4619417824</v>
      </c>
      <c r="N53" s="281">
        <f t="shared" si="0"/>
        <v>6933477.3097089119</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84238.071716989085</v>
      </c>
      <c r="N54" s="281">
        <f t="shared" si="0"/>
        <v>5054284.3030193448</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37484.50141625986</v>
      </c>
      <c r="N55" s="281">
        <f t="shared" si="0"/>
        <v>449814.01699511835</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8" t="s">
        <v>1037</v>
      </c>
      <c r="C58" s="829"/>
      <c r="D58" s="829"/>
      <c r="E58" s="829"/>
      <c r="F58" s="829"/>
      <c r="G58" s="829"/>
      <c r="H58" s="829"/>
      <c r="I58" s="829"/>
      <c r="J58" s="829"/>
      <c r="K58" s="829"/>
      <c r="L58" s="829"/>
      <c r="M58" s="830"/>
      <c r="N58" s="403">
        <f>SUM(N50:N57)</f>
        <v>15906866.905924182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31" t="s">
        <v>1045</v>
      </c>
      <c r="M62" s="804"/>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17">
        <f>VLOOKUP(A63,TRANSPORTE!A5:D117,4,FALSE)</f>
        <v>361856.14445271774</v>
      </c>
      <c r="M63" s="918"/>
      <c r="N63" s="296">
        <f>K63*L63</f>
        <v>1085568.4333581533</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17">
        <f>VLOOKUP(A64,TRANSPORTE!A6:D117,4,FALSE)</f>
        <v>1164950.8636262098</v>
      </c>
      <c r="M64" s="918"/>
      <c r="N64" s="296">
        <f>K64*L64</f>
        <v>1164950.8636262098</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17">
        <f>VLOOKUP(A65,TRANSPORTE!A6:D118,4,FALSE)</f>
        <v>136330.92475800443</v>
      </c>
      <c r="M65" s="918"/>
      <c r="N65" s="296">
        <f>K65*L65</f>
        <v>1090647.3980640355</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17"/>
      <c r="M67" s="818"/>
      <c r="N67" s="133"/>
    </row>
    <row r="68" spans="1:15" ht="15.75" thickBot="1">
      <c r="B68" s="834" t="s">
        <v>1037</v>
      </c>
      <c r="C68" s="835"/>
      <c r="D68" s="835"/>
      <c r="E68" s="835"/>
      <c r="F68" s="835"/>
      <c r="G68" s="835"/>
      <c r="H68" s="835"/>
      <c r="I68" s="835"/>
      <c r="J68" s="835"/>
      <c r="K68" s="835"/>
      <c r="L68" s="835"/>
      <c r="M68" s="836"/>
      <c r="N68" s="110">
        <f>SUM(N63:N67)</f>
        <v>3341166.6950483988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4" t="s">
        <v>1047</v>
      </c>
      <c r="C72" s="855"/>
      <c r="D72" s="855"/>
      <c r="E72" s="855"/>
      <c r="F72" s="855"/>
      <c r="G72" s="855"/>
      <c r="H72" s="855"/>
      <c r="I72" s="79" t="s">
        <v>1048</v>
      </c>
      <c r="J72" s="81" t="s">
        <v>1494</v>
      </c>
      <c r="K72" s="80" t="s">
        <v>1050</v>
      </c>
      <c r="L72" s="856" t="s">
        <v>1034</v>
      </c>
      <c r="M72" s="857"/>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15"/>
      <c r="C80" s="816"/>
      <c r="D80" s="816"/>
      <c r="E80" s="816"/>
      <c r="F80" s="816"/>
      <c r="G80" s="816"/>
      <c r="H80" s="816"/>
      <c r="I80" s="50"/>
      <c r="J80" s="50"/>
      <c r="K80" s="50"/>
      <c r="L80" s="983"/>
      <c r="M80" s="984"/>
      <c r="N80" s="51"/>
    </row>
    <row r="81" spans="1:14" ht="15.75" thickBot="1">
      <c r="B81" s="828" t="s">
        <v>1037</v>
      </c>
      <c r="C81" s="829"/>
      <c r="D81" s="829"/>
      <c r="E81" s="829"/>
      <c r="F81" s="829"/>
      <c r="G81" s="829"/>
      <c r="H81" s="829"/>
      <c r="I81" s="835"/>
      <c r="J81" s="835"/>
      <c r="K81" s="835"/>
      <c r="L81" s="835"/>
      <c r="M81" s="836"/>
      <c r="N81" s="310">
        <f>SUM(N73:N80)</f>
        <v>4022240.8211598997</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N45+N58+N68+N81</f>
        <v>35922377.960612282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7184475.592122457</v>
      </c>
      <c r="M88" s="863"/>
      <c r="N88" s="57"/>
    </row>
    <row r="89" spans="1:14">
      <c r="B89" s="95" t="s">
        <v>1057</v>
      </c>
      <c r="C89" s="96"/>
      <c r="D89" s="96"/>
      <c r="E89" s="96"/>
      <c r="F89" s="96"/>
      <c r="G89" s="96"/>
      <c r="H89" s="96"/>
      <c r="I89" s="93"/>
      <c r="J89" s="94"/>
      <c r="K89" s="313">
        <v>0.05</v>
      </c>
      <c r="L89" s="862">
        <f>N83*K89</f>
        <v>1796118.8980306142</v>
      </c>
      <c r="M89" s="863"/>
      <c r="N89" s="57"/>
    </row>
    <row r="90" spans="1:14" ht="15.75" thickBot="1">
      <c r="B90" s="97" t="s">
        <v>1058</v>
      </c>
      <c r="C90" s="98"/>
      <c r="D90" s="98"/>
      <c r="E90" s="98"/>
      <c r="F90" s="98"/>
      <c r="G90" s="98"/>
      <c r="H90" s="98"/>
      <c r="I90" s="99"/>
      <c r="J90" s="100"/>
      <c r="K90" s="314">
        <v>0.05</v>
      </c>
      <c r="L90" s="864">
        <f>N83*K90</f>
        <v>1796118.8980306142</v>
      </c>
      <c r="M90" s="865"/>
      <c r="N90" s="57"/>
    </row>
    <row r="91" spans="1:14" ht="15.75" thickBot="1">
      <c r="B91" s="828" t="s">
        <v>1037</v>
      </c>
      <c r="C91" s="829"/>
      <c r="D91" s="829"/>
      <c r="E91" s="829"/>
      <c r="F91" s="829"/>
      <c r="G91" s="829"/>
      <c r="H91" s="829"/>
      <c r="I91" s="829"/>
      <c r="J91" s="829"/>
      <c r="K91" s="829"/>
      <c r="L91" s="829"/>
      <c r="M91" s="830"/>
      <c r="N91" s="58">
        <f>L88+L89+L90</f>
        <v>10776713.388183685</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46699091.348795965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2" t="s">
        <v>2324</v>
      </c>
      <c r="C110" s="973"/>
      <c r="D110" s="973"/>
      <c r="E110" s="973"/>
      <c r="F110" s="973"/>
      <c r="G110" s="973"/>
      <c r="H110" s="973"/>
      <c r="I110" s="973"/>
      <c r="J110" s="973"/>
      <c r="K110" s="973"/>
      <c r="L110" s="973"/>
      <c r="M110" s="973"/>
      <c r="N110" s="974"/>
    </row>
    <row r="111" spans="2:14" ht="15" customHeight="1">
      <c r="B111" s="972"/>
      <c r="C111" s="973"/>
      <c r="D111" s="973"/>
      <c r="E111" s="973"/>
      <c r="F111" s="973"/>
      <c r="G111" s="973"/>
      <c r="H111" s="973"/>
      <c r="I111" s="973"/>
      <c r="J111" s="973"/>
      <c r="K111" s="973"/>
      <c r="L111" s="973"/>
      <c r="M111" s="973"/>
      <c r="N111" s="974"/>
    </row>
    <row r="112" spans="2:14" ht="30" customHeight="1">
      <c r="B112" s="975" t="s">
        <v>2325</v>
      </c>
      <c r="C112" s="976"/>
      <c r="D112" s="976"/>
      <c r="E112" s="976"/>
      <c r="F112" s="976"/>
      <c r="G112" s="976"/>
      <c r="H112" s="976"/>
      <c r="I112" s="976"/>
      <c r="J112" s="976"/>
      <c r="K112" s="976"/>
      <c r="L112" s="976"/>
      <c r="M112" s="976"/>
      <c r="N112" s="977"/>
    </row>
    <row r="113" spans="2:14">
      <c r="B113" s="975"/>
      <c r="C113" s="976"/>
      <c r="D113" s="976"/>
      <c r="E113" s="976"/>
      <c r="F113" s="976"/>
      <c r="G113" s="976"/>
      <c r="H113" s="976"/>
      <c r="I113" s="976"/>
      <c r="J113" s="976"/>
      <c r="K113" s="976"/>
      <c r="L113" s="976"/>
      <c r="M113" s="976"/>
      <c r="N113" s="97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8"/>
      <c r="K123" s="978"/>
      <c r="L123" s="978"/>
      <c r="M123" s="978"/>
      <c r="N123" s="979"/>
    </row>
    <row r="124" spans="2:14" ht="15.75" thickBot="1">
      <c r="B124" s="428" t="s">
        <v>2327</v>
      </c>
      <c r="C124" s="429"/>
      <c r="D124" s="429"/>
      <c r="E124" s="268"/>
      <c r="F124" s="268"/>
      <c r="G124" s="268"/>
      <c r="H124" s="268"/>
      <c r="I124" s="268"/>
      <c r="J124" s="980"/>
      <c r="K124" s="980"/>
      <c r="L124" s="980"/>
      <c r="M124" s="980"/>
      <c r="N124" s="98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19" zoomScale="75" zoomScaleNormal="75" workbookViewId="0">
      <selection activeCell="C72" sqref="C72"/>
    </sheetView>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9"/>
      <c r="C1" s="931"/>
      <c r="D1" s="932"/>
      <c r="E1" s="932"/>
      <c r="F1" s="932"/>
      <c r="G1" s="932"/>
      <c r="H1" s="932"/>
      <c r="I1" s="932"/>
      <c r="J1" s="933"/>
      <c r="K1" s="934" t="s">
        <v>1017</v>
      </c>
      <c r="L1" s="936" t="s">
        <v>2304</v>
      </c>
      <c r="M1" s="937"/>
      <c r="N1" s="938"/>
    </row>
    <row r="2" spans="2:14" ht="22.5"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259</v>
      </c>
      <c r="B36" s="841" t="str">
        <f>VLOOKUP(A36,EQUIPOS!A6:D154,3,FALSE)</f>
        <v>Montacargas</v>
      </c>
      <c r="C36" s="842"/>
      <c r="D36" s="842"/>
      <c r="E36" s="842"/>
      <c r="F36" s="842"/>
      <c r="G36" s="842"/>
      <c r="H36" s="843"/>
      <c r="I36" s="276"/>
      <c r="J36" s="277"/>
      <c r="K36" s="278">
        <f>VLOOKUP(A36,EQUIPOS!A6:D163,4,FALSE)</f>
        <v>91856.278735632193</v>
      </c>
      <c r="L36" s="279"/>
      <c r="M36" s="345">
        <v>1.5</v>
      </c>
      <c r="N36" s="281">
        <f>K36/M36</f>
        <v>61237.519157088129</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2553.3602603050003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63790.879417393131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6681.7719520279625</v>
      </c>
      <c r="N48" s="281">
        <f>K48*M48</f>
        <v>2092738.1890137144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2092738.1890137144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51067.205206099999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2207596.2736372077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441519.25472744158</v>
      </c>
      <c r="M84" s="863"/>
      <c r="N84" s="57"/>
    </row>
    <row r="85" spans="1:14">
      <c r="B85" s="95" t="s">
        <v>1057</v>
      </c>
      <c r="C85" s="96"/>
      <c r="D85" s="96"/>
      <c r="E85" s="96"/>
      <c r="F85" s="96"/>
      <c r="G85" s="96"/>
      <c r="H85" s="96"/>
      <c r="I85" s="93"/>
      <c r="J85" s="94"/>
      <c r="K85" s="313">
        <v>0.05</v>
      </c>
      <c r="L85" s="862">
        <f>N79*K85</f>
        <v>110379.8136818604</v>
      </c>
      <c r="M85" s="863"/>
      <c r="N85" s="57"/>
    </row>
    <row r="86" spans="1:14" ht="15.75" thickBot="1">
      <c r="B86" s="97" t="s">
        <v>1058</v>
      </c>
      <c r="C86" s="98"/>
      <c r="D86" s="98"/>
      <c r="E86" s="98"/>
      <c r="F86" s="98"/>
      <c r="G86" s="98"/>
      <c r="H86" s="98"/>
      <c r="I86" s="99"/>
      <c r="J86" s="100"/>
      <c r="K86" s="314">
        <v>0.05</v>
      </c>
      <c r="L86" s="864">
        <f>N79*K86</f>
        <v>110379.8136818604</v>
      </c>
      <c r="M86" s="865"/>
      <c r="N86" s="57"/>
    </row>
    <row r="87" spans="1:14" ht="15.75" thickBot="1">
      <c r="B87" s="828" t="s">
        <v>1037</v>
      </c>
      <c r="C87" s="829"/>
      <c r="D87" s="829"/>
      <c r="E87" s="829"/>
      <c r="F87" s="829"/>
      <c r="G87" s="829"/>
      <c r="H87" s="829"/>
      <c r="I87" s="829"/>
      <c r="J87" s="829"/>
      <c r="K87" s="829"/>
      <c r="L87" s="829"/>
      <c r="M87" s="830"/>
      <c r="N87" s="58">
        <f>L84+L85+L86</f>
        <v>662278.88209116249</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2869875.15572837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topLeftCell="A10" zoomScale="75" zoomScaleNormal="75" workbookViewId="0">
      <selection activeCell="C72" sqref="C72"/>
    </sheetView>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267</v>
      </c>
      <c r="B36" s="841" t="str">
        <f>VLOOKUP(A36,EQUIPOS!A6:D154,3,FALSE)</f>
        <v>Motobomba de concreto</v>
      </c>
      <c r="C36" s="842"/>
      <c r="D36" s="842"/>
      <c r="E36" s="842"/>
      <c r="F36" s="842"/>
      <c r="G36" s="842"/>
      <c r="H36" s="843"/>
      <c r="I36" s="276"/>
      <c r="J36" s="277"/>
      <c r="K36" s="278">
        <f>VLOOKUP(A36,EQUIPOS!A6:D163,4,FALSE)</f>
        <v>83050.972754363567</v>
      </c>
      <c r="L36" s="279"/>
      <c r="M36" s="345">
        <v>2.5</v>
      </c>
      <c r="N36" s="281">
        <f>K36/M36</f>
        <v>33220.38910174543</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33220.38910174543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2737</v>
      </c>
      <c r="N48" s="281">
        <f>K48*M48</f>
        <v>127978.50622358221</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358190</v>
      </c>
      <c r="N49" s="281">
        <f>K49*M49</f>
        <v>239264.16380930584</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367242.67003288807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17">
        <f>VLOOKUP(A60,TRANSPORTE!A2:D117,4,FALSE)</f>
        <v>1300</v>
      </c>
      <c r="M60" s="918"/>
      <c r="N60" s="296">
        <f>K60*L60</f>
        <v>1128.8881231685054</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1128.8881231685054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401591.94725780201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80318.389451560404</v>
      </c>
      <c r="M84" s="863"/>
      <c r="N84" s="57"/>
    </row>
    <row r="85" spans="1:14">
      <c r="B85" s="95" t="s">
        <v>1057</v>
      </c>
      <c r="C85" s="96"/>
      <c r="D85" s="96"/>
      <c r="E85" s="96"/>
      <c r="F85" s="96"/>
      <c r="G85" s="96"/>
      <c r="H85" s="96"/>
      <c r="I85" s="93"/>
      <c r="J85" s="94"/>
      <c r="K85" s="313">
        <v>0.05</v>
      </c>
      <c r="L85" s="862">
        <f>N79*K85</f>
        <v>20079.597362890101</v>
      </c>
      <c r="M85" s="863"/>
      <c r="N85" s="57"/>
    </row>
    <row r="86" spans="1:14" ht="15.75" thickBot="1">
      <c r="B86" s="97" t="s">
        <v>1058</v>
      </c>
      <c r="C86" s="98"/>
      <c r="D86" s="98"/>
      <c r="E86" s="98"/>
      <c r="F86" s="98"/>
      <c r="G86" s="98"/>
      <c r="H86" s="98"/>
      <c r="I86" s="99"/>
      <c r="J86" s="100"/>
      <c r="K86" s="314">
        <v>0.05</v>
      </c>
      <c r="L86" s="864">
        <f>N79*K86</f>
        <v>20079.597362890101</v>
      </c>
      <c r="M86" s="865"/>
      <c r="N86" s="57"/>
    </row>
    <row r="87" spans="1:14" ht="15.75" thickBot="1">
      <c r="B87" s="828" t="s">
        <v>1037</v>
      </c>
      <c r="C87" s="829"/>
      <c r="D87" s="829"/>
      <c r="E87" s="829"/>
      <c r="F87" s="829"/>
      <c r="G87" s="829"/>
      <c r="H87" s="829"/>
      <c r="I87" s="829"/>
      <c r="J87" s="829"/>
      <c r="K87" s="829"/>
      <c r="L87" s="829"/>
      <c r="M87" s="830"/>
      <c r="N87" s="58">
        <f>L84+L85+L86</f>
        <v>120477.5841773406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522069.53143514262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21" zoomScale="77" zoomScaleNormal="77" workbookViewId="0">
      <selection activeCell="A52" sqref="A52"/>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121</v>
      </c>
      <c r="B36" s="841" t="str">
        <f>VLOOKUP(A36,EQUIPOS!A6:D154,3,FALSE)</f>
        <v>Bomba eléctrica para accionar la celda</v>
      </c>
      <c r="C36" s="842"/>
      <c r="D36" s="842"/>
      <c r="E36" s="842"/>
      <c r="F36" s="842"/>
      <c r="G36" s="842"/>
      <c r="H36" s="843"/>
      <c r="I36" s="276"/>
      <c r="J36" s="277"/>
      <c r="K36" s="278">
        <f>VLOOKUP(A36,EQUIPOS!A6:D163,4,FALSE)</f>
        <v>72207.238186462331</v>
      </c>
      <c r="L36" s="279"/>
      <c r="M36" s="280">
        <v>0.01</v>
      </c>
      <c r="N36" s="281">
        <f t="shared" ref="N36:N41" si="0">K36/M36</f>
        <v>7220723.8186462326</v>
      </c>
    </row>
    <row r="37" spans="1:14">
      <c r="A37" s="119" t="s">
        <v>192</v>
      </c>
      <c r="B37" s="841" t="str">
        <f>VLOOKUP(A37,EQUIPOS!A7:D154,3,FALSE)</f>
        <v>Equipo de acarreo interno</v>
      </c>
      <c r="C37" s="842"/>
      <c r="D37" s="842"/>
      <c r="E37" s="842"/>
      <c r="F37" s="842"/>
      <c r="G37" s="842"/>
      <c r="H37" s="843"/>
      <c r="I37" s="430"/>
      <c r="J37" s="431"/>
      <c r="K37" s="278">
        <f>VLOOKUP(A37,EQUIPOS!A7:D164,4,FALSE)</f>
        <v>49975.012239250755</v>
      </c>
      <c r="L37" s="344"/>
      <c r="M37" s="345">
        <v>0.05</v>
      </c>
      <c r="N37" s="281">
        <f t="shared" si="0"/>
        <v>999500.24478501501</v>
      </c>
    </row>
    <row r="38" spans="1:14">
      <c r="A38" s="119" t="s">
        <v>214</v>
      </c>
      <c r="B38" s="841" t="str">
        <f>VLOOKUP(A38,EQUIPOS!A8:D154,3,FALSE)</f>
        <v>Equipo de oxigeno y soldadura</v>
      </c>
      <c r="C38" s="842"/>
      <c r="D38" s="842"/>
      <c r="E38" s="842"/>
      <c r="F38" s="842"/>
      <c r="G38" s="842"/>
      <c r="H38" s="843"/>
      <c r="I38" s="430"/>
      <c r="J38" s="431"/>
      <c r="K38" s="447">
        <f>VLOOKUP(A38,EQUIPOS!A8:D165,4,FALSE)</f>
        <v>17042.674010217117</v>
      </c>
      <c r="L38" s="344"/>
      <c r="M38" s="345">
        <v>0.01</v>
      </c>
      <c r="N38" s="281">
        <f t="shared" si="0"/>
        <v>1704267.4010217118</v>
      </c>
    </row>
    <row r="39" spans="1:14">
      <c r="A39" s="119" t="s">
        <v>248</v>
      </c>
      <c r="B39" s="841" t="str">
        <f>VLOOKUP(A39,EQUIPOS!A9:D154,3,FALSE)</f>
        <v>Grúa telescópica de 50 Ton.</v>
      </c>
      <c r="C39" s="842"/>
      <c r="D39" s="842"/>
      <c r="E39" s="842"/>
      <c r="F39" s="842"/>
      <c r="G39" s="842"/>
      <c r="H39" s="843"/>
      <c r="I39" s="430"/>
      <c r="J39" s="431"/>
      <c r="K39" s="447">
        <f>VLOOKUP(A39,EQUIPOS!A9:D166,4,FALSE)</f>
        <v>293965.08727117925</v>
      </c>
      <c r="L39" s="344"/>
      <c r="M39" s="345">
        <v>0.04</v>
      </c>
      <c r="N39" s="281">
        <f t="shared" si="0"/>
        <v>7349127.1817794815</v>
      </c>
    </row>
    <row r="40" spans="1:14">
      <c r="A40" s="119" t="s">
        <v>255</v>
      </c>
      <c r="B40" s="841" t="str">
        <f>VLOOKUP(A40,EQUIPOS!A10:D154,3,FALSE)</f>
        <v>Manómetro cable de acero para bajar la celda</v>
      </c>
      <c r="C40" s="842"/>
      <c r="D40" s="842"/>
      <c r="E40" s="842"/>
      <c r="F40" s="842"/>
      <c r="G40" s="842"/>
      <c r="H40" s="843"/>
      <c r="I40" s="430"/>
      <c r="J40" s="431"/>
      <c r="K40" s="447">
        <f>VLOOKUP(A40,EQUIPOS!A10:D167,4,FALSE)</f>
        <v>2042490.3256704984</v>
      </c>
      <c r="L40" s="344"/>
      <c r="M40" s="345">
        <v>1</v>
      </c>
      <c r="N40" s="281">
        <f t="shared" si="0"/>
        <v>2042490.3256704984</v>
      </c>
    </row>
    <row r="41" spans="1:14">
      <c r="A41" s="119" t="s">
        <v>322</v>
      </c>
      <c r="B41" s="841" t="str">
        <f>VLOOKUP(A41,EQUIPOS!A11:D155,3,FALSE)</f>
        <v xml:space="preserve">Retroexcavadora sobre llantas JD 410
</v>
      </c>
      <c r="C41" s="842"/>
      <c r="D41" s="842"/>
      <c r="E41" s="842"/>
      <c r="F41" s="842"/>
      <c r="G41" s="842"/>
      <c r="H41" s="843"/>
      <c r="I41" s="430"/>
      <c r="J41" s="431"/>
      <c r="K41" s="447">
        <f>VLOOKUP(A41,EQUIPOS!A11:D168,4,FALSE)</f>
        <v>120000</v>
      </c>
      <c r="L41" s="344"/>
      <c r="M41" s="345">
        <v>0.2</v>
      </c>
      <c r="N41" s="281">
        <f t="shared" si="0"/>
        <v>600000</v>
      </c>
    </row>
    <row r="42" spans="1:14">
      <c r="A42" s="119"/>
      <c r="B42" s="841"/>
      <c r="C42" s="842"/>
      <c r="D42" s="842"/>
      <c r="E42" s="842"/>
      <c r="F42" s="842"/>
      <c r="G42" s="842"/>
      <c r="H42" s="843"/>
      <c r="I42" s="337"/>
      <c r="J42" s="339"/>
      <c r="K42" s="447"/>
      <c r="L42" s="432"/>
      <c r="M42" s="433"/>
      <c r="N42" s="281"/>
    </row>
    <row r="43" spans="1:14">
      <c r="B43" s="841"/>
      <c r="C43" s="842"/>
      <c r="D43" s="842"/>
      <c r="E43" s="842"/>
      <c r="F43" s="842"/>
      <c r="G43" s="842"/>
      <c r="H43" s="843"/>
      <c r="I43" s="42"/>
      <c r="J43" s="43"/>
      <c r="K43" s="447"/>
      <c r="L43" s="285"/>
      <c r="M43" s="286"/>
      <c r="N43" s="281"/>
    </row>
    <row r="44" spans="1:14">
      <c r="B44" s="329"/>
      <c r="C44" s="330"/>
      <c r="D44" s="330"/>
      <c r="E44" s="330"/>
      <c r="F44" s="332"/>
      <c r="G44" s="332"/>
      <c r="H44" s="131"/>
      <c r="I44" s="42"/>
      <c r="J44" s="43"/>
      <c r="K44" s="447"/>
      <c r="L44" s="285"/>
      <c r="M44" s="286"/>
      <c r="N44" s="282"/>
    </row>
    <row r="45" spans="1:14">
      <c r="B45" s="848" t="s">
        <v>1036</v>
      </c>
      <c r="C45" s="849"/>
      <c r="D45" s="849"/>
      <c r="E45" s="44"/>
      <c r="F45" s="45"/>
      <c r="G45" s="45"/>
      <c r="H45" s="46"/>
      <c r="I45" s="42"/>
      <c r="J45" s="43"/>
      <c r="K45" s="288"/>
      <c r="L45" s="285"/>
      <c r="M45" s="410">
        <v>0.1</v>
      </c>
      <c r="N45" s="353">
        <f>N86*M45</f>
        <v>402224.08211598999</v>
      </c>
    </row>
    <row r="46" spans="1:14" ht="15.75" thickBot="1">
      <c r="B46" s="841"/>
      <c r="C46" s="842"/>
      <c r="D46" s="842"/>
      <c r="E46" s="842"/>
      <c r="F46" s="842"/>
      <c r="G46" s="842"/>
      <c r="H46" s="843"/>
      <c r="I46" s="850"/>
      <c r="J46" s="851"/>
      <c r="K46" s="47"/>
      <c r="L46" s="852"/>
      <c r="M46" s="853"/>
      <c r="N46" s="111"/>
    </row>
    <row r="47" spans="1:14" ht="15.75" thickBot="1">
      <c r="B47" s="828" t="s">
        <v>1037</v>
      </c>
      <c r="C47" s="829"/>
      <c r="D47" s="829"/>
      <c r="E47" s="829"/>
      <c r="F47" s="829"/>
      <c r="G47" s="829"/>
      <c r="H47" s="829"/>
      <c r="I47" s="829"/>
      <c r="J47" s="829"/>
      <c r="K47" s="829"/>
      <c r="L47" s="829"/>
      <c r="M47" s="830"/>
      <c r="N47" s="420">
        <f>SUM(N36:N45)</f>
        <v>20318333.05401893</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19" t="s">
        <v>1028</v>
      </c>
      <c r="C51" s="820"/>
      <c r="D51" s="820"/>
      <c r="E51" s="820"/>
      <c r="F51" s="820"/>
      <c r="G51" s="820"/>
      <c r="H51" s="820"/>
      <c r="I51" s="821"/>
      <c r="J51" s="324" t="s">
        <v>1029</v>
      </c>
      <c r="K51" s="91" t="s">
        <v>1030</v>
      </c>
      <c r="L51" s="822" t="s">
        <v>1039</v>
      </c>
      <c r="M51" s="821"/>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4861.5528234797803</v>
      </c>
      <c r="N52" s="281">
        <f t="shared" ref="N52:N57" si="1">K52*M52</f>
        <v>4861.5528234797803</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3000</v>
      </c>
      <c r="N53" s="281">
        <f t="shared" si="1"/>
        <v>90000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1687214.8616886637</v>
      </c>
      <c r="N54" s="281">
        <f t="shared" si="1"/>
        <v>3374429.7233773274</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1386695.4619417824</v>
      </c>
      <c r="N55" s="281">
        <f t="shared" si="1"/>
        <v>6933477.3097089119</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84236.035677695399</v>
      </c>
      <c r="N56" s="281">
        <f t="shared" si="1"/>
        <v>5054162.1406617239</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37484.50141625986</v>
      </c>
      <c r="N57" s="281">
        <f t="shared" si="1"/>
        <v>449814.01699511835</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28" t="s">
        <v>1037</v>
      </c>
      <c r="C63" s="829"/>
      <c r="D63" s="829"/>
      <c r="E63" s="829"/>
      <c r="F63" s="829"/>
      <c r="G63" s="829"/>
      <c r="H63" s="829"/>
      <c r="I63" s="829"/>
      <c r="J63" s="829"/>
      <c r="K63" s="829"/>
      <c r="L63" s="829"/>
      <c r="M63" s="830"/>
      <c r="N63" s="403">
        <f>SUM(N52:N62)</f>
        <v>15906744.743566561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31" t="s">
        <v>1045</v>
      </c>
      <c r="M67" s="804"/>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17">
        <f>VLOOKUP(A68,TRANSPORTE!A5:D117,4,FALSE)</f>
        <v>1164950.8636262098</v>
      </c>
      <c r="M68" s="918"/>
      <c r="N68" s="296">
        <f>K68*L68</f>
        <v>1164950.8636262098</v>
      </c>
    </row>
    <row r="69" spans="1:15">
      <c r="A69" t="s">
        <v>1483</v>
      </c>
      <c r="B69" s="52" t="str">
        <f>VLOOKUP(A69,TRANSPORTE!A5:D117,3,FALSE)</f>
        <v>Pasajes aéreos</v>
      </c>
      <c r="C69" s="53"/>
      <c r="D69" s="53"/>
      <c r="E69" s="53"/>
      <c r="F69" s="53"/>
      <c r="G69" s="53"/>
      <c r="H69" s="320" t="s">
        <v>1029</v>
      </c>
      <c r="I69" s="288">
        <v>3</v>
      </c>
      <c r="J69" s="295">
        <v>1</v>
      </c>
      <c r="K69" s="288">
        <f>I69*J69</f>
        <v>3</v>
      </c>
      <c r="L69" s="917">
        <f>VLOOKUP(A69,TRANSPORTE!A5:D117,4,FALSE)</f>
        <v>361856.14445271774</v>
      </c>
      <c r="M69" s="918"/>
      <c r="N69" s="296">
        <f>K69*L69</f>
        <v>1085568.4333581533</v>
      </c>
    </row>
    <row r="70" spans="1:15">
      <c r="B70" s="52"/>
      <c r="C70" s="53"/>
      <c r="D70" s="53"/>
      <c r="E70" s="53"/>
      <c r="F70" s="53"/>
      <c r="G70" s="53"/>
      <c r="H70" s="320"/>
      <c r="I70" s="288"/>
      <c r="J70" s="295"/>
      <c r="K70" s="288"/>
      <c r="L70" s="917"/>
      <c r="M70" s="918"/>
      <c r="N70" s="296"/>
    </row>
    <row r="71" spans="1:15">
      <c r="B71" s="52"/>
      <c r="C71" s="53"/>
      <c r="D71" s="53"/>
      <c r="E71" s="53"/>
      <c r="F71" s="53"/>
      <c r="G71" s="53"/>
      <c r="H71" s="320"/>
      <c r="I71" s="288"/>
      <c r="J71" s="295"/>
      <c r="K71" s="288"/>
      <c r="L71" s="917"/>
      <c r="M71" s="918"/>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17"/>
      <c r="M73" s="818"/>
      <c r="N73" s="133"/>
    </row>
    <row r="74" spans="1:15" ht="15.75" thickBot="1">
      <c r="B74" s="834" t="s">
        <v>1037</v>
      </c>
      <c r="C74" s="835"/>
      <c r="D74" s="835"/>
      <c r="E74" s="835"/>
      <c r="F74" s="835"/>
      <c r="G74" s="835"/>
      <c r="H74" s="835"/>
      <c r="I74" s="835"/>
      <c r="J74" s="835"/>
      <c r="K74" s="835"/>
      <c r="L74" s="835"/>
      <c r="M74" s="836"/>
      <c r="N74" s="110">
        <f>N68+N69+N70+N71+N72</f>
        <v>2250519.2969843633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4" t="s">
        <v>1047</v>
      </c>
      <c r="C78" s="855"/>
      <c r="D78" s="855"/>
      <c r="E78" s="855"/>
      <c r="F78" s="855"/>
      <c r="G78" s="855"/>
      <c r="H78" s="855"/>
      <c r="I78" s="79" t="s">
        <v>1048</v>
      </c>
      <c r="J78" s="81" t="s">
        <v>1494</v>
      </c>
      <c r="K78" s="80" t="s">
        <v>1050</v>
      </c>
      <c r="L78" s="856" t="s">
        <v>1034</v>
      </c>
      <c r="M78" s="857"/>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15" t="str">
        <f>VLOOKUP(A85,'MANO DE OBRA'!A12:D73,3,FALSE)</f>
        <v>Estudios, análisis e informes</v>
      </c>
      <c r="C85" s="816" t="e">
        <f>VLOOKUP(B85,'MANO DE OBRA'!B12:E73,3,FALSE)</f>
        <v>#N/A</v>
      </c>
      <c r="D85" s="816" t="e">
        <f>VLOOKUP(C85,'MANO DE OBRA'!C12:F73,3,FALSE)</f>
        <v>#N/A</v>
      </c>
      <c r="E85" s="816" t="e">
        <f>VLOOKUP(D85,'MANO DE OBRA'!D12:G73,3,FALSE)</f>
        <v>#N/A</v>
      </c>
      <c r="F85" s="816" t="e">
        <f>VLOOKUP(E85,'MANO DE OBRA'!E12:H73,3,FALSE)</f>
        <v>#N/A</v>
      </c>
      <c r="G85" s="816" t="e">
        <f>VLOOKUP(F85,'MANO DE OBRA'!F12:I73,3,FALSE)</f>
        <v>#N/A</v>
      </c>
      <c r="H85" s="816" t="e">
        <f>VLOOKUP(G85,'MANO DE OBRA'!G12:J73,3,FALSE)</f>
        <v>#N/A</v>
      </c>
      <c r="I85" s="479"/>
      <c r="J85" s="480"/>
      <c r="K85" s="481">
        <f>VLOOKUP(A85,'MANO DE OBRA'!A12:D104,4,FALSE)</f>
        <v>2042688.2082439999</v>
      </c>
      <c r="L85" s="985">
        <v>1</v>
      </c>
      <c r="M85" s="985"/>
      <c r="N85" s="482">
        <f>K85*L85</f>
        <v>2042688.2082439999</v>
      </c>
    </row>
    <row r="86" spans="1:14" ht="15.75" thickBot="1">
      <c r="B86" s="834" t="s">
        <v>1037</v>
      </c>
      <c r="C86" s="835"/>
      <c r="D86" s="835"/>
      <c r="E86" s="835"/>
      <c r="F86" s="835"/>
      <c r="G86" s="835"/>
      <c r="H86" s="835"/>
      <c r="I86" s="835"/>
      <c r="J86" s="835"/>
      <c r="K86" s="835"/>
      <c r="L86" s="835"/>
      <c r="M86" s="836"/>
      <c r="N86" s="469">
        <f>SUM(N79:N85)</f>
        <v>4022240.8211598997</v>
      </c>
    </row>
    <row r="87" spans="1:14" ht="15.75" thickBot="1">
      <c r="B87" s="39"/>
      <c r="C87" s="40"/>
      <c r="D87" s="40"/>
      <c r="E87" s="40"/>
      <c r="F87" s="40"/>
      <c r="G87" s="40"/>
      <c r="H87" s="40"/>
      <c r="I87" s="40"/>
      <c r="J87" s="40"/>
      <c r="K87" s="40"/>
      <c r="L87" s="40"/>
      <c r="M87" s="40"/>
      <c r="N87" s="41"/>
    </row>
    <row r="88" spans="1:14" ht="15.75" thickBot="1">
      <c r="B88" s="828" t="s">
        <v>1051</v>
      </c>
      <c r="C88" s="829"/>
      <c r="D88" s="829"/>
      <c r="E88" s="829"/>
      <c r="F88" s="829"/>
      <c r="G88" s="829"/>
      <c r="H88" s="829"/>
      <c r="I88" s="829"/>
      <c r="J88" s="829"/>
      <c r="K88" s="829"/>
      <c r="L88" s="829"/>
      <c r="M88" s="830"/>
      <c r="N88" s="105">
        <f>N86+N74+N63+N47</f>
        <v>42497837.915729754</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19" t="s">
        <v>1053</v>
      </c>
      <c r="C92" s="820"/>
      <c r="D92" s="820"/>
      <c r="E92" s="820"/>
      <c r="F92" s="820"/>
      <c r="G92" s="820"/>
      <c r="H92" s="820"/>
      <c r="I92" s="323"/>
      <c r="J92" s="343"/>
      <c r="K92" s="311" t="s">
        <v>1054</v>
      </c>
      <c r="L92" s="858" t="s">
        <v>1055</v>
      </c>
      <c r="M92" s="859"/>
      <c r="N92" s="312"/>
    </row>
    <row r="93" spans="1:14">
      <c r="B93" s="860" t="s">
        <v>1056</v>
      </c>
      <c r="C93" s="861"/>
      <c r="D93" s="861"/>
      <c r="E93" s="861"/>
      <c r="F93" s="861"/>
      <c r="G93" s="861"/>
      <c r="H93" s="861"/>
      <c r="I93" s="93"/>
      <c r="J93" s="94"/>
      <c r="K93" s="313">
        <v>0.2</v>
      </c>
      <c r="L93" s="862">
        <f>N88*K93</f>
        <v>8499567.5831459519</v>
      </c>
      <c r="M93" s="863"/>
      <c r="N93" s="57"/>
    </row>
    <row r="94" spans="1:14">
      <c r="B94" s="95" t="s">
        <v>1057</v>
      </c>
      <c r="C94" s="96"/>
      <c r="D94" s="96"/>
      <c r="E94" s="96"/>
      <c r="F94" s="96"/>
      <c r="G94" s="96"/>
      <c r="H94" s="96"/>
      <c r="I94" s="93"/>
      <c r="J94" s="94"/>
      <c r="K94" s="313">
        <v>0.05</v>
      </c>
      <c r="L94" s="862">
        <f>N88*K94</f>
        <v>2124891.895786488</v>
      </c>
      <c r="M94" s="863"/>
      <c r="N94" s="57"/>
    </row>
    <row r="95" spans="1:14" ht="15.75" thickBot="1">
      <c r="B95" s="97" t="s">
        <v>1058</v>
      </c>
      <c r="C95" s="98"/>
      <c r="D95" s="98"/>
      <c r="E95" s="98"/>
      <c r="F95" s="98"/>
      <c r="G95" s="98"/>
      <c r="H95" s="98"/>
      <c r="I95" s="99"/>
      <c r="J95" s="100"/>
      <c r="K95" s="314">
        <v>0.05</v>
      </c>
      <c r="L95" s="864">
        <f>N88*K95</f>
        <v>2124891.895786488</v>
      </c>
      <c r="M95" s="865"/>
      <c r="N95" s="57"/>
    </row>
    <row r="96" spans="1:14" ht="15.75" thickBot="1">
      <c r="B96" s="828" t="s">
        <v>1037</v>
      </c>
      <c r="C96" s="829"/>
      <c r="D96" s="829"/>
      <c r="E96" s="829"/>
      <c r="F96" s="829"/>
      <c r="G96" s="829"/>
      <c r="H96" s="829"/>
      <c r="I96" s="829"/>
      <c r="J96" s="829"/>
      <c r="K96" s="829"/>
      <c r="L96" s="829"/>
      <c r="M96" s="830"/>
      <c r="N96" s="58">
        <f>L93+L94+L95</f>
        <v>12749351.374718929</v>
      </c>
    </row>
    <row r="97" spans="1:14" ht="15.75" thickBot="1">
      <c r="B97" s="39"/>
      <c r="C97" s="40"/>
      <c r="D97" s="40"/>
      <c r="E97" s="40"/>
      <c r="F97" s="40"/>
      <c r="G97" s="40"/>
      <c r="H97" s="40"/>
      <c r="I97" s="40"/>
      <c r="J97" s="40"/>
      <c r="K97" s="40"/>
      <c r="L97" s="40"/>
      <c r="M97" s="40"/>
      <c r="N97" s="41"/>
    </row>
    <row r="98" spans="1:14" ht="15.75" thickBot="1">
      <c r="A98" t="s">
        <v>2122</v>
      </c>
      <c r="B98" s="828" t="s">
        <v>1059</v>
      </c>
      <c r="C98" s="829"/>
      <c r="D98" s="829"/>
      <c r="E98" s="829"/>
      <c r="F98" s="829"/>
      <c r="G98" s="829"/>
      <c r="H98" s="829"/>
      <c r="I98" s="829"/>
      <c r="J98" s="829"/>
      <c r="K98" s="829"/>
      <c r="L98" s="829"/>
      <c r="M98" s="830"/>
      <c r="N98" s="196">
        <f>N88+N96</f>
        <v>55247189.290448681</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72" t="s">
        <v>2324</v>
      </c>
      <c r="C115" s="973"/>
      <c r="D115" s="973"/>
      <c r="E115" s="973"/>
      <c r="F115" s="973"/>
      <c r="G115" s="973"/>
      <c r="H115" s="973"/>
      <c r="I115" s="973"/>
      <c r="J115" s="973"/>
      <c r="K115" s="973"/>
      <c r="L115" s="973"/>
      <c r="M115" s="973"/>
      <c r="N115" s="974"/>
    </row>
    <row r="116" spans="2:14" ht="15" customHeight="1">
      <c r="B116" s="972"/>
      <c r="C116" s="973"/>
      <c r="D116" s="973"/>
      <c r="E116" s="973"/>
      <c r="F116" s="973"/>
      <c r="G116" s="973"/>
      <c r="H116" s="973"/>
      <c r="I116" s="973"/>
      <c r="J116" s="973"/>
      <c r="K116" s="973"/>
      <c r="L116" s="973"/>
      <c r="M116" s="973"/>
      <c r="N116" s="974"/>
    </row>
    <row r="117" spans="2:14" ht="30" customHeight="1">
      <c r="B117" s="975" t="s">
        <v>2325</v>
      </c>
      <c r="C117" s="976"/>
      <c r="D117" s="976"/>
      <c r="E117" s="976"/>
      <c r="F117" s="976"/>
      <c r="G117" s="976"/>
      <c r="H117" s="976"/>
      <c r="I117" s="976"/>
      <c r="J117" s="976"/>
      <c r="K117" s="976"/>
      <c r="L117" s="976"/>
      <c r="M117" s="976"/>
      <c r="N117" s="977"/>
    </row>
    <row r="118" spans="2:14">
      <c r="B118" s="975"/>
      <c r="C118" s="976"/>
      <c r="D118" s="976"/>
      <c r="E118" s="976"/>
      <c r="F118" s="976"/>
      <c r="G118" s="976"/>
      <c r="H118" s="976"/>
      <c r="I118" s="976"/>
      <c r="J118" s="976"/>
      <c r="K118" s="976"/>
      <c r="L118" s="976"/>
      <c r="M118" s="976"/>
      <c r="N118" s="977"/>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78"/>
      <c r="K128" s="978"/>
      <c r="L128" s="978"/>
      <c r="M128" s="978"/>
      <c r="N128" s="979"/>
    </row>
    <row r="129" spans="2:14" ht="15.75" thickBot="1">
      <c r="B129" s="428" t="s">
        <v>2327</v>
      </c>
      <c r="C129" s="429"/>
      <c r="D129" s="429"/>
      <c r="E129" s="268"/>
      <c r="F129" s="268"/>
      <c r="G129" s="268"/>
      <c r="H129" s="268"/>
      <c r="I129" s="268"/>
      <c r="J129" s="980"/>
      <c r="K129" s="980"/>
      <c r="L129" s="980"/>
      <c r="M129" s="980"/>
      <c r="N129" s="98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326</v>
      </c>
      <c r="B36" s="841" t="str">
        <f>VLOOKUP(A36,EQUIPOS!A6:D154,3,FALSE)</f>
        <v>Sensor de Impacto para prueba de integridad tipo</v>
      </c>
      <c r="C36" s="842"/>
      <c r="D36" s="842"/>
      <c r="E36" s="842"/>
      <c r="F36" s="842"/>
      <c r="G36" s="842"/>
      <c r="H36" s="843"/>
      <c r="I36" s="276"/>
      <c r="J36" s="277"/>
      <c r="K36" s="278">
        <f>VLOOKUP(A36,EQUIPOS!A6:D163,4,FALSE)</f>
        <v>123566.56768837805</v>
      </c>
      <c r="L36" s="279"/>
      <c r="M36" s="345">
        <v>1</v>
      </c>
      <c r="N36" s="281">
        <f>K36/M36</f>
        <v>123566.56768837805</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123566.56768837805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1946758.4055133341</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2070324.9732017121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414064.99464034243</v>
      </c>
      <c r="M84" s="863"/>
      <c r="N84" s="57"/>
    </row>
    <row r="85" spans="1:14">
      <c r="B85" s="95" t="s">
        <v>1057</v>
      </c>
      <c r="C85" s="96"/>
      <c r="D85" s="96"/>
      <c r="E85" s="96"/>
      <c r="F85" s="96"/>
      <c r="G85" s="96"/>
      <c r="H85" s="96"/>
      <c r="I85" s="93"/>
      <c r="J85" s="94"/>
      <c r="K85" s="313">
        <v>0.05</v>
      </c>
      <c r="L85" s="862">
        <f>N79*K85</f>
        <v>103516.24866008561</v>
      </c>
      <c r="M85" s="863"/>
      <c r="N85" s="57"/>
    </row>
    <row r="86" spans="1:14" ht="15.75" thickBot="1">
      <c r="B86" s="97" t="s">
        <v>1058</v>
      </c>
      <c r="C86" s="98"/>
      <c r="D86" s="98"/>
      <c r="E86" s="98"/>
      <c r="F86" s="98"/>
      <c r="G86" s="98"/>
      <c r="H86" s="98"/>
      <c r="I86" s="99"/>
      <c r="J86" s="100"/>
      <c r="K86" s="314">
        <v>0.05</v>
      </c>
      <c r="L86" s="864">
        <f>N79*K86</f>
        <v>103516.24866008561</v>
      </c>
      <c r="M86" s="865"/>
      <c r="N86" s="57"/>
    </row>
    <row r="87" spans="1:14" ht="15.75" thickBot="1">
      <c r="B87" s="828" t="s">
        <v>1037</v>
      </c>
      <c r="C87" s="829"/>
      <c r="D87" s="829"/>
      <c r="E87" s="829"/>
      <c r="F87" s="829"/>
      <c r="G87" s="829"/>
      <c r="H87" s="829"/>
      <c r="I87" s="829"/>
      <c r="J87" s="829"/>
      <c r="K87" s="829"/>
      <c r="L87" s="829"/>
      <c r="M87" s="830"/>
      <c r="N87" s="58">
        <f>L84+L85+L86</f>
        <v>621097.49196051364</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2691422.465162226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320</v>
      </c>
      <c r="B36" s="841" t="str">
        <f>VLOOKUP(A36,EQUIPOS!A6:D154,3,FALSE)</f>
        <v>Retroexcavadora sobre llantas, motor 62HP, Profundidad de excavación de 5.41 metros.</v>
      </c>
      <c r="C36" s="842"/>
      <c r="D36" s="842"/>
      <c r="E36" s="842"/>
      <c r="F36" s="842"/>
      <c r="G36" s="842"/>
      <c r="H36" s="843"/>
      <c r="I36" s="276"/>
      <c r="J36" s="277"/>
      <c r="K36" s="278">
        <f>VLOOKUP(A36,EQUIPOS!A6:D163,4,FALSE)</f>
        <v>145000</v>
      </c>
      <c r="L36" s="279"/>
      <c r="M36" s="345">
        <v>10</v>
      </c>
      <c r="N36" s="281">
        <f>K36/M36</f>
        <v>14500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319.17003253812504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14819.170032538124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14000</v>
      </c>
      <c r="N48" s="281">
        <f>K48*M48</f>
        <v>6844.4444444444453</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21378.412583619596</v>
      </c>
      <c r="N49" s="281">
        <f>K49*M49</f>
        <v>28504.550111492794</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4600</v>
      </c>
      <c r="N50" s="281">
        <f>K50*M50</f>
        <v>6900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42248.994555937243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3191.70032538125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60259.864913856618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12051.972982771324</v>
      </c>
      <c r="M84" s="863"/>
      <c r="N84" s="57"/>
    </row>
    <row r="85" spans="1:14">
      <c r="B85" s="95" t="s">
        <v>1057</v>
      </c>
      <c r="C85" s="96"/>
      <c r="D85" s="96"/>
      <c r="E85" s="96"/>
      <c r="F85" s="96"/>
      <c r="G85" s="96"/>
      <c r="H85" s="96"/>
      <c r="I85" s="93"/>
      <c r="J85" s="94"/>
      <c r="K85" s="313">
        <v>0.05</v>
      </c>
      <c r="L85" s="862">
        <f>N79*K85</f>
        <v>3012.9932456928309</v>
      </c>
      <c r="M85" s="863"/>
      <c r="N85" s="57"/>
    </row>
    <row r="86" spans="1:14" ht="15.75" thickBot="1">
      <c r="B86" s="97" t="s">
        <v>1058</v>
      </c>
      <c r="C86" s="98"/>
      <c r="D86" s="98"/>
      <c r="E86" s="98"/>
      <c r="F86" s="98"/>
      <c r="G86" s="98"/>
      <c r="H86" s="98"/>
      <c r="I86" s="99"/>
      <c r="J86" s="100"/>
      <c r="K86" s="314">
        <v>0.05</v>
      </c>
      <c r="L86" s="864">
        <f>N79*K86</f>
        <v>3012.9932456928309</v>
      </c>
      <c r="M86" s="865"/>
      <c r="N86" s="57"/>
    </row>
    <row r="87" spans="1:14" ht="15.75" thickBot="1">
      <c r="B87" s="828" t="s">
        <v>1037</v>
      </c>
      <c r="C87" s="829"/>
      <c r="D87" s="829"/>
      <c r="E87" s="829"/>
      <c r="F87" s="829"/>
      <c r="G87" s="829"/>
      <c r="H87" s="829"/>
      <c r="I87" s="829"/>
      <c r="J87" s="829"/>
      <c r="K87" s="829"/>
      <c r="L87" s="829"/>
      <c r="M87" s="830"/>
      <c r="N87" s="58">
        <f>L84+L85+L86</f>
        <v>18077.959474156985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78337.8243880136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ht="27"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204</v>
      </c>
      <c r="B36" s="841" t="str">
        <f>VLOOKUP(A36,EQUIPOS!A6:D154,3,FALSE)</f>
        <v xml:space="preserve">Equipo de soldadura 250 AMP
</v>
      </c>
      <c r="C36" s="842"/>
      <c r="D36" s="842"/>
      <c r="E36" s="842"/>
      <c r="F36" s="842"/>
      <c r="G36" s="842"/>
      <c r="H36" s="843"/>
      <c r="I36" s="276"/>
      <c r="J36" s="277"/>
      <c r="K36" s="278">
        <f>VLOOKUP(A36,EQUIPOS!A6:D163,4,FALSE)</f>
        <v>18685.007449978719</v>
      </c>
      <c r="L36" s="279"/>
      <c r="M36" s="345">
        <v>10</v>
      </c>
      <c r="N36" s="281">
        <f>K36/M36</f>
        <v>1868.5007449978718</v>
      </c>
    </row>
    <row r="37" spans="1:14">
      <c r="A37" s="119" t="s">
        <v>320</v>
      </c>
      <c r="B37" s="841" t="str">
        <f>VLOOKUP(A37,EQUIPOS!A7:D154,3,FALSE)</f>
        <v>Retroexcavadora sobre llantas, motor 62HP, Profundidad de excavación de 5.41 metros.</v>
      </c>
      <c r="C37" s="842"/>
      <c r="D37" s="842"/>
      <c r="E37" s="842"/>
      <c r="F37" s="842"/>
      <c r="G37" s="842"/>
      <c r="H37" s="843"/>
      <c r="I37" s="430"/>
      <c r="J37" s="431"/>
      <c r="K37" s="278">
        <f>VLOOKUP(A37,EQUIPOS!A7:D164,4,FALSE)</f>
        <v>145000</v>
      </c>
      <c r="L37" s="344"/>
      <c r="M37" s="345">
        <v>10</v>
      </c>
      <c r="N37" s="281">
        <f>K37/M37</f>
        <v>14500</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383.00403904575001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16751.50478404362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11629.85644548906</v>
      </c>
      <c r="N48" s="281">
        <f>K48*M48</f>
        <v>383.785262701139</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90552.847586331569</v>
      </c>
      <c r="N49" s="281">
        <f>K49*M49</f>
        <v>271658.54275899474</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1022.0917254263844</v>
      </c>
      <c r="N50" s="281">
        <f>K50*M50</f>
        <v>10220.917254263844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282263.24527595972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3830.0403904574996</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302844.79045046086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60568.958090092172</v>
      </c>
      <c r="M84" s="863"/>
      <c r="N84" s="57"/>
    </row>
    <row r="85" spans="1:14">
      <c r="B85" s="95" t="s">
        <v>1057</v>
      </c>
      <c r="C85" s="96"/>
      <c r="D85" s="96"/>
      <c r="E85" s="96"/>
      <c r="F85" s="96"/>
      <c r="G85" s="96"/>
      <c r="H85" s="96"/>
      <c r="I85" s="93"/>
      <c r="J85" s="94"/>
      <c r="K85" s="313">
        <v>0.05</v>
      </c>
      <c r="L85" s="862">
        <f>N79*K85</f>
        <v>15142.239522523043</v>
      </c>
      <c r="M85" s="863"/>
      <c r="N85" s="57"/>
    </row>
    <row r="86" spans="1:14" ht="15.75" thickBot="1">
      <c r="B86" s="97" t="s">
        <v>1058</v>
      </c>
      <c r="C86" s="98"/>
      <c r="D86" s="98"/>
      <c r="E86" s="98"/>
      <c r="F86" s="98"/>
      <c r="G86" s="98"/>
      <c r="H86" s="98"/>
      <c r="I86" s="99"/>
      <c r="J86" s="100"/>
      <c r="K86" s="314">
        <v>0.05</v>
      </c>
      <c r="L86" s="864">
        <f>N79*K86</f>
        <v>15142.239522523043</v>
      </c>
      <c r="M86" s="865"/>
      <c r="N86" s="57"/>
    </row>
    <row r="87" spans="1:14" ht="15.75" thickBot="1">
      <c r="B87" s="828" t="s">
        <v>1037</v>
      </c>
      <c r="C87" s="829"/>
      <c r="D87" s="829"/>
      <c r="E87" s="829"/>
      <c r="F87" s="829"/>
      <c r="G87" s="829"/>
      <c r="H87" s="829"/>
      <c r="I87" s="829"/>
      <c r="J87" s="829"/>
      <c r="K87" s="829"/>
      <c r="L87" s="829"/>
      <c r="M87" s="830"/>
      <c r="N87" s="58">
        <f>L84+L85+L86</f>
        <v>90853.437135138258</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393698.22758559912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1017</v>
      </c>
      <c r="L1" s="936" t="s">
        <v>2304</v>
      </c>
      <c r="M1" s="937"/>
      <c r="N1" s="938"/>
    </row>
    <row r="2" spans="2:14" ht="22.5"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282</v>
      </c>
      <c r="B36" s="841" t="str">
        <f>VLOOKUP(A36,EQUIPOS!A6:D154,3,FALSE)</f>
        <v>Piloteadora potencia 250KW, RPM 1800, fuerza elevadora 200KN</v>
      </c>
      <c r="C36" s="842"/>
      <c r="D36" s="842"/>
      <c r="E36" s="842"/>
      <c r="F36" s="842"/>
      <c r="G36" s="842"/>
      <c r="H36" s="843"/>
      <c r="I36" s="276"/>
      <c r="J36" s="277"/>
      <c r="K36" s="278">
        <f>VLOOKUP(A36,EQUIPOS!A6:D163,4,FALSE)</f>
        <v>627505.42145593883</v>
      </c>
      <c r="L36" s="279"/>
      <c r="M36" s="345">
        <v>2</v>
      </c>
      <c r="N36" s="281">
        <f>K36/M36</f>
        <v>313752.71072796942</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4468.3804555337501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318221.09118350316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2737</v>
      </c>
      <c r="N48" s="281">
        <f>K48*M48</f>
        <v>76636</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376968</v>
      </c>
      <c r="N49" s="281">
        <f>K49*M49</f>
        <v>131938.79999999999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15005.609594407279</v>
      </c>
      <c r="N50" s="281">
        <f>K50*M50</f>
        <v>45016.828783221834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253591.62878322182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17">
        <f>VLOOKUP(A60,TRANSPORTE!A2:D117,4,FALSE)</f>
        <v>1350</v>
      </c>
      <c r="M60" s="918"/>
      <c r="N60" s="296">
        <f>K60*L60</f>
        <v>472.49999999999994</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472.49999999999994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44683.804555337498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616969.02452206251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123393.80490441251</v>
      </c>
      <c r="M84" s="863"/>
      <c r="N84" s="57"/>
    </row>
    <row r="85" spans="1:14">
      <c r="B85" s="95" t="s">
        <v>1057</v>
      </c>
      <c r="C85" s="96"/>
      <c r="D85" s="96"/>
      <c r="E85" s="96"/>
      <c r="F85" s="96"/>
      <c r="G85" s="96"/>
      <c r="H85" s="96"/>
      <c r="I85" s="93"/>
      <c r="J85" s="94"/>
      <c r="K85" s="313">
        <v>0.05</v>
      </c>
      <c r="L85" s="862">
        <f>N79*K85</f>
        <v>30848.451226103127</v>
      </c>
      <c r="M85" s="863"/>
      <c r="N85" s="57"/>
    </row>
    <row r="86" spans="1:14" ht="15.75" thickBot="1">
      <c r="B86" s="97" t="s">
        <v>1058</v>
      </c>
      <c r="C86" s="98"/>
      <c r="D86" s="98"/>
      <c r="E86" s="98"/>
      <c r="F86" s="98"/>
      <c r="G86" s="98"/>
      <c r="H86" s="98"/>
      <c r="I86" s="99"/>
      <c r="J86" s="100"/>
      <c r="K86" s="314">
        <v>0.05</v>
      </c>
      <c r="L86" s="864">
        <f>N79*K86</f>
        <v>30848.451226103127</v>
      </c>
      <c r="M86" s="865"/>
      <c r="N86" s="57"/>
    </row>
    <row r="87" spans="1:14" ht="15.75" thickBot="1">
      <c r="B87" s="828" t="s">
        <v>1037</v>
      </c>
      <c r="C87" s="829"/>
      <c r="D87" s="829"/>
      <c r="E87" s="829"/>
      <c r="F87" s="829"/>
      <c r="G87" s="829"/>
      <c r="H87" s="829"/>
      <c r="I87" s="829"/>
      <c r="J87" s="829"/>
      <c r="K87" s="829"/>
      <c r="L87" s="829"/>
      <c r="M87" s="830"/>
      <c r="N87" s="58">
        <f>L84+L85+L86</f>
        <v>185090.70735661875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802059.73187868122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282</v>
      </c>
      <c r="B36" s="841" t="str">
        <f>VLOOKUP(A36,EQUIPOS!A6:D154,3,FALSE)</f>
        <v>Piloteadora potencia 250KW, RPM 1800, fuerza elevadora 200KN</v>
      </c>
      <c r="C36" s="842"/>
      <c r="D36" s="842"/>
      <c r="E36" s="842"/>
      <c r="F36" s="842"/>
      <c r="G36" s="842"/>
      <c r="H36" s="843"/>
      <c r="I36" s="276"/>
      <c r="J36" s="277"/>
      <c r="K36" s="278">
        <f>VLOOKUP(A36,EQUIPOS!A6:D163,4,FALSE)</f>
        <v>627505.42145593883</v>
      </c>
      <c r="L36" s="279"/>
      <c r="M36" s="345">
        <v>2</v>
      </c>
      <c r="N36" s="281">
        <f>K36/M36</f>
        <v>313752.71072796942</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4468.3804555337501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318221.09118350316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2737</v>
      </c>
      <c r="N48" s="281">
        <f>K48*M48</f>
        <v>76636</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422331</v>
      </c>
      <c r="N49" s="281">
        <f>K49*M49</f>
        <v>147815.84999999998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15005.609594407279</v>
      </c>
      <c r="N50" s="281">
        <f>K50*M50</f>
        <v>30011.219188814557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254463.06918881452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17">
        <f>VLOOKUP(A60,TRANSPORTE!A2:D117,4,FALSE)</f>
        <v>1350</v>
      </c>
      <c r="M60" s="918"/>
      <c r="N60" s="296">
        <f>K60*L60</f>
        <v>472.49999999999994</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472.49999999999994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44683.804555337498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617840.46492765518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123568.09298553104</v>
      </c>
      <c r="M84" s="863"/>
      <c r="N84" s="57"/>
    </row>
    <row r="85" spans="1:14">
      <c r="B85" s="95" t="s">
        <v>1057</v>
      </c>
      <c r="C85" s="96"/>
      <c r="D85" s="96"/>
      <c r="E85" s="96"/>
      <c r="F85" s="96"/>
      <c r="G85" s="96"/>
      <c r="H85" s="96"/>
      <c r="I85" s="93"/>
      <c r="J85" s="94"/>
      <c r="K85" s="313">
        <v>0.05</v>
      </c>
      <c r="L85" s="862">
        <f>N79*K85</f>
        <v>30892.02324638276</v>
      </c>
      <c r="M85" s="863"/>
      <c r="N85" s="57"/>
    </row>
    <row r="86" spans="1:14" ht="15.75" thickBot="1">
      <c r="B86" s="97" t="s">
        <v>1058</v>
      </c>
      <c r="C86" s="98"/>
      <c r="D86" s="98"/>
      <c r="E86" s="98"/>
      <c r="F86" s="98"/>
      <c r="G86" s="98"/>
      <c r="H86" s="98"/>
      <c r="I86" s="99"/>
      <c r="J86" s="100"/>
      <c r="K86" s="314">
        <v>0.05</v>
      </c>
      <c r="L86" s="864">
        <f>N79*K86</f>
        <v>30892.02324638276</v>
      </c>
      <c r="M86" s="865"/>
      <c r="N86" s="57"/>
    </row>
    <row r="87" spans="1:14" ht="15.75" thickBot="1">
      <c r="B87" s="828" t="s">
        <v>1037</v>
      </c>
      <c r="C87" s="829"/>
      <c r="D87" s="829"/>
      <c r="E87" s="829"/>
      <c r="F87" s="829"/>
      <c r="G87" s="829"/>
      <c r="H87" s="829"/>
      <c r="I87" s="829"/>
      <c r="J87" s="829"/>
      <c r="K87" s="829"/>
      <c r="L87" s="829"/>
      <c r="M87" s="830"/>
      <c r="N87" s="58">
        <f>L84+L85+L86</f>
        <v>185352.13947829657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803192.60440595169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195</v>
      </c>
      <c r="B36" s="841" t="str">
        <f>VLOOKUP(A36,EQUIPOS!A6:D154,3,FALSE)</f>
        <v xml:space="preserve">Equipo de oxicorte, Capacidad de corte: hasta 6´´ (152mm) </v>
      </c>
      <c r="C36" s="842"/>
      <c r="D36" s="842"/>
      <c r="E36" s="842"/>
      <c r="F36" s="842"/>
      <c r="G36" s="842"/>
      <c r="H36" s="843"/>
      <c r="I36" s="276"/>
      <c r="J36" s="277"/>
      <c r="K36" s="278">
        <f>VLOOKUP(A36,EQUIPOS!A6:D163,4,FALSE)</f>
        <v>19285.197424435933</v>
      </c>
      <c r="L36" s="279"/>
      <c r="M36" s="345">
        <v>1.1299999999999999</v>
      </c>
      <c r="N36" s="281">
        <f>K36/M36</f>
        <v>17066.546393306136</v>
      </c>
    </row>
    <row r="37" spans="1:14">
      <c r="A37" s="119" t="s">
        <v>332</v>
      </c>
      <c r="B37" s="841" t="str">
        <f>VLOOKUP(A37,EQUIPOS!A7:D154,3,FALSE)</f>
        <v xml:space="preserve">Taladro de 1/2´´, pulidora, lijadora y circular
</v>
      </c>
      <c r="C37" s="842"/>
      <c r="D37" s="842"/>
      <c r="E37" s="842"/>
      <c r="F37" s="842"/>
      <c r="G37" s="842"/>
      <c r="H37" s="843"/>
      <c r="I37" s="430"/>
      <c r="J37" s="431"/>
      <c r="K37" s="278">
        <f>VLOOKUP(A37,EQUIPOS!A7:D164,4,FALSE)</f>
        <v>2531.7837377607498</v>
      </c>
      <c r="L37" s="344"/>
      <c r="M37" s="345">
        <v>0.53</v>
      </c>
      <c r="N37" s="281">
        <f>K37/M37</f>
        <v>4776.9504486051883</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2553.3602603050003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24396.857102216323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93735.177002350378</v>
      </c>
      <c r="N48" s="281">
        <f>K48*M48</f>
        <v>1874.7035400470077</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5175</v>
      </c>
      <c r="N49" s="281">
        <f>K49*M49</f>
        <v>2587.5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37983.331043210987</v>
      </c>
      <c r="N50" s="281">
        <f>K50*M50</f>
        <v>3038.6664834568792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7500.8700235038868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25533.60260305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57431.329728770208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11486.265945754043</v>
      </c>
      <c r="M84" s="863"/>
      <c r="N84" s="57"/>
    </row>
    <row r="85" spans="1:14">
      <c r="B85" s="95" t="s">
        <v>1057</v>
      </c>
      <c r="C85" s="96"/>
      <c r="D85" s="96"/>
      <c r="E85" s="96"/>
      <c r="F85" s="96"/>
      <c r="G85" s="96"/>
      <c r="H85" s="96"/>
      <c r="I85" s="93"/>
      <c r="J85" s="94"/>
      <c r="K85" s="313">
        <v>0.05</v>
      </c>
      <c r="L85" s="862">
        <f>N79*K85</f>
        <v>2871.5664864385108</v>
      </c>
      <c r="M85" s="863"/>
      <c r="N85" s="57"/>
    </row>
    <row r="86" spans="1:14" ht="15.75" thickBot="1">
      <c r="B86" s="97" t="s">
        <v>1058</v>
      </c>
      <c r="C86" s="98"/>
      <c r="D86" s="98"/>
      <c r="E86" s="98"/>
      <c r="F86" s="98"/>
      <c r="G86" s="98"/>
      <c r="H86" s="98"/>
      <c r="I86" s="99"/>
      <c r="J86" s="100"/>
      <c r="K86" s="314">
        <v>0.05</v>
      </c>
      <c r="L86" s="864">
        <f>N79*K86</f>
        <v>2871.5664864385108</v>
      </c>
      <c r="M86" s="865"/>
      <c r="N86" s="57"/>
    </row>
    <row r="87" spans="1:14" ht="15.75" thickBot="1">
      <c r="B87" s="828" t="s">
        <v>1037</v>
      </c>
      <c r="C87" s="829"/>
      <c r="D87" s="829"/>
      <c r="E87" s="829"/>
      <c r="F87" s="829"/>
      <c r="G87" s="829"/>
      <c r="H87" s="829"/>
      <c r="I87" s="829"/>
      <c r="J87" s="829"/>
      <c r="K87" s="829"/>
      <c r="L87" s="829"/>
      <c r="M87" s="830"/>
      <c r="N87" s="58">
        <f>L84+L85+L86</f>
        <v>17229.398918631065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74660.728647401265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7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123</v>
      </c>
      <c r="B36" s="841" t="str">
        <f>VLOOKUP(A36,EQUIPOS!A6:D154,3,FALSE)</f>
        <v>Bomba de inyección de lechada</v>
      </c>
      <c r="C36" s="842"/>
      <c r="D36" s="842"/>
      <c r="E36" s="842"/>
      <c r="F36" s="842"/>
      <c r="G36" s="842"/>
      <c r="H36" s="843"/>
      <c r="I36" s="276"/>
      <c r="J36" s="277"/>
      <c r="K36" s="278">
        <f>VLOOKUP(A36,EQUIPOS!A6:D163,4,FALSE)</f>
        <v>25106.183482332912</v>
      </c>
      <c r="L36" s="279"/>
      <c r="M36" s="345">
        <v>12</v>
      </c>
      <c r="N36" s="281">
        <f t="shared" ref="N36:N42" si="0">K36/M36</f>
        <v>2092.1819568610758</v>
      </c>
    </row>
    <row r="37" spans="1:14">
      <c r="A37" s="119" t="s">
        <v>288</v>
      </c>
      <c r="B37" s="841" t="str">
        <f>VLOOKUP(A37,EQUIPOS!A7:D154,3,FALSE)</f>
        <v xml:space="preserve">Planta eléctrica </v>
      </c>
      <c r="C37" s="842"/>
      <c r="D37" s="842"/>
      <c r="E37" s="842"/>
      <c r="F37" s="842"/>
      <c r="G37" s="842"/>
      <c r="H37" s="843"/>
      <c r="I37" s="276"/>
      <c r="J37" s="277"/>
      <c r="K37" s="278">
        <f>VLOOKUP(A37,EQUIPOS!A7:D164,4,FALSE)</f>
        <v>14112.275436355898</v>
      </c>
      <c r="L37" s="279"/>
      <c r="M37" s="345">
        <v>1.3</v>
      </c>
      <c r="N37" s="281">
        <f t="shared" si="0"/>
        <v>10855.596489504536</v>
      </c>
    </row>
    <row r="38" spans="1:14">
      <c r="A38" s="119" t="s">
        <v>125</v>
      </c>
      <c r="B38" s="841" t="str">
        <f>VLOOKUP(A38,EQUIPOS!A8:D154,3,FALSE)</f>
        <v>Bomba para gato de tensionamiento</v>
      </c>
      <c r="C38" s="842"/>
      <c r="D38" s="842"/>
      <c r="E38" s="842"/>
      <c r="F38" s="842"/>
      <c r="G38" s="842"/>
      <c r="H38" s="843"/>
      <c r="I38" s="276"/>
      <c r="J38" s="277"/>
      <c r="K38" s="278">
        <f>VLOOKUP(A38,EQUIPOS!A8:D165,4,FALSE)</f>
        <v>49783.515857811843</v>
      </c>
      <c r="L38" s="279"/>
      <c r="M38" s="345">
        <v>12</v>
      </c>
      <c r="N38" s="281">
        <f t="shared" si="0"/>
        <v>4148.6263214843202</v>
      </c>
    </row>
    <row r="39" spans="1:14">
      <c r="A39" s="119" t="s">
        <v>180</v>
      </c>
      <c r="B39" s="841" t="str">
        <f>VLOOKUP(A39,EQUIPOS!A9:D154,3,FALSE)</f>
        <v>Compresor 120 HP, con martillo.</v>
      </c>
      <c r="C39" s="842"/>
      <c r="D39" s="842"/>
      <c r="E39" s="842"/>
      <c r="F39" s="842"/>
      <c r="G39" s="842"/>
      <c r="H39" s="843"/>
      <c r="I39" s="276"/>
      <c r="J39" s="277"/>
      <c r="K39" s="278">
        <f>VLOOKUP(A39,EQUIPOS!A9:D166,4,FALSE)</f>
        <v>125000</v>
      </c>
      <c r="L39" s="279"/>
      <c r="M39" s="345">
        <v>1.3</v>
      </c>
      <c r="N39" s="281">
        <f t="shared" si="0"/>
        <v>96153.846153846156</v>
      </c>
    </row>
    <row r="40" spans="1:14">
      <c r="A40" s="119" t="s">
        <v>197</v>
      </c>
      <c r="B40" s="841" t="str">
        <f>VLOOKUP(A40,EQUIPOS!A10:D154,3,FALSE)</f>
        <v>Equipo de perforación (TRACKDRILL), potencia 40 HP, 2100 golpes / minuto</v>
      </c>
      <c r="C40" s="842"/>
      <c r="D40" s="842"/>
      <c r="E40" s="842"/>
      <c r="F40" s="842"/>
      <c r="G40" s="842"/>
      <c r="H40" s="843"/>
      <c r="I40" s="276"/>
      <c r="J40" s="277"/>
      <c r="K40" s="278">
        <f>VLOOKUP(A40,EQUIPOS!A10:D167,4,FALSE)</f>
        <v>183994.25872711797</v>
      </c>
      <c r="L40" s="279"/>
      <c r="M40" s="345">
        <v>1.3</v>
      </c>
      <c r="N40" s="281">
        <f t="shared" si="0"/>
        <v>141534.04517470612</v>
      </c>
    </row>
    <row r="41" spans="1:14">
      <c r="A41" s="119" t="s">
        <v>195</v>
      </c>
      <c r="B41" s="841" t="str">
        <f>VLOOKUP(A41,EQUIPOS!A11:D155,3,FALSE)</f>
        <v xml:space="preserve">Equipo de oxicorte, Capacidad de corte: hasta 6´´ (152mm) </v>
      </c>
      <c r="C41" s="842"/>
      <c r="D41" s="842"/>
      <c r="E41" s="842"/>
      <c r="F41" s="842"/>
      <c r="G41" s="842"/>
      <c r="H41" s="843"/>
      <c r="I41" s="276"/>
      <c r="J41" s="277"/>
      <c r="K41" s="278">
        <f>VLOOKUP(A41,EQUIPOS!A11:D168,4,FALSE)</f>
        <v>19285.197424435933</v>
      </c>
      <c r="L41" s="279"/>
      <c r="M41" s="345">
        <v>15</v>
      </c>
      <c r="N41" s="281">
        <f t="shared" si="0"/>
        <v>1285.6798282957288</v>
      </c>
    </row>
    <row r="42" spans="1:14">
      <c r="A42" s="119" t="s">
        <v>240</v>
      </c>
      <c r="B42" s="841" t="str">
        <f>VLOOKUP(A42,EQUIPOS!A12:D156,3,FALSE)</f>
        <v>Gato para tensionamiento, fuerza Max 200 ton, área de tensión 314 cm2.</v>
      </c>
      <c r="C42" s="842"/>
      <c r="D42" s="842"/>
      <c r="E42" s="842"/>
      <c r="F42" s="842"/>
      <c r="G42" s="842"/>
      <c r="H42" s="843"/>
      <c r="I42" s="276"/>
      <c r="J42" s="277"/>
      <c r="K42" s="278">
        <f>VLOOKUP(A42,EQUIPOS!A12:D169,4,FALSE)</f>
        <v>155936.51128139638</v>
      </c>
      <c r="L42" s="279"/>
      <c r="M42" s="345">
        <v>12</v>
      </c>
      <c r="N42" s="281">
        <f t="shared" si="0"/>
        <v>12994.709273449698</v>
      </c>
    </row>
    <row r="43" spans="1:14">
      <c r="A43" s="119"/>
      <c r="B43" s="841"/>
      <c r="C43" s="842"/>
      <c r="D43" s="842"/>
      <c r="E43" s="842"/>
      <c r="F43" s="842"/>
      <c r="G43" s="842"/>
      <c r="H43" s="843"/>
      <c r="I43" s="430"/>
      <c r="J43" s="431"/>
      <c r="K43" s="278"/>
      <c r="L43" s="344"/>
      <c r="M43" s="345"/>
      <c r="N43" s="281"/>
    </row>
    <row r="44" spans="1:14">
      <c r="A44" s="119"/>
      <c r="B44" s="841"/>
      <c r="C44" s="842"/>
      <c r="D44" s="842"/>
      <c r="E44" s="842"/>
      <c r="F44" s="842"/>
      <c r="G44" s="842"/>
      <c r="H44" s="843"/>
      <c r="I44" s="337"/>
      <c r="J44" s="339"/>
      <c r="K44" s="278"/>
      <c r="L44" s="432"/>
      <c r="M44" s="433"/>
      <c r="N44" s="281"/>
    </row>
    <row r="45" spans="1:14">
      <c r="B45" s="841"/>
      <c r="C45" s="842"/>
      <c r="D45" s="842"/>
      <c r="E45" s="842"/>
      <c r="F45" s="842"/>
      <c r="G45" s="842"/>
      <c r="H45" s="843"/>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41"/>
      <c r="C48" s="842"/>
      <c r="D48" s="842"/>
      <c r="E48" s="842"/>
      <c r="F48" s="842"/>
      <c r="G48" s="842"/>
      <c r="H48" s="843"/>
      <c r="I48" s="850"/>
      <c r="J48" s="851"/>
      <c r="K48" s="47"/>
      <c r="L48" s="852"/>
      <c r="M48" s="853"/>
      <c r="N48" s="111"/>
    </row>
    <row r="49" spans="1:14" ht="15.75" thickBot="1">
      <c r="B49" s="828" t="s">
        <v>1037</v>
      </c>
      <c r="C49" s="829"/>
      <c r="D49" s="829"/>
      <c r="E49" s="829"/>
      <c r="F49" s="829"/>
      <c r="G49" s="829"/>
      <c r="H49" s="829"/>
      <c r="I49" s="829"/>
      <c r="J49" s="829"/>
      <c r="K49" s="829"/>
      <c r="L49" s="829"/>
      <c r="M49" s="830"/>
      <c r="N49" s="403">
        <f>SUM(N36:N48)</f>
        <v>272992.93175246305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9" t="s">
        <v>1028</v>
      </c>
      <c r="C53" s="820"/>
      <c r="D53" s="820"/>
      <c r="E53" s="820"/>
      <c r="F53" s="820"/>
      <c r="G53" s="820"/>
      <c r="H53" s="820"/>
      <c r="I53" s="821"/>
      <c r="J53" s="324" t="s">
        <v>1029</v>
      </c>
      <c r="K53" s="91" t="s">
        <v>1030</v>
      </c>
      <c r="L53" s="822" t="s">
        <v>1039</v>
      </c>
      <c r="M53" s="821"/>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4600</v>
      </c>
      <c r="N54" s="281">
        <f>K54*M54</f>
        <v>920</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6082.6673898631943</v>
      </c>
      <c r="N55" s="281">
        <f t="shared" ref="N55:N67" si="1">K55*M55</f>
        <v>33637.150665943467</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23500</v>
      </c>
      <c r="N56" s="281">
        <f t="shared" si="1"/>
        <v>188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20000</v>
      </c>
      <c r="N57" s="281">
        <f t="shared" si="1"/>
        <v>440</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800</v>
      </c>
      <c r="N58" s="281">
        <f t="shared" si="1"/>
        <v>240</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1500</v>
      </c>
      <c r="N59" s="281">
        <f t="shared" si="1"/>
        <v>150</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4842.719460013258</v>
      </c>
      <c r="N60" s="281">
        <f t="shared" si="1"/>
        <v>2421.359730006629</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76882.879768577099</v>
      </c>
      <c r="N61" s="281">
        <f t="shared" si="1"/>
        <v>7688.2879768577104</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1013.9475682516722</v>
      </c>
      <c r="N62" s="281">
        <f t="shared" si="1"/>
        <v>10139.475682516722</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199028.94907491107</v>
      </c>
      <c r="N63" s="281">
        <f t="shared" si="1"/>
        <v>199028.94907491107</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14391.743747363344</v>
      </c>
      <c r="N64" s="281">
        <f t="shared" si="1"/>
        <v>7195.8718736816718</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5700</v>
      </c>
      <c r="N65" s="281">
        <f t="shared" si="1"/>
        <v>3135.0000000000005</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4600</v>
      </c>
      <c r="N66" s="281">
        <f t="shared" si="1"/>
        <v>230</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3500</v>
      </c>
      <c r="N67" s="281">
        <f t="shared" si="1"/>
        <v>3500</v>
      </c>
    </row>
    <row r="68" spans="1:14" ht="15.75" thickBot="1">
      <c r="B68" s="49"/>
      <c r="C68" s="319"/>
      <c r="D68" s="319"/>
      <c r="E68" s="319"/>
      <c r="F68" s="319"/>
      <c r="G68" s="319"/>
      <c r="H68" s="319"/>
      <c r="I68" s="319"/>
      <c r="J68" s="444"/>
      <c r="K68" s="132"/>
      <c r="L68" s="334"/>
      <c r="M68" s="411"/>
      <c r="N68" s="281"/>
    </row>
    <row r="69" spans="1:14" ht="15.75" thickBot="1">
      <c r="B69" s="828" t="s">
        <v>1037</v>
      </c>
      <c r="C69" s="829"/>
      <c r="D69" s="829"/>
      <c r="E69" s="829"/>
      <c r="F69" s="829"/>
      <c r="G69" s="829"/>
      <c r="H69" s="829"/>
      <c r="I69" s="829"/>
      <c r="J69" s="829"/>
      <c r="K69" s="829"/>
      <c r="L69" s="829"/>
      <c r="M69" s="830"/>
      <c r="N69" s="403">
        <f>SUM(N54:N68)</f>
        <v>268914.09500391729</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31" t="s">
        <v>1045</v>
      </c>
      <c r="M73" s="804"/>
      <c r="N73" s="82" t="s">
        <v>1035</v>
      </c>
    </row>
    <row r="74" spans="1:14">
      <c r="B74" s="52"/>
      <c r="C74" s="326"/>
      <c r="D74" s="326"/>
      <c r="E74" s="326"/>
      <c r="F74" s="326"/>
      <c r="G74" s="326"/>
      <c r="H74" s="320"/>
      <c r="I74" s="288"/>
      <c r="J74" s="295"/>
      <c r="K74" s="288"/>
      <c r="L74" s="917"/>
      <c r="M74" s="918"/>
      <c r="N74" s="296"/>
    </row>
    <row r="75" spans="1:14">
      <c r="B75" s="52"/>
      <c r="C75" s="53"/>
      <c r="D75" s="53"/>
      <c r="E75" s="53"/>
      <c r="F75" s="53"/>
      <c r="G75" s="53"/>
      <c r="H75" s="320"/>
      <c r="I75" s="288"/>
      <c r="J75" s="295"/>
      <c r="K75" s="288"/>
      <c r="L75" s="917"/>
      <c r="M75" s="918"/>
      <c r="N75" s="296"/>
    </row>
    <row r="76" spans="1:14">
      <c r="B76" s="52"/>
      <c r="C76" s="53"/>
      <c r="D76" s="53"/>
      <c r="E76" s="53"/>
      <c r="F76" s="53"/>
      <c r="G76" s="53"/>
      <c r="H76" s="320"/>
      <c r="I76" s="288"/>
      <c r="J76" s="295"/>
      <c r="K76" s="288"/>
      <c r="L76" s="917"/>
      <c r="M76" s="918"/>
      <c r="N76" s="296"/>
    </row>
    <row r="77" spans="1:14">
      <c r="B77" s="52"/>
      <c r="C77" s="53"/>
      <c r="D77" s="53"/>
      <c r="E77" s="53"/>
      <c r="F77" s="53"/>
      <c r="G77" s="53"/>
      <c r="H77" s="320"/>
      <c r="I77" s="288"/>
      <c r="J77" s="295"/>
      <c r="K77" s="288"/>
      <c r="L77" s="917"/>
      <c r="M77" s="918"/>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17"/>
      <c r="M79" s="818"/>
      <c r="N79" s="133"/>
    </row>
    <row r="80" spans="1:14" ht="15.75" thickBot="1">
      <c r="B80" s="834" t="s">
        <v>1037</v>
      </c>
      <c r="C80" s="835"/>
      <c r="D80" s="835"/>
      <c r="E80" s="835"/>
      <c r="F80" s="835"/>
      <c r="G80" s="835"/>
      <c r="H80" s="835"/>
      <c r="I80" s="835"/>
      <c r="J80" s="835"/>
      <c r="K80" s="835"/>
      <c r="L80" s="835"/>
      <c r="M80" s="836"/>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4" t="s">
        <v>1047</v>
      </c>
      <c r="C84" s="855"/>
      <c r="D84" s="855"/>
      <c r="E84" s="855"/>
      <c r="F84" s="855"/>
      <c r="G84" s="855"/>
      <c r="H84" s="855"/>
      <c r="I84" s="79" t="s">
        <v>1048</v>
      </c>
      <c r="J84" s="81" t="s">
        <v>1494</v>
      </c>
      <c r="K84" s="80" t="s">
        <v>1050</v>
      </c>
      <c r="L84" s="856" t="s">
        <v>1034</v>
      </c>
      <c r="M84" s="857"/>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15"/>
      <c r="C90" s="816"/>
      <c r="D90" s="816"/>
      <c r="E90" s="816"/>
      <c r="F90" s="816"/>
      <c r="G90" s="816"/>
      <c r="H90" s="816"/>
      <c r="I90" s="132"/>
      <c r="J90" s="132"/>
      <c r="K90" s="132"/>
      <c r="L90" s="916"/>
      <c r="M90" s="916"/>
      <c r="N90" s="51"/>
    </row>
    <row r="91" spans="1:15" ht="15.75" thickBot="1">
      <c r="B91" s="834" t="s">
        <v>1037</v>
      </c>
      <c r="C91" s="835"/>
      <c r="D91" s="835"/>
      <c r="E91" s="835"/>
      <c r="F91" s="835"/>
      <c r="G91" s="835"/>
      <c r="H91" s="835"/>
      <c r="I91" s="835"/>
      <c r="J91" s="835"/>
      <c r="K91" s="835"/>
      <c r="L91" s="835"/>
      <c r="M91" s="836"/>
      <c r="N91" s="310">
        <f>SUM(N85:N90)</f>
        <v>39282.465543153841</v>
      </c>
    </row>
    <row r="92" spans="1:15" ht="15.75" thickBot="1">
      <c r="B92" s="39"/>
      <c r="C92" s="40"/>
      <c r="D92" s="40"/>
      <c r="E92" s="40"/>
      <c r="F92" s="40"/>
      <c r="G92" s="40"/>
      <c r="H92" s="40"/>
      <c r="I92" s="40"/>
      <c r="J92" s="40"/>
      <c r="K92" s="40"/>
      <c r="L92" s="40"/>
      <c r="M92" s="40"/>
      <c r="N92" s="41"/>
    </row>
    <row r="93" spans="1:15" ht="15.75" thickBot="1">
      <c r="B93" s="828" t="s">
        <v>1051</v>
      </c>
      <c r="C93" s="829"/>
      <c r="D93" s="829"/>
      <c r="E93" s="829"/>
      <c r="F93" s="829"/>
      <c r="G93" s="829"/>
      <c r="H93" s="829"/>
      <c r="I93" s="829"/>
      <c r="J93" s="829"/>
      <c r="K93" s="829"/>
      <c r="L93" s="829"/>
      <c r="M93" s="830"/>
      <c r="N93" s="105">
        <f>N49+N69+N80+N91</f>
        <v>581189.49229953415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19" t="s">
        <v>1053</v>
      </c>
      <c r="C97" s="820"/>
      <c r="D97" s="820"/>
      <c r="E97" s="820"/>
      <c r="F97" s="820"/>
      <c r="G97" s="820"/>
      <c r="H97" s="820"/>
      <c r="I97" s="323"/>
      <c r="J97" s="343"/>
      <c r="K97" s="311" t="s">
        <v>1054</v>
      </c>
      <c r="L97" s="858" t="s">
        <v>1055</v>
      </c>
      <c r="M97" s="859"/>
      <c r="N97" s="312"/>
    </row>
    <row r="98" spans="1:14">
      <c r="B98" s="860" t="s">
        <v>1056</v>
      </c>
      <c r="C98" s="861"/>
      <c r="D98" s="861"/>
      <c r="E98" s="861"/>
      <c r="F98" s="861"/>
      <c r="G98" s="861"/>
      <c r="H98" s="861"/>
      <c r="I98" s="93"/>
      <c r="J98" s="94"/>
      <c r="K98" s="313">
        <v>0.2</v>
      </c>
      <c r="L98" s="862">
        <f>N93*K98</f>
        <v>116237.89845990684</v>
      </c>
      <c r="M98" s="863"/>
      <c r="N98" s="57"/>
    </row>
    <row r="99" spans="1:14">
      <c r="B99" s="95" t="s">
        <v>1057</v>
      </c>
      <c r="C99" s="96"/>
      <c r="D99" s="96"/>
      <c r="E99" s="96"/>
      <c r="F99" s="96"/>
      <c r="G99" s="96"/>
      <c r="H99" s="96"/>
      <c r="I99" s="93"/>
      <c r="J99" s="94"/>
      <c r="K99" s="313">
        <v>0.05</v>
      </c>
      <c r="L99" s="862">
        <f>N93*K99</f>
        <v>29059.474614976709</v>
      </c>
      <c r="M99" s="863"/>
      <c r="N99" s="57"/>
    </row>
    <row r="100" spans="1:14" ht="15.75" thickBot="1">
      <c r="B100" s="97" t="s">
        <v>1058</v>
      </c>
      <c r="C100" s="98"/>
      <c r="D100" s="98"/>
      <c r="E100" s="98"/>
      <c r="F100" s="98"/>
      <c r="G100" s="98"/>
      <c r="H100" s="98"/>
      <c r="I100" s="99"/>
      <c r="J100" s="100"/>
      <c r="K100" s="314">
        <v>0.05</v>
      </c>
      <c r="L100" s="864">
        <f>N93*K100</f>
        <v>29059.474614976709</v>
      </c>
      <c r="M100" s="865"/>
      <c r="N100" s="57"/>
    </row>
    <row r="101" spans="1:14" ht="15.75" thickBot="1">
      <c r="B101" s="828" t="s">
        <v>1037</v>
      </c>
      <c r="C101" s="829"/>
      <c r="D101" s="829"/>
      <c r="E101" s="829"/>
      <c r="F101" s="829"/>
      <c r="G101" s="829"/>
      <c r="H101" s="829"/>
      <c r="I101" s="829"/>
      <c r="J101" s="829"/>
      <c r="K101" s="829"/>
      <c r="L101" s="829"/>
      <c r="M101" s="830"/>
      <c r="N101" s="58">
        <f>L98+L99+L100</f>
        <v>174356.84768986024</v>
      </c>
    </row>
    <row r="102" spans="1:14" ht="15.75" thickBot="1">
      <c r="B102" s="39"/>
      <c r="C102" s="40"/>
      <c r="D102" s="40"/>
      <c r="E102" s="40"/>
      <c r="F102" s="40"/>
      <c r="G102" s="40"/>
      <c r="H102" s="40"/>
      <c r="I102" s="40"/>
      <c r="J102" s="40"/>
      <c r="K102" s="40"/>
      <c r="L102" s="40"/>
      <c r="M102" s="40"/>
      <c r="N102" s="41"/>
    </row>
    <row r="103" spans="1:14" ht="15.75" thickBot="1">
      <c r="A103" t="s">
        <v>2122</v>
      </c>
      <c r="B103" s="828" t="s">
        <v>1059</v>
      </c>
      <c r="C103" s="829"/>
      <c r="D103" s="829"/>
      <c r="E103" s="829"/>
      <c r="F103" s="829"/>
      <c r="G103" s="829"/>
      <c r="H103" s="829"/>
      <c r="I103" s="829"/>
      <c r="J103" s="829"/>
      <c r="K103" s="829"/>
      <c r="L103" s="829"/>
      <c r="M103" s="830"/>
      <c r="N103" s="196">
        <f>N93+N101</f>
        <v>755546.33998939442</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72" t="s">
        <v>2324</v>
      </c>
      <c r="C120" s="973"/>
      <c r="D120" s="973"/>
      <c r="E120" s="973"/>
      <c r="F120" s="973"/>
      <c r="G120" s="973"/>
      <c r="H120" s="973"/>
      <c r="I120" s="973"/>
      <c r="J120" s="973"/>
      <c r="K120" s="973"/>
      <c r="L120" s="973"/>
      <c r="M120" s="973"/>
      <c r="N120" s="974"/>
    </row>
    <row r="121" spans="2:14" ht="15" customHeight="1">
      <c r="B121" s="972"/>
      <c r="C121" s="973"/>
      <c r="D121" s="973"/>
      <c r="E121" s="973"/>
      <c r="F121" s="973"/>
      <c r="G121" s="973"/>
      <c r="H121" s="973"/>
      <c r="I121" s="973"/>
      <c r="J121" s="973"/>
      <c r="K121" s="973"/>
      <c r="L121" s="973"/>
      <c r="M121" s="973"/>
      <c r="N121" s="974"/>
    </row>
    <row r="122" spans="2:14" ht="30" customHeight="1">
      <c r="B122" s="975" t="s">
        <v>2325</v>
      </c>
      <c r="C122" s="976"/>
      <c r="D122" s="976"/>
      <c r="E122" s="976"/>
      <c r="F122" s="976"/>
      <c r="G122" s="976"/>
      <c r="H122" s="976"/>
      <c r="I122" s="976"/>
      <c r="J122" s="976"/>
      <c r="K122" s="976"/>
      <c r="L122" s="976"/>
      <c r="M122" s="976"/>
      <c r="N122" s="977"/>
    </row>
    <row r="123" spans="2:14">
      <c r="B123" s="975"/>
      <c r="C123" s="976"/>
      <c r="D123" s="976"/>
      <c r="E123" s="976"/>
      <c r="F123" s="976"/>
      <c r="G123" s="976"/>
      <c r="H123" s="976"/>
      <c r="I123" s="976"/>
      <c r="J123" s="976"/>
      <c r="K123" s="976"/>
      <c r="L123" s="976"/>
      <c r="M123" s="976"/>
      <c r="N123" s="977"/>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78"/>
      <c r="K133" s="978"/>
      <c r="L133" s="978"/>
      <c r="M133" s="978"/>
      <c r="N133" s="979"/>
    </row>
    <row r="134" spans="2:14" ht="15.75" thickBot="1">
      <c r="B134" s="428" t="s">
        <v>2327</v>
      </c>
      <c r="C134" s="429"/>
      <c r="D134" s="429"/>
      <c r="E134" s="268"/>
      <c r="F134" s="268"/>
      <c r="G134" s="268"/>
      <c r="H134" s="268"/>
      <c r="I134" s="268"/>
      <c r="J134" s="980"/>
      <c r="K134" s="980"/>
      <c r="L134" s="980"/>
      <c r="M134" s="980"/>
      <c r="N134" s="98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224</v>
      </c>
      <c r="B36" s="841" t="str">
        <f>VLOOKUP(A36,EQUIPOS!A6:D154,3,FALSE)</f>
        <v>Equipo de Medición (Deformimetros Eléctricos, Mecánicos, Celdas de Carga,  Etc.)</v>
      </c>
      <c r="C36" s="842"/>
      <c r="D36" s="842"/>
      <c r="E36" s="842"/>
      <c r="F36" s="842"/>
      <c r="G36" s="842"/>
      <c r="H36" s="843"/>
      <c r="I36" s="276"/>
      <c r="J36" s="277"/>
      <c r="K36" s="278">
        <f>VLOOKUP(A36,EQUIPOS!A6:D163,4,FALSE)</f>
        <v>198965.24425287358</v>
      </c>
      <c r="L36" s="279"/>
      <c r="M36" s="345">
        <v>3.3333333330000001</v>
      </c>
      <c r="N36" s="281">
        <f>K36/M36</f>
        <v>59689.573281831028</v>
      </c>
    </row>
    <row r="37" spans="1:14">
      <c r="A37" s="119" t="s">
        <v>125</v>
      </c>
      <c r="B37" s="841" t="str">
        <f>VLOOKUP(A37,EQUIPOS!A7:D154,3,FALSE)</f>
        <v>Bomba para gato de tensionamiento</v>
      </c>
      <c r="C37" s="842"/>
      <c r="D37" s="842"/>
      <c r="E37" s="842"/>
      <c r="F37" s="842"/>
      <c r="G37" s="842"/>
      <c r="H37" s="843"/>
      <c r="I37" s="430"/>
      <c r="J37" s="431"/>
      <c r="K37" s="278">
        <f>VLOOKUP(A37,EQUIPOS!A7:D164,4,FALSE)</f>
        <v>49783.515857811843</v>
      </c>
      <c r="L37" s="344"/>
      <c r="M37" s="345">
        <v>0.1</v>
      </c>
      <c r="N37" s="281">
        <f>K37/M37</f>
        <v>497835.15857811843</v>
      </c>
    </row>
    <row r="38" spans="1:14">
      <c r="A38" s="119" t="s">
        <v>240</v>
      </c>
      <c r="B38" s="841" t="str">
        <f>VLOOKUP(A38,EQUIPOS!A8:D154,3,FALSE)</f>
        <v>Gato para tensionamiento, fuerza Max 200 ton, área de tensión 314 cm2.</v>
      </c>
      <c r="C38" s="842"/>
      <c r="D38" s="842"/>
      <c r="E38" s="842"/>
      <c r="F38" s="842"/>
      <c r="G38" s="842"/>
      <c r="H38" s="843"/>
      <c r="I38" s="337"/>
      <c r="J38" s="339"/>
      <c r="K38" s="278">
        <f>VLOOKUP(A38,EQUIPOS!A8:D165,4,FALSE)</f>
        <v>155936.51128139638</v>
      </c>
      <c r="L38" s="432"/>
      <c r="M38" s="433">
        <v>0.1</v>
      </c>
      <c r="N38" s="281">
        <f>K38/M38</f>
        <v>1559365.1128139638</v>
      </c>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2116889.844673913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17">
        <f>VLOOKUP(A60,TRANSPORTE!A2:D117,4,FALSE)</f>
        <v>5613.3810871183905</v>
      </c>
      <c r="M60" s="918"/>
      <c r="N60" s="296">
        <f>K60*L60</f>
        <v>84200.716306775852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84200.716306775852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5840.7159380840721</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2206931.2769187731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441386.25538375461</v>
      </c>
      <c r="M84" s="863"/>
      <c r="N84" s="57"/>
    </row>
    <row r="85" spans="1:14">
      <c r="B85" s="95" t="s">
        <v>1057</v>
      </c>
      <c r="C85" s="96"/>
      <c r="D85" s="96"/>
      <c r="E85" s="96"/>
      <c r="F85" s="96"/>
      <c r="G85" s="96"/>
      <c r="H85" s="96"/>
      <c r="I85" s="93"/>
      <c r="J85" s="94"/>
      <c r="K85" s="313">
        <v>0.05</v>
      </c>
      <c r="L85" s="862">
        <f>N79*K85</f>
        <v>110346.56384593865</v>
      </c>
      <c r="M85" s="863"/>
      <c r="N85" s="57"/>
    </row>
    <row r="86" spans="1:14" ht="15.75" thickBot="1">
      <c r="B86" s="97" t="s">
        <v>1058</v>
      </c>
      <c r="C86" s="98"/>
      <c r="D86" s="98"/>
      <c r="E86" s="98"/>
      <c r="F86" s="98"/>
      <c r="G86" s="98"/>
      <c r="H86" s="98"/>
      <c r="I86" s="99"/>
      <c r="J86" s="100"/>
      <c r="K86" s="314">
        <v>0.05</v>
      </c>
      <c r="L86" s="864">
        <f>N79*K86</f>
        <v>110346.56384593865</v>
      </c>
      <c r="M86" s="865"/>
      <c r="N86" s="57"/>
    </row>
    <row r="87" spans="1:14" ht="15.75" thickBot="1">
      <c r="B87" s="828" t="s">
        <v>1037</v>
      </c>
      <c r="C87" s="829"/>
      <c r="D87" s="829"/>
      <c r="E87" s="829"/>
      <c r="F87" s="829"/>
      <c r="G87" s="829"/>
      <c r="H87" s="829"/>
      <c r="I87" s="829"/>
      <c r="J87" s="829"/>
      <c r="K87" s="829"/>
      <c r="L87" s="829"/>
      <c r="M87" s="830"/>
      <c r="N87" s="58">
        <f>L84+L85+L86</f>
        <v>662079.38307563192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2869010.6599944048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112</v>
      </c>
      <c r="B36" s="841" t="str">
        <f>VLOOKUP(A36,EQUIPOS!A6:D154,3,FALSE)</f>
        <v xml:space="preserve">Aspersor manual
</v>
      </c>
      <c r="C36" s="842"/>
      <c r="D36" s="842"/>
      <c r="E36" s="842"/>
      <c r="F36" s="842"/>
      <c r="G36" s="842"/>
      <c r="H36" s="843"/>
      <c r="I36" s="276"/>
      <c r="J36" s="277"/>
      <c r="K36" s="278">
        <f>VLOOKUP(A36,EQUIPOS!A6:D163,4,FALSE)</f>
        <v>2978.2726692209458</v>
      </c>
      <c r="L36" s="279"/>
      <c r="M36" s="345">
        <v>2</v>
      </c>
      <c r="N36" s="281">
        <f>K36/M36</f>
        <v>1489.1363346104729</v>
      </c>
    </row>
    <row r="37" spans="1:14">
      <c r="A37" s="119" t="s">
        <v>363</v>
      </c>
      <c r="B37" s="841" t="str">
        <f>VLOOKUP(A37,EQUIPOS!A7:D154,3,FALSE)</f>
        <v>Vibrador de concreto, Motor de 3 hp a 18.000 rpm Mangueras de 4 mt</v>
      </c>
      <c r="C37" s="842"/>
      <c r="D37" s="842"/>
      <c r="E37" s="842"/>
      <c r="F37" s="842"/>
      <c r="G37" s="842"/>
      <c r="H37" s="843"/>
      <c r="I37" s="430"/>
      <c r="J37" s="431"/>
      <c r="K37" s="278">
        <f>VLOOKUP(A37,EQUIPOS!A7:D164,4,FALSE)</f>
        <v>7500</v>
      </c>
      <c r="L37" s="344"/>
      <c r="M37" s="345">
        <v>2</v>
      </c>
      <c r="N37" s="281">
        <f>K37/M37</f>
        <v>3750</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1595.850162690625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6834.9864973010972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51333.640691858003</v>
      </c>
      <c r="N48" s="281">
        <f>K48*M48</f>
        <v>236134.74718254679</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422331</v>
      </c>
      <c r="N50" s="281">
        <f>K50*M50</f>
        <v>422331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92351.688302296141</v>
      </c>
      <c r="N51" s="281">
        <f>K51*M51</f>
        <v>424817.76619056222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1089153.513373109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17">
        <f>VLOOKUP(A60,TRANSPORTE!A2:D117,4,FALSE)</f>
        <v>1350</v>
      </c>
      <c r="M60" s="918"/>
      <c r="N60" s="296">
        <f>K60*L60</f>
        <v>1350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1350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31917.003253812498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1129255.5031242226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225851.10062484455</v>
      </c>
      <c r="M84" s="863"/>
      <c r="N84" s="57"/>
    </row>
    <row r="85" spans="1:14">
      <c r="B85" s="95" t="s">
        <v>1057</v>
      </c>
      <c r="C85" s="96"/>
      <c r="D85" s="96"/>
      <c r="E85" s="96"/>
      <c r="F85" s="96"/>
      <c r="G85" s="96"/>
      <c r="H85" s="96"/>
      <c r="I85" s="93"/>
      <c r="J85" s="94"/>
      <c r="K85" s="313">
        <v>0.05</v>
      </c>
      <c r="L85" s="862">
        <f>N79*K85</f>
        <v>56462.775156211137</v>
      </c>
      <c r="M85" s="863"/>
      <c r="N85" s="57"/>
    </row>
    <row r="86" spans="1:14" ht="15.75" thickBot="1">
      <c r="B86" s="97" t="s">
        <v>1058</v>
      </c>
      <c r="C86" s="98"/>
      <c r="D86" s="98"/>
      <c r="E86" s="98"/>
      <c r="F86" s="98"/>
      <c r="G86" s="98"/>
      <c r="H86" s="98"/>
      <c r="I86" s="99"/>
      <c r="J86" s="100"/>
      <c r="K86" s="314">
        <v>0.05</v>
      </c>
      <c r="L86" s="864">
        <f>N79*K86</f>
        <v>56462.775156211137</v>
      </c>
      <c r="M86" s="865"/>
      <c r="N86" s="57"/>
    </row>
    <row r="87" spans="1:14" ht="15.75" thickBot="1">
      <c r="B87" s="828" t="s">
        <v>1037</v>
      </c>
      <c r="C87" s="829"/>
      <c r="D87" s="829"/>
      <c r="E87" s="829"/>
      <c r="F87" s="829"/>
      <c r="G87" s="829"/>
      <c r="H87" s="829"/>
      <c r="I87" s="829"/>
      <c r="J87" s="829"/>
      <c r="K87" s="829"/>
      <c r="L87" s="829"/>
      <c r="M87" s="830"/>
      <c r="N87" s="58">
        <f>L84+L85+L86</f>
        <v>338776.65093726676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1468032.1540614893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112</v>
      </c>
      <c r="B36" s="841" t="str">
        <f>VLOOKUP(A36,EQUIPOS!A6:D154,3,FALSE)</f>
        <v xml:space="preserve">Aspersor manual
</v>
      </c>
      <c r="C36" s="842"/>
      <c r="D36" s="842"/>
      <c r="E36" s="842"/>
      <c r="F36" s="842"/>
      <c r="G36" s="842"/>
      <c r="H36" s="843"/>
      <c r="I36" s="276"/>
      <c r="J36" s="277"/>
      <c r="K36" s="278">
        <f>VLOOKUP(A36,EQUIPOS!A6:D163,4,FALSE)</f>
        <v>2978.2726692209458</v>
      </c>
      <c r="L36" s="279"/>
      <c r="M36" s="345">
        <v>2</v>
      </c>
      <c r="N36" s="281">
        <f>K36/M36</f>
        <v>1489.1363346104729</v>
      </c>
    </row>
    <row r="37" spans="1:14">
      <c r="A37" s="119" t="s">
        <v>363</v>
      </c>
      <c r="B37" s="841" t="str">
        <f>VLOOKUP(A37,EQUIPOS!A7:D154,3,FALSE)</f>
        <v>Vibrador de concreto, Motor de 3 hp a 18.000 rpm Mangueras de 4 mt</v>
      </c>
      <c r="C37" s="842"/>
      <c r="D37" s="842"/>
      <c r="E37" s="842"/>
      <c r="F37" s="842"/>
      <c r="G37" s="842"/>
      <c r="H37" s="843"/>
      <c r="I37" s="430"/>
      <c r="J37" s="431"/>
      <c r="K37" s="278">
        <f>VLOOKUP(A37,EQUIPOS!A7:D164,4,FALSE)</f>
        <v>7500</v>
      </c>
      <c r="L37" s="344"/>
      <c r="M37" s="345">
        <v>2</v>
      </c>
      <c r="N37" s="281">
        <f>K37/M37</f>
        <v>3750</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1276.6801301525002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6515.8164647629728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51333.640691858003</v>
      </c>
      <c r="N48" s="281">
        <f>K48*M48</f>
        <v>236134.74718254679</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397674</v>
      </c>
      <c r="N50" s="281">
        <f>K50*M50</f>
        <v>397674</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92351.688302296141</v>
      </c>
      <c r="N51" s="281">
        <f>K51*M51</f>
        <v>424817.76619056222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1064496.513373109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17">
        <f>VLOOKUP(A60,TRANSPORTE!A2:D117,4,FALSE)</f>
        <v>1350</v>
      </c>
      <c r="M60" s="918"/>
      <c r="N60" s="296">
        <f>K60*L60</f>
        <v>1350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1350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25533.60260305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1097895.9324409219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219579.18648818438</v>
      </c>
      <c r="M84" s="863"/>
      <c r="N84" s="57"/>
    </row>
    <row r="85" spans="1:14">
      <c r="B85" s="95" t="s">
        <v>1057</v>
      </c>
      <c r="C85" s="96"/>
      <c r="D85" s="96"/>
      <c r="E85" s="96"/>
      <c r="F85" s="96"/>
      <c r="G85" s="96"/>
      <c r="H85" s="96"/>
      <c r="I85" s="93"/>
      <c r="J85" s="94"/>
      <c r="K85" s="313">
        <v>0.05</v>
      </c>
      <c r="L85" s="862">
        <f>N79*K85</f>
        <v>54894.796622046095</v>
      </c>
      <c r="M85" s="863"/>
      <c r="N85" s="57"/>
    </row>
    <row r="86" spans="1:14" ht="15.75" thickBot="1">
      <c r="B86" s="97" t="s">
        <v>1058</v>
      </c>
      <c r="C86" s="98"/>
      <c r="D86" s="98"/>
      <c r="E86" s="98"/>
      <c r="F86" s="98"/>
      <c r="G86" s="98"/>
      <c r="H86" s="98"/>
      <c r="I86" s="99"/>
      <c r="J86" s="100"/>
      <c r="K86" s="314">
        <v>0.05</v>
      </c>
      <c r="L86" s="864">
        <f>N79*K86</f>
        <v>54894.796622046095</v>
      </c>
      <c r="M86" s="865"/>
      <c r="N86" s="57"/>
    </row>
    <row r="87" spans="1:14" ht="15.75" thickBot="1">
      <c r="B87" s="828" t="s">
        <v>1037</v>
      </c>
      <c r="C87" s="829"/>
      <c r="D87" s="829"/>
      <c r="E87" s="829"/>
      <c r="F87" s="829"/>
      <c r="G87" s="829"/>
      <c r="H87" s="829"/>
      <c r="I87" s="829"/>
      <c r="J87" s="829"/>
      <c r="K87" s="829"/>
      <c r="L87" s="829"/>
      <c r="M87" s="830"/>
      <c r="N87" s="58">
        <f>L84+L85+L86</f>
        <v>329368.77973227657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1427264.7121731983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election activeCell="C31" sqref="C31"/>
    </sheetView>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112</v>
      </c>
      <c r="B36" s="841" t="str">
        <f>VLOOKUP(A36,EQUIPOS!A6:D154,3,FALSE)</f>
        <v xml:space="preserve">Aspersor manual
</v>
      </c>
      <c r="C36" s="842"/>
      <c r="D36" s="842"/>
      <c r="E36" s="842"/>
      <c r="F36" s="842"/>
      <c r="G36" s="842"/>
      <c r="H36" s="843"/>
      <c r="I36" s="276"/>
      <c r="J36" s="277"/>
      <c r="K36" s="278">
        <f>VLOOKUP(A36,EQUIPOS!A6:D163,4,FALSE)</f>
        <v>2978.2726692209458</v>
      </c>
      <c r="L36" s="279"/>
      <c r="M36" s="345">
        <v>2</v>
      </c>
      <c r="N36" s="281">
        <f>K36/M36</f>
        <v>1489.1363346104729</v>
      </c>
    </row>
    <row r="37" spans="1:14">
      <c r="A37" s="119" t="s">
        <v>363</v>
      </c>
      <c r="B37" s="841" t="str">
        <f>VLOOKUP(A37,EQUIPOS!A7:D154,3,FALSE)</f>
        <v>Vibrador de concreto, Motor de 3 hp a 18.000 rpm Mangueras de 4 mt</v>
      </c>
      <c r="C37" s="842"/>
      <c r="D37" s="842"/>
      <c r="E37" s="842"/>
      <c r="F37" s="842"/>
      <c r="G37" s="842"/>
      <c r="H37" s="843"/>
      <c r="I37" s="430"/>
      <c r="J37" s="431"/>
      <c r="K37" s="278">
        <f>VLOOKUP(A37,EQUIPOS!A7:D164,4,FALSE)</f>
        <v>7500</v>
      </c>
      <c r="L37" s="344"/>
      <c r="M37" s="345">
        <v>2</v>
      </c>
      <c r="N37" s="281">
        <f>K37/M37</f>
        <v>3750</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1276.6801301525002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6515.8164647629728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376968</v>
      </c>
      <c r="N48" s="281">
        <f>K48*M48</f>
        <v>376968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92351.688302296141</v>
      </c>
      <c r="N50" s="281">
        <f>K50*M50</f>
        <v>424817.76619056222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807655.76619056216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17">
        <f>VLOOKUP(A60,TRANSPORTE!A2:D117,4,FALSE)</f>
        <v>1350</v>
      </c>
      <c r="M60" s="918"/>
      <c r="N60" s="296">
        <f>K60*L60</f>
        <v>1350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1350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25533.60260305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841055.18525837513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168211.03705167503</v>
      </c>
      <c r="M84" s="863"/>
      <c r="N84" s="57"/>
    </row>
    <row r="85" spans="1:14">
      <c r="B85" s="95" t="s">
        <v>1057</v>
      </c>
      <c r="C85" s="96"/>
      <c r="D85" s="96"/>
      <c r="E85" s="96"/>
      <c r="F85" s="96"/>
      <c r="G85" s="96"/>
      <c r="H85" s="96"/>
      <c r="I85" s="93"/>
      <c r="J85" s="94"/>
      <c r="K85" s="313">
        <v>0.05</v>
      </c>
      <c r="L85" s="862">
        <f>N79*K85</f>
        <v>42052.759262918757</v>
      </c>
      <c r="M85" s="863"/>
      <c r="N85" s="57"/>
    </row>
    <row r="86" spans="1:14" ht="15.75" thickBot="1">
      <c r="B86" s="97" t="s">
        <v>1058</v>
      </c>
      <c r="C86" s="98"/>
      <c r="D86" s="98"/>
      <c r="E86" s="98"/>
      <c r="F86" s="98"/>
      <c r="G86" s="98"/>
      <c r="H86" s="98"/>
      <c r="I86" s="99"/>
      <c r="J86" s="100"/>
      <c r="K86" s="314">
        <v>0.05</v>
      </c>
      <c r="L86" s="864">
        <f>N79*K86</f>
        <v>42052.759262918757</v>
      </c>
      <c r="M86" s="865"/>
      <c r="N86" s="57"/>
    </row>
    <row r="87" spans="1:14" ht="15.75" thickBot="1">
      <c r="B87" s="828" t="s">
        <v>1037</v>
      </c>
      <c r="C87" s="829"/>
      <c r="D87" s="829"/>
      <c r="E87" s="829"/>
      <c r="F87" s="829"/>
      <c r="G87" s="829"/>
      <c r="H87" s="829"/>
      <c r="I87" s="829"/>
      <c r="J87" s="829"/>
      <c r="K87" s="829"/>
      <c r="L87" s="829"/>
      <c r="M87" s="830"/>
      <c r="N87" s="58">
        <f>L84+L85+L86</f>
        <v>252316.55557751254</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1093371.7408358876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112</v>
      </c>
      <c r="B36" s="841" t="str">
        <f>VLOOKUP(A36,EQUIPOS!A6:D154,3,FALSE)</f>
        <v xml:space="preserve">Aspersor manual
</v>
      </c>
      <c r="C36" s="842"/>
      <c r="D36" s="842"/>
      <c r="E36" s="842"/>
      <c r="F36" s="842"/>
      <c r="G36" s="842"/>
      <c r="H36" s="843"/>
      <c r="I36" s="276"/>
      <c r="J36" s="277"/>
      <c r="K36" s="278">
        <f>VLOOKUP(A36,EQUIPOS!A6:D163,4,FALSE)</f>
        <v>2978.2726692209458</v>
      </c>
      <c r="L36" s="279"/>
      <c r="M36" s="345">
        <v>2</v>
      </c>
      <c r="N36" s="281">
        <f>K36/M36</f>
        <v>1489.1363346104729</v>
      </c>
    </row>
    <row r="37" spans="1:14">
      <c r="A37" s="119" t="s">
        <v>363</v>
      </c>
      <c r="B37" s="841" t="str">
        <f>VLOOKUP(A37,EQUIPOS!A7:D154,3,FALSE)</f>
        <v>Vibrador de concreto, Motor de 3 hp a 18.000 rpm Mangueras de 4 mt</v>
      </c>
      <c r="C37" s="842"/>
      <c r="D37" s="842"/>
      <c r="E37" s="842"/>
      <c r="F37" s="842"/>
      <c r="G37" s="842"/>
      <c r="H37" s="843"/>
      <c r="I37" s="430"/>
      <c r="J37" s="431"/>
      <c r="K37" s="278">
        <f>VLOOKUP(A37,EQUIPOS!A7:D164,4,FALSE)</f>
        <v>7500</v>
      </c>
      <c r="L37" s="344"/>
      <c r="M37" s="345">
        <v>2</v>
      </c>
      <c r="N37" s="281">
        <f>K37/M37</f>
        <v>3750</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1276.6801301525002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6515.8164647629728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358190</v>
      </c>
      <c r="N48" s="281">
        <f>K48*M48</f>
        <v>358190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v>
      </c>
      <c r="N49" s="281">
        <f>K49*M49</f>
        <v>5870</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109448.81926113419</v>
      </c>
      <c r="N50" s="281">
        <f>K50*M50</f>
        <v>503464.56860121724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8" t="s">
        <v>1037</v>
      </c>
      <c r="C55" s="829"/>
      <c r="D55" s="829"/>
      <c r="E55" s="829"/>
      <c r="F55" s="829"/>
      <c r="G55" s="829"/>
      <c r="H55" s="829"/>
      <c r="I55" s="829"/>
      <c r="J55" s="829"/>
      <c r="K55" s="829"/>
      <c r="L55" s="829"/>
      <c r="M55" s="830"/>
      <c r="N55" s="403">
        <f>SUM(N48:N54)</f>
        <v>867524.56860121724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17">
        <f>VLOOKUP(A60,TRANSPORTE!A2:D117,4,FALSE)</f>
        <v>1350</v>
      </c>
      <c r="M60" s="918"/>
      <c r="N60" s="296">
        <f>K60*L60</f>
        <v>1350</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1350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25533.60260305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900923.9876690302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180184.79753380606</v>
      </c>
      <c r="M84" s="863"/>
      <c r="N84" s="57"/>
    </row>
    <row r="85" spans="1:14">
      <c r="B85" s="95" t="s">
        <v>1057</v>
      </c>
      <c r="C85" s="96"/>
      <c r="D85" s="96"/>
      <c r="E85" s="96"/>
      <c r="F85" s="96"/>
      <c r="G85" s="96"/>
      <c r="H85" s="96"/>
      <c r="I85" s="93"/>
      <c r="J85" s="94"/>
      <c r="K85" s="313">
        <v>0.05</v>
      </c>
      <c r="L85" s="862">
        <f>N79*K85</f>
        <v>45046.199383451516</v>
      </c>
      <c r="M85" s="863"/>
      <c r="N85" s="57"/>
    </row>
    <row r="86" spans="1:14" ht="15.75" thickBot="1">
      <c r="B86" s="97" t="s">
        <v>1058</v>
      </c>
      <c r="C86" s="98"/>
      <c r="D86" s="98"/>
      <c r="E86" s="98"/>
      <c r="F86" s="98"/>
      <c r="G86" s="98"/>
      <c r="H86" s="98"/>
      <c r="I86" s="99"/>
      <c r="J86" s="100"/>
      <c r="K86" s="314">
        <v>0.05</v>
      </c>
      <c r="L86" s="864">
        <f>N79*K86</f>
        <v>45046.199383451516</v>
      </c>
      <c r="M86" s="865"/>
      <c r="N86" s="57"/>
    </row>
    <row r="87" spans="1:14" ht="15.75" thickBot="1">
      <c r="B87" s="828" t="s">
        <v>1037</v>
      </c>
      <c r="C87" s="829"/>
      <c r="D87" s="829"/>
      <c r="E87" s="829"/>
      <c r="F87" s="829"/>
      <c r="G87" s="829"/>
      <c r="H87" s="829"/>
      <c r="I87" s="829"/>
      <c r="J87" s="829"/>
      <c r="K87" s="829"/>
      <c r="L87" s="829"/>
      <c r="M87" s="830"/>
      <c r="N87" s="58">
        <f>L84+L85+L86</f>
        <v>270277.1963007091</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1171201.1839697394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ht="25.5"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257</v>
      </c>
      <c r="B36" s="841" t="str">
        <f>VLOOKUP(A36,EQUIPOS!A6:D154,3,FALSE)</f>
        <v>Mezcladora de concreto 1 bulto</v>
      </c>
      <c r="C36" s="842"/>
      <c r="D36" s="842"/>
      <c r="E36" s="842"/>
      <c r="F36" s="842"/>
      <c r="G36" s="842"/>
      <c r="H36" s="843"/>
      <c r="I36" s="276"/>
      <c r="J36" s="277"/>
      <c r="K36" s="278">
        <f>VLOOKUP(A36,EQUIPOS!A6:D163,4,FALSE)</f>
        <v>20825</v>
      </c>
      <c r="L36" s="279"/>
      <c r="M36" s="345">
        <v>1</v>
      </c>
      <c r="N36" s="281">
        <f>K36/M36</f>
        <v>20825</v>
      </c>
    </row>
    <row r="37" spans="1:14">
      <c r="A37" s="119" t="s">
        <v>363</v>
      </c>
      <c r="B37" s="841" t="str">
        <f>VLOOKUP(A37,EQUIPOS!A7:D154,3,FALSE)</f>
        <v>Vibrador de concreto, Motor de 3 hp a 18.000 rpm Mangueras de 4 mt</v>
      </c>
      <c r="C37" s="842"/>
      <c r="D37" s="842"/>
      <c r="E37" s="842"/>
      <c r="F37" s="842"/>
      <c r="G37" s="842"/>
      <c r="H37" s="843"/>
      <c r="I37" s="430"/>
      <c r="J37" s="431"/>
      <c r="K37" s="278">
        <f>VLOOKUP(A37,EQUIPOS!A7:D164,4,FALSE)</f>
        <v>7500</v>
      </c>
      <c r="L37" s="344"/>
      <c r="M37" s="345">
        <v>1</v>
      </c>
      <c r="N37" s="281">
        <f>K37/M37</f>
        <v>7500</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N81*M41</f>
        <v>3191.7003253812504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31516.700325381251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73780</v>
      </c>
      <c r="N48" s="281">
        <f>K48*M48</f>
        <v>70091</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69</v>
      </c>
      <c r="N49" s="281">
        <f>K49*M49</f>
        <v>11730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73780</v>
      </c>
      <c r="N50" s="281">
        <f>K50*M50</f>
        <v>40579</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440</v>
      </c>
      <c r="N51" s="281">
        <f>K51*M51</f>
        <v>132000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109448.81926113419</v>
      </c>
      <c r="N52" s="281">
        <f>K52*M52</f>
        <v>339291.33970951603</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8" t="s">
        <v>1037</v>
      </c>
      <c r="C59" s="829"/>
      <c r="D59" s="829"/>
      <c r="E59" s="829"/>
      <c r="F59" s="829"/>
      <c r="G59" s="829"/>
      <c r="H59" s="829"/>
      <c r="I59" s="829"/>
      <c r="J59" s="829"/>
      <c r="K59" s="829"/>
      <c r="L59" s="829"/>
      <c r="M59" s="830"/>
      <c r="N59" s="403">
        <f>SUM(N48:N58)</f>
        <v>593691.33970951603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17">
        <f>VLOOKUP(A64,TRANSPORTE!A2:D117,4,FALSE)</f>
        <v>1300</v>
      </c>
      <c r="M64" s="918"/>
      <c r="N64" s="296">
        <f>K64*L64</f>
        <v>715.00000000000011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17">
        <f>VLOOKUP(A65,TRANSPORTE!A3:D117,4,FALSE)</f>
        <v>1300</v>
      </c>
      <c r="M65" s="918"/>
      <c r="N65" s="296">
        <f>K65*L65</f>
        <v>1235</v>
      </c>
    </row>
    <row r="66" spans="1:15">
      <c r="B66" s="52"/>
      <c r="C66" s="53"/>
      <c r="D66" s="53"/>
      <c r="E66" s="53"/>
      <c r="F66" s="53"/>
      <c r="G66" s="53"/>
      <c r="H66" s="320"/>
      <c r="I66" s="288"/>
      <c r="J66" s="295"/>
      <c r="K66" s="288"/>
      <c r="L66" s="917"/>
      <c r="M66" s="918"/>
      <c r="N66" s="296"/>
    </row>
    <row r="67" spans="1:15">
      <c r="B67" s="52"/>
      <c r="C67" s="53"/>
      <c r="D67" s="53"/>
      <c r="E67" s="53"/>
      <c r="F67" s="53"/>
      <c r="G67" s="53"/>
      <c r="H67" s="320"/>
      <c r="I67" s="288"/>
      <c r="J67" s="295"/>
      <c r="K67" s="288"/>
      <c r="L67" s="917"/>
      <c r="M67" s="918"/>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1950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63834.006507625003</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N43+N59+N70+N81</f>
        <v>690992.04654252226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138198.40930850446</v>
      </c>
      <c r="M88" s="863"/>
      <c r="N88" s="57"/>
    </row>
    <row r="89" spans="1:14">
      <c r="B89" s="95" t="s">
        <v>1057</v>
      </c>
      <c r="C89" s="96"/>
      <c r="D89" s="96"/>
      <c r="E89" s="96"/>
      <c r="F89" s="96"/>
      <c r="G89" s="96"/>
      <c r="H89" s="96"/>
      <c r="I89" s="93"/>
      <c r="J89" s="94"/>
      <c r="K89" s="313">
        <v>0.05</v>
      </c>
      <c r="L89" s="862">
        <f>N83*K89</f>
        <v>34549.602327126115</v>
      </c>
      <c r="M89" s="863"/>
      <c r="N89" s="57"/>
    </row>
    <row r="90" spans="1:14" ht="15.75" thickBot="1">
      <c r="B90" s="97" t="s">
        <v>1058</v>
      </c>
      <c r="C90" s="98"/>
      <c r="D90" s="98"/>
      <c r="E90" s="98"/>
      <c r="F90" s="98"/>
      <c r="G90" s="98"/>
      <c r="H90" s="98"/>
      <c r="I90" s="99"/>
      <c r="J90" s="100"/>
      <c r="K90" s="314">
        <v>0.05</v>
      </c>
      <c r="L90" s="864">
        <f>N83*K90</f>
        <v>34549.602327126115</v>
      </c>
      <c r="M90" s="865"/>
      <c r="N90" s="57"/>
    </row>
    <row r="91" spans="1:14" ht="15.75" thickBot="1">
      <c r="B91" s="828" t="s">
        <v>1037</v>
      </c>
      <c r="C91" s="829"/>
      <c r="D91" s="829"/>
      <c r="E91" s="829"/>
      <c r="F91" s="829"/>
      <c r="G91" s="829"/>
      <c r="H91" s="829"/>
      <c r="I91" s="829"/>
      <c r="J91" s="829"/>
      <c r="K91" s="829"/>
      <c r="L91" s="829"/>
      <c r="M91" s="830"/>
      <c r="N91" s="58">
        <f>L88+L89+L90</f>
        <v>207297.61396275667</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898289.66050527897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2" t="s">
        <v>2324</v>
      </c>
      <c r="C110" s="973"/>
      <c r="D110" s="973"/>
      <c r="E110" s="973"/>
      <c r="F110" s="973"/>
      <c r="G110" s="973"/>
      <c r="H110" s="973"/>
      <c r="I110" s="973"/>
      <c r="J110" s="973"/>
      <c r="K110" s="973"/>
      <c r="L110" s="973"/>
      <c r="M110" s="973"/>
      <c r="N110" s="974"/>
    </row>
    <row r="111" spans="2:14" ht="15" customHeight="1">
      <c r="B111" s="972"/>
      <c r="C111" s="973"/>
      <c r="D111" s="973"/>
      <c r="E111" s="973"/>
      <c r="F111" s="973"/>
      <c r="G111" s="973"/>
      <c r="H111" s="973"/>
      <c r="I111" s="973"/>
      <c r="J111" s="973"/>
      <c r="K111" s="973"/>
      <c r="L111" s="973"/>
      <c r="M111" s="973"/>
      <c r="N111" s="974"/>
    </row>
    <row r="112" spans="2:14" ht="30" customHeight="1">
      <c r="B112" s="975" t="s">
        <v>2325</v>
      </c>
      <c r="C112" s="976"/>
      <c r="D112" s="976"/>
      <c r="E112" s="976"/>
      <c r="F112" s="976"/>
      <c r="G112" s="976"/>
      <c r="H112" s="976"/>
      <c r="I112" s="976"/>
      <c r="J112" s="976"/>
      <c r="K112" s="976"/>
      <c r="L112" s="976"/>
      <c r="M112" s="976"/>
      <c r="N112" s="977"/>
    </row>
    <row r="113" spans="2:14">
      <c r="B113" s="975"/>
      <c r="C113" s="976"/>
      <c r="D113" s="976"/>
      <c r="E113" s="976"/>
      <c r="F113" s="976"/>
      <c r="G113" s="976"/>
      <c r="H113" s="976"/>
      <c r="I113" s="976"/>
      <c r="J113" s="976"/>
      <c r="K113" s="976"/>
      <c r="L113" s="976"/>
      <c r="M113" s="976"/>
      <c r="N113" s="97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8"/>
      <c r="K123" s="978"/>
      <c r="L123" s="978"/>
      <c r="M123" s="978"/>
      <c r="N123" s="979"/>
    </row>
    <row r="124" spans="2:14" ht="15.75" thickBot="1">
      <c r="B124" s="428" t="s">
        <v>2327</v>
      </c>
      <c r="C124" s="429"/>
      <c r="D124" s="429"/>
      <c r="E124" s="268"/>
      <c r="F124" s="268"/>
      <c r="G124" s="268"/>
      <c r="H124" s="268"/>
      <c r="I124" s="268"/>
      <c r="J124" s="980"/>
      <c r="K124" s="980"/>
      <c r="L124" s="980"/>
      <c r="M124" s="980"/>
      <c r="N124"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257</v>
      </c>
      <c r="B36" s="841" t="str">
        <f>VLOOKUP(A36,EQUIPOS!A6:D154,3,FALSE)</f>
        <v>Mezcladora de concreto 1 bulto</v>
      </c>
      <c r="C36" s="842"/>
      <c r="D36" s="842"/>
      <c r="E36" s="842"/>
      <c r="F36" s="842"/>
      <c r="G36" s="842"/>
      <c r="H36" s="843"/>
      <c r="I36" s="276"/>
      <c r="J36" s="277"/>
      <c r="K36" s="278">
        <f>VLOOKUP(A36,EQUIPOS!A6:D163,4,FALSE)</f>
        <v>20825</v>
      </c>
      <c r="L36" s="279"/>
      <c r="M36" s="345">
        <v>1</v>
      </c>
      <c r="N36" s="281">
        <f>K36/M36</f>
        <v>20825</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N81*M41</f>
        <v>3191.7003253812504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24016.700325381251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73780</v>
      </c>
      <c r="N48" s="281">
        <f>K48*M48</f>
        <v>61975.199999999997</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69</v>
      </c>
      <c r="N49" s="281">
        <f>K49*M49</f>
        <v>12765</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73780</v>
      </c>
      <c r="N50" s="281">
        <f>K50*M50</f>
        <v>46481.4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440</v>
      </c>
      <c r="N51" s="281">
        <f>K51*M51</f>
        <v>114400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8" t="s">
        <v>1037</v>
      </c>
      <c r="C59" s="829"/>
      <c r="D59" s="829"/>
      <c r="E59" s="829"/>
      <c r="F59" s="829"/>
      <c r="G59" s="829"/>
      <c r="H59" s="829"/>
      <c r="I59" s="829"/>
      <c r="J59" s="829"/>
      <c r="K59" s="829"/>
      <c r="L59" s="829"/>
      <c r="M59" s="830"/>
      <c r="N59" s="403">
        <f>SUM(N48:N58)</f>
        <v>235621.6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17">
        <f>VLOOKUP(A64,TRANSPORTE!A2:D117,4,FALSE)</f>
        <v>1300</v>
      </c>
      <c r="M64" s="918"/>
      <c r="N64" s="296">
        <f>K64*L64</f>
        <v>819</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17">
        <f>VLOOKUP(A65,TRANSPORTE!A3:D117,4,FALSE)</f>
        <v>1300</v>
      </c>
      <c r="M65" s="918"/>
      <c r="N65" s="296">
        <f>K65*L65</f>
        <v>1092</v>
      </c>
    </row>
    <row r="66" spans="1:15">
      <c r="B66" s="52"/>
      <c r="C66" s="53"/>
      <c r="D66" s="53"/>
      <c r="E66" s="53"/>
      <c r="F66" s="53"/>
      <c r="G66" s="53"/>
      <c r="H66" s="320"/>
      <c r="I66" s="288"/>
      <c r="J66" s="295"/>
      <c r="K66" s="288"/>
      <c r="L66" s="917"/>
      <c r="M66" s="918"/>
      <c r="N66" s="296"/>
    </row>
    <row r="67" spans="1:15">
      <c r="B67" s="52"/>
      <c r="C67" s="53"/>
      <c r="D67" s="53"/>
      <c r="E67" s="53"/>
      <c r="F67" s="53"/>
      <c r="G67" s="53"/>
      <c r="H67" s="320"/>
      <c r="I67" s="288"/>
      <c r="J67" s="295"/>
      <c r="K67" s="288"/>
      <c r="L67" s="917"/>
      <c r="M67" s="918"/>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1911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63834.006507625003</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N43+N59+N70+N81</f>
        <v>325383.30683300627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65076.661366601256</v>
      </c>
      <c r="M88" s="863"/>
      <c r="N88" s="57"/>
    </row>
    <row r="89" spans="1:14">
      <c r="B89" s="95" t="s">
        <v>1057</v>
      </c>
      <c r="C89" s="96"/>
      <c r="D89" s="96"/>
      <c r="E89" s="96"/>
      <c r="F89" s="96"/>
      <c r="G89" s="96"/>
      <c r="H89" s="96"/>
      <c r="I89" s="93"/>
      <c r="J89" s="94"/>
      <c r="K89" s="313">
        <v>0.05</v>
      </c>
      <c r="L89" s="862">
        <f>N83*K89</f>
        <v>16269.165341650314</v>
      </c>
      <c r="M89" s="863"/>
      <c r="N89" s="57"/>
    </row>
    <row r="90" spans="1:14" ht="15.75" thickBot="1">
      <c r="B90" s="97" t="s">
        <v>1058</v>
      </c>
      <c r="C90" s="98"/>
      <c r="D90" s="98"/>
      <c r="E90" s="98"/>
      <c r="F90" s="98"/>
      <c r="G90" s="98"/>
      <c r="H90" s="98"/>
      <c r="I90" s="99"/>
      <c r="J90" s="100"/>
      <c r="K90" s="314">
        <v>0.05</v>
      </c>
      <c r="L90" s="864">
        <f>N83*K90</f>
        <v>16269.165341650314</v>
      </c>
      <c r="M90" s="865"/>
      <c r="N90" s="57"/>
    </row>
    <row r="91" spans="1:14" ht="15.75" thickBot="1">
      <c r="B91" s="828" t="s">
        <v>1037</v>
      </c>
      <c r="C91" s="829"/>
      <c r="D91" s="829"/>
      <c r="E91" s="829"/>
      <c r="F91" s="829"/>
      <c r="G91" s="829"/>
      <c r="H91" s="829"/>
      <c r="I91" s="829"/>
      <c r="J91" s="829"/>
      <c r="K91" s="829"/>
      <c r="L91" s="829"/>
      <c r="M91" s="830"/>
      <c r="N91" s="58">
        <f>L88+L89+L90</f>
        <v>97614.992049901877</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422998.29888290813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2" t="s">
        <v>2324</v>
      </c>
      <c r="C110" s="973"/>
      <c r="D110" s="973"/>
      <c r="E110" s="973"/>
      <c r="F110" s="973"/>
      <c r="G110" s="973"/>
      <c r="H110" s="973"/>
      <c r="I110" s="973"/>
      <c r="J110" s="973"/>
      <c r="K110" s="973"/>
      <c r="L110" s="973"/>
      <c r="M110" s="973"/>
      <c r="N110" s="974"/>
    </row>
    <row r="111" spans="2:14" ht="15" customHeight="1">
      <c r="B111" s="972"/>
      <c r="C111" s="973"/>
      <c r="D111" s="973"/>
      <c r="E111" s="973"/>
      <c r="F111" s="973"/>
      <c r="G111" s="973"/>
      <c r="H111" s="973"/>
      <c r="I111" s="973"/>
      <c r="J111" s="973"/>
      <c r="K111" s="973"/>
      <c r="L111" s="973"/>
      <c r="M111" s="973"/>
      <c r="N111" s="974"/>
    </row>
    <row r="112" spans="2:14" ht="30" customHeight="1">
      <c r="B112" s="975" t="s">
        <v>2325</v>
      </c>
      <c r="C112" s="976"/>
      <c r="D112" s="976"/>
      <c r="E112" s="976"/>
      <c r="F112" s="976"/>
      <c r="G112" s="976"/>
      <c r="H112" s="976"/>
      <c r="I112" s="976"/>
      <c r="J112" s="976"/>
      <c r="K112" s="976"/>
      <c r="L112" s="976"/>
      <c r="M112" s="976"/>
      <c r="N112" s="977"/>
    </row>
    <row r="113" spans="2:14">
      <c r="B113" s="975"/>
      <c r="C113" s="976"/>
      <c r="D113" s="976"/>
      <c r="E113" s="976"/>
      <c r="F113" s="976"/>
      <c r="G113" s="976"/>
      <c r="H113" s="976"/>
      <c r="I113" s="976"/>
      <c r="J113" s="976"/>
      <c r="K113" s="976"/>
      <c r="L113" s="976"/>
      <c r="M113" s="976"/>
      <c r="N113" s="97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8"/>
      <c r="K123" s="978"/>
      <c r="L123" s="978"/>
      <c r="M123" s="978"/>
      <c r="N123" s="979"/>
    </row>
    <row r="124" spans="2:14" ht="15.75" thickBot="1">
      <c r="B124" s="428" t="s">
        <v>2327</v>
      </c>
      <c r="C124" s="429"/>
      <c r="D124" s="429"/>
      <c r="E124" s="268"/>
      <c r="F124" s="268"/>
      <c r="G124" s="268"/>
      <c r="H124" s="268"/>
      <c r="I124" s="268"/>
      <c r="J124" s="980"/>
      <c r="K124" s="980"/>
      <c r="L124" s="980"/>
      <c r="M124" s="980"/>
      <c r="N124"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257</v>
      </c>
      <c r="B36" s="841" t="str">
        <f>VLOOKUP(A36,EQUIPOS!A6:D154,3,FALSE)</f>
        <v>Mezcladora de concreto 1 bulto</v>
      </c>
      <c r="C36" s="842"/>
      <c r="D36" s="842"/>
      <c r="E36" s="842"/>
      <c r="F36" s="842"/>
      <c r="G36" s="842"/>
      <c r="H36" s="843"/>
      <c r="I36" s="276"/>
      <c r="J36" s="277"/>
      <c r="K36" s="278">
        <f>VLOOKUP(A36,EQUIPOS!A6:D163,4,FALSE)</f>
        <v>20825</v>
      </c>
      <c r="L36" s="279"/>
      <c r="M36" s="345">
        <v>1</v>
      </c>
      <c r="N36" s="281">
        <f>K36/M36</f>
        <v>20825</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N81*M41</f>
        <v>2553.3602603050003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23378.360260305002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73780</v>
      </c>
      <c r="N48" s="281">
        <f>K48*M48</f>
        <v>37185.120000000003</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69</v>
      </c>
      <c r="N49" s="281">
        <f>K49*M49</f>
        <v>7659</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57293</v>
      </c>
      <c r="N50" s="281">
        <f>K50*M50</f>
        <v>22917.200000000001</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73780</v>
      </c>
      <c r="N51" s="281">
        <f>K51*M51</f>
        <v>27888.84</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440</v>
      </c>
      <c r="N52" s="281">
        <f>K52*M52</f>
        <v>68640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8" t="s">
        <v>1037</v>
      </c>
      <c r="C59" s="829"/>
      <c r="D59" s="829"/>
      <c r="E59" s="829"/>
      <c r="F59" s="829"/>
      <c r="G59" s="829"/>
      <c r="H59" s="829"/>
      <c r="I59" s="829"/>
      <c r="J59" s="829"/>
      <c r="K59" s="829"/>
      <c r="L59" s="829"/>
      <c r="M59" s="830"/>
      <c r="N59" s="403">
        <f>SUM(N48:N58)</f>
        <v>164290.16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17">
        <f>VLOOKUP(A64,TRANSPORTE!A2:D117,4,FALSE)</f>
        <v>1300</v>
      </c>
      <c r="M64" s="918"/>
      <c r="N64" s="296">
        <f>K64*L64</f>
        <v>491.4</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17">
        <f>VLOOKUP(A65,TRANSPORTE!A3:D117,4,FALSE)</f>
        <v>1300</v>
      </c>
      <c r="M65" s="918"/>
      <c r="N65" s="296">
        <f>K65*L65</f>
        <v>655.20000000000005</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17">
        <f>VLOOKUP(A66,TRANSPORTE!A3:D117,4,FALSE)</f>
        <v>1300</v>
      </c>
      <c r="M66" s="918"/>
      <c r="N66" s="296">
        <f>K66*L66</f>
        <v>520</v>
      </c>
    </row>
    <row r="67" spans="1:15">
      <c r="B67" s="52"/>
      <c r="C67" s="53"/>
      <c r="D67" s="53"/>
      <c r="E67" s="53"/>
      <c r="F67" s="53"/>
      <c r="G67" s="53"/>
      <c r="H67" s="320"/>
      <c r="I67" s="288"/>
      <c r="J67" s="295"/>
      <c r="K67" s="288"/>
      <c r="L67" s="917"/>
      <c r="M67" s="918"/>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f>N64+N65+N66+N67+N68</f>
        <v>1666.6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15"/>
      <c r="C80" s="816"/>
      <c r="D80" s="816"/>
      <c r="E80" s="816"/>
      <c r="F80" s="816"/>
      <c r="G80" s="816"/>
      <c r="H80" s="816"/>
      <c r="I80" s="132"/>
      <c r="J80" s="132"/>
      <c r="K80" s="132"/>
      <c r="L80" s="916"/>
      <c r="M80" s="916"/>
      <c r="N80" s="51"/>
    </row>
    <row r="81" spans="1:14" ht="15.75" thickBot="1">
      <c r="B81" s="834" t="s">
        <v>1037</v>
      </c>
      <c r="C81" s="835"/>
      <c r="D81" s="835"/>
      <c r="E81" s="835"/>
      <c r="F81" s="835"/>
      <c r="G81" s="835"/>
      <c r="H81" s="835"/>
      <c r="I81" s="835"/>
      <c r="J81" s="835"/>
      <c r="K81" s="835"/>
      <c r="L81" s="835"/>
      <c r="M81" s="836"/>
      <c r="N81" s="310">
        <f>SUM(N75:N80)</f>
        <v>51067.205206099999</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N43+N59+N70+N81</f>
        <v>240402.32546640502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48080.465093281004</v>
      </c>
      <c r="M88" s="863"/>
      <c r="N88" s="57"/>
    </row>
    <row r="89" spans="1:14">
      <c r="B89" s="95" t="s">
        <v>1057</v>
      </c>
      <c r="C89" s="96"/>
      <c r="D89" s="96"/>
      <c r="E89" s="96"/>
      <c r="F89" s="96"/>
      <c r="G89" s="96"/>
      <c r="H89" s="96"/>
      <c r="I89" s="93"/>
      <c r="J89" s="94"/>
      <c r="K89" s="313">
        <v>0.05</v>
      </c>
      <c r="L89" s="862">
        <f>N83*K89</f>
        <v>12020.116273320251</v>
      </c>
      <c r="M89" s="863"/>
      <c r="N89" s="57"/>
    </row>
    <row r="90" spans="1:14" ht="15.75" thickBot="1">
      <c r="B90" s="97" t="s">
        <v>1058</v>
      </c>
      <c r="C90" s="98"/>
      <c r="D90" s="98"/>
      <c r="E90" s="98"/>
      <c r="F90" s="98"/>
      <c r="G90" s="98"/>
      <c r="H90" s="98"/>
      <c r="I90" s="99"/>
      <c r="J90" s="100"/>
      <c r="K90" s="314">
        <v>0.05</v>
      </c>
      <c r="L90" s="864">
        <f>N83*K90</f>
        <v>12020.116273320251</v>
      </c>
      <c r="M90" s="865"/>
      <c r="N90" s="57"/>
    </row>
    <row r="91" spans="1:14" ht="15.75" thickBot="1">
      <c r="B91" s="828" t="s">
        <v>1037</v>
      </c>
      <c r="C91" s="829"/>
      <c r="D91" s="829"/>
      <c r="E91" s="829"/>
      <c r="F91" s="829"/>
      <c r="G91" s="829"/>
      <c r="H91" s="829"/>
      <c r="I91" s="829"/>
      <c r="J91" s="829"/>
      <c r="K91" s="829"/>
      <c r="L91" s="829"/>
      <c r="M91" s="830"/>
      <c r="N91" s="58">
        <f>L88+L89+L90</f>
        <v>72120.697639921505</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312523.02310632652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2" t="s">
        <v>2324</v>
      </c>
      <c r="C110" s="973"/>
      <c r="D110" s="973"/>
      <c r="E110" s="973"/>
      <c r="F110" s="973"/>
      <c r="G110" s="973"/>
      <c r="H110" s="973"/>
      <c r="I110" s="973"/>
      <c r="J110" s="973"/>
      <c r="K110" s="973"/>
      <c r="L110" s="973"/>
      <c r="M110" s="973"/>
      <c r="N110" s="974"/>
    </row>
    <row r="111" spans="2:14" ht="15" customHeight="1">
      <c r="B111" s="972"/>
      <c r="C111" s="973"/>
      <c r="D111" s="973"/>
      <c r="E111" s="973"/>
      <c r="F111" s="973"/>
      <c r="G111" s="973"/>
      <c r="H111" s="973"/>
      <c r="I111" s="973"/>
      <c r="J111" s="973"/>
      <c r="K111" s="973"/>
      <c r="L111" s="973"/>
      <c r="M111" s="973"/>
      <c r="N111" s="974"/>
    </row>
    <row r="112" spans="2:14" ht="30" customHeight="1">
      <c r="B112" s="975" t="s">
        <v>2325</v>
      </c>
      <c r="C112" s="976"/>
      <c r="D112" s="976"/>
      <c r="E112" s="976"/>
      <c r="F112" s="976"/>
      <c r="G112" s="976"/>
      <c r="H112" s="976"/>
      <c r="I112" s="976"/>
      <c r="J112" s="976"/>
      <c r="K112" s="976"/>
      <c r="L112" s="976"/>
      <c r="M112" s="976"/>
      <c r="N112" s="977"/>
    </row>
    <row r="113" spans="2:14">
      <c r="B113" s="975"/>
      <c r="C113" s="976"/>
      <c r="D113" s="976"/>
      <c r="E113" s="976"/>
      <c r="F113" s="976"/>
      <c r="G113" s="976"/>
      <c r="H113" s="976"/>
      <c r="I113" s="976"/>
      <c r="J113" s="976"/>
      <c r="K113" s="976"/>
      <c r="L113" s="976"/>
      <c r="M113" s="976"/>
      <c r="N113" s="97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8"/>
      <c r="K123" s="978"/>
      <c r="L123" s="978"/>
      <c r="M123" s="978"/>
      <c r="N123" s="979"/>
    </row>
    <row r="124" spans="2:14" ht="15.75" thickBot="1">
      <c r="B124" s="428" t="s">
        <v>2327</v>
      </c>
      <c r="C124" s="429"/>
      <c r="D124" s="429"/>
      <c r="E124" s="268"/>
      <c r="F124" s="268"/>
      <c r="G124" s="268"/>
      <c r="H124" s="268"/>
      <c r="I124" s="268"/>
      <c r="J124" s="980"/>
      <c r="K124" s="980"/>
      <c r="L124" s="980"/>
      <c r="M124" s="980"/>
      <c r="N124"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363</v>
      </c>
      <c r="B36" s="841" t="str">
        <f>VLOOKUP(A36,EQUIPOS!A6:D154,3,FALSE)</f>
        <v>Vibrador de concreto, Motor de 3 hp a 18.000 rpm Mangueras de 4 mt</v>
      </c>
      <c r="C36" s="842"/>
      <c r="D36" s="842"/>
      <c r="E36" s="842"/>
      <c r="F36" s="842"/>
      <c r="G36" s="842"/>
      <c r="H36" s="843"/>
      <c r="I36" s="276"/>
      <c r="J36" s="277"/>
      <c r="K36" s="278">
        <f>VLOOKUP(A36,EQUIPOS!A6:D163,4,FALSE)</f>
        <v>7500</v>
      </c>
      <c r="L36" s="279"/>
      <c r="M36" s="345">
        <v>1</v>
      </c>
      <c r="N36" s="281">
        <f>K36/M36</f>
        <v>7500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0.02</v>
      </c>
      <c r="N41" s="353">
        <f>N78*M41</f>
        <v>1501.9766237088236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9001.9766237088243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2737</v>
      </c>
      <c r="N48" s="281">
        <f>K48*M48</f>
        <v>93364.544000000009</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35000</v>
      </c>
      <c r="N49" s="281">
        <f>K49*M49</f>
        <v>5250</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358190</v>
      </c>
      <c r="N50" s="281">
        <f>K50*M50</f>
        <v>45131.94</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58921.959139396124</v>
      </c>
      <c r="N51" s="281">
        <f>K51*M51</f>
        <v>58921.959139396124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202668.44313939611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17">
        <f>VLOOKUP(A61,TRANSPORTE!A3:D117,4,FALSE)</f>
        <v>1350</v>
      </c>
      <c r="M61" s="918"/>
      <c r="N61" s="296">
        <f>K61*L61</f>
        <v>170.1</v>
      </c>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f>N61+N62+N63+N64+N65</f>
        <v>170.1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82"/>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51"/>
    </row>
    <row r="78" spans="1:15" ht="15.75" thickBot="1">
      <c r="B78" s="834" t="s">
        <v>1037</v>
      </c>
      <c r="C78" s="835"/>
      <c r="D78" s="835"/>
      <c r="E78" s="835"/>
      <c r="F78" s="835"/>
      <c r="G78" s="835"/>
      <c r="H78" s="835"/>
      <c r="I78" s="835"/>
      <c r="J78" s="835"/>
      <c r="K78" s="835"/>
      <c r="L78" s="835"/>
      <c r="M78" s="836"/>
      <c r="N78" s="310">
        <f>SUM(N72:N77)</f>
        <v>75098.831185441173</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286939.35094854608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57387.870189709218</v>
      </c>
      <c r="M85" s="863"/>
      <c r="N85" s="57"/>
    </row>
    <row r="86" spans="1:14">
      <c r="B86" s="95" t="s">
        <v>1057</v>
      </c>
      <c r="C86" s="96"/>
      <c r="D86" s="96"/>
      <c r="E86" s="96"/>
      <c r="F86" s="96"/>
      <c r="G86" s="96"/>
      <c r="H86" s="96"/>
      <c r="I86" s="93"/>
      <c r="J86" s="94"/>
      <c r="K86" s="313">
        <v>0.05</v>
      </c>
      <c r="L86" s="862">
        <f>N80*K86</f>
        <v>14346.967547427304</v>
      </c>
      <c r="M86" s="863"/>
      <c r="N86" s="57"/>
    </row>
    <row r="87" spans="1:14" ht="15.75" thickBot="1">
      <c r="B87" s="97" t="s">
        <v>1058</v>
      </c>
      <c r="C87" s="98"/>
      <c r="D87" s="98"/>
      <c r="E87" s="98"/>
      <c r="F87" s="98"/>
      <c r="G87" s="98"/>
      <c r="H87" s="98"/>
      <c r="I87" s="99"/>
      <c r="J87" s="100"/>
      <c r="K87" s="314">
        <v>0.05</v>
      </c>
      <c r="L87" s="864">
        <f>N80*K87</f>
        <v>14346.967547427304</v>
      </c>
      <c r="M87" s="865"/>
      <c r="N87" s="57"/>
    </row>
    <row r="88" spans="1:14" ht="15.75" thickBot="1">
      <c r="B88" s="828" t="s">
        <v>1037</v>
      </c>
      <c r="C88" s="829"/>
      <c r="D88" s="829"/>
      <c r="E88" s="829"/>
      <c r="F88" s="829"/>
      <c r="G88" s="829"/>
      <c r="H88" s="829"/>
      <c r="I88" s="829"/>
      <c r="J88" s="829"/>
      <c r="K88" s="829"/>
      <c r="L88" s="829"/>
      <c r="M88" s="830"/>
      <c r="N88" s="58">
        <f>L85+L86+L87</f>
        <v>86081.80528456383</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373021.15623310988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363</v>
      </c>
      <c r="B36" s="841" t="str">
        <f>VLOOKUP(A36,EQUIPOS!A6:D154,3,FALSE)</f>
        <v>Vibrador de concreto, Motor de 3 hp a 18.000 rpm Mangueras de 4 mt</v>
      </c>
      <c r="C36" s="842"/>
      <c r="D36" s="842"/>
      <c r="E36" s="842"/>
      <c r="F36" s="842"/>
      <c r="G36" s="842"/>
      <c r="H36" s="843"/>
      <c r="I36" s="276"/>
      <c r="J36" s="277"/>
      <c r="K36" s="278">
        <f>VLOOKUP(A36,EQUIPOS!A6:D163,4,FALSE)</f>
        <v>7500</v>
      </c>
      <c r="L36" s="279"/>
      <c r="M36" s="345">
        <v>1</v>
      </c>
      <c r="N36" s="281">
        <f>K36/M36</f>
        <v>7500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0.02</v>
      </c>
      <c r="N41" s="353">
        <f>N78*M41</f>
        <v>1501.9766237088236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9001.9766237088243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2737</v>
      </c>
      <c r="N48" s="281">
        <f>K48*M48</f>
        <v>93364.544000000009</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35000</v>
      </c>
      <c r="N49" s="281">
        <f>K49*M49</f>
        <v>5250</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376968</v>
      </c>
      <c r="N50" s="281">
        <f>K50*M50</f>
        <v>47497.968000000001</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58921.959139396124</v>
      </c>
      <c r="N51" s="281">
        <f>K51*M51</f>
        <v>58921.959139396124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205034.47113939613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17">
        <f>VLOOKUP(A61,TRANSPORTE!A3:D117,4,FALSE)</f>
        <v>1350</v>
      </c>
      <c r="M61" s="918"/>
      <c r="N61" s="296">
        <f>K61*L61</f>
        <v>170.1</v>
      </c>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f>N61+N62+N63+N64+N65</f>
        <v>170.1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82"/>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133"/>
    </row>
    <row r="78" spans="1:15" ht="15.75" thickBot="1">
      <c r="B78" s="834" t="s">
        <v>1037</v>
      </c>
      <c r="C78" s="835"/>
      <c r="D78" s="835"/>
      <c r="E78" s="835"/>
      <c r="F78" s="835"/>
      <c r="G78" s="835"/>
      <c r="H78" s="835"/>
      <c r="I78" s="835"/>
      <c r="J78" s="835"/>
      <c r="K78" s="835"/>
      <c r="L78" s="835"/>
      <c r="M78" s="836"/>
      <c r="N78" s="469">
        <f>SUM(N72:N77)</f>
        <v>75098.831185441173</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289305.37894854613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57861.075789709226</v>
      </c>
      <c r="M85" s="863"/>
      <c r="N85" s="57"/>
    </row>
    <row r="86" spans="1:14">
      <c r="B86" s="95" t="s">
        <v>1057</v>
      </c>
      <c r="C86" s="96"/>
      <c r="D86" s="96"/>
      <c r="E86" s="96"/>
      <c r="F86" s="96"/>
      <c r="G86" s="96"/>
      <c r="H86" s="96"/>
      <c r="I86" s="93"/>
      <c r="J86" s="94"/>
      <c r="K86" s="313">
        <v>0.05</v>
      </c>
      <c r="L86" s="862">
        <f>N80*K86</f>
        <v>14465.268947427307</v>
      </c>
      <c r="M86" s="863"/>
      <c r="N86" s="57"/>
    </row>
    <row r="87" spans="1:14" ht="15.75" thickBot="1">
      <c r="B87" s="97" t="s">
        <v>1058</v>
      </c>
      <c r="C87" s="98"/>
      <c r="D87" s="98"/>
      <c r="E87" s="98"/>
      <c r="F87" s="98"/>
      <c r="G87" s="98"/>
      <c r="H87" s="98"/>
      <c r="I87" s="99"/>
      <c r="J87" s="100"/>
      <c r="K87" s="314">
        <v>0.05</v>
      </c>
      <c r="L87" s="864">
        <f>N80*K87</f>
        <v>14465.268947427307</v>
      </c>
      <c r="M87" s="865"/>
      <c r="N87" s="57"/>
    </row>
    <row r="88" spans="1:14" ht="15.75" thickBot="1">
      <c r="B88" s="828" t="s">
        <v>1037</v>
      </c>
      <c r="C88" s="829"/>
      <c r="D88" s="829"/>
      <c r="E88" s="829"/>
      <c r="F88" s="829"/>
      <c r="G88" s="829"/>
      <c r="H88" s="829"/>
      <c r="I88" s="829"/>
      <c r="J88" s="829"/>
      <c r="K88" s="829"/>
      <c r="L88" s="829"/>
      <c r="M88" s="830"/>
      <c r="N88" s="58">
        <f>L85+L86+L87</f>
        <v>86791.613684563839</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376096.99263310997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9"/>
      <c r="C1" s="931"/>
      <c r="D1" s="932"/>
      <c r="E1" s="932"/>
      <c r="F1" s="932"/>
      <c r="G1" s="932"/>
      <c r="H1" s="932"/>
      <c r="I1" s="932"/>
      <c r="J1" s="933"/>
      <c r="K1" s="934" t="s">
        <v>1017</v>
      </c>
      <c r="L1" s="936" t="s">
        <v>2304</v>
      </c>
      <c r="M1" s="937"/>
      <c r="N1" s="938"/>
    </row>
    <row r="2" spans="2:14" ht="22.5"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156</v>
      </c>
      <c r="B36" s="841" t="str">
        <f>VLOOKUP(A36,EQUIPOS!A6:D154,3,FALSE)</f>
        <v>Cizalla manual de 90 cm.</v>
      </c>
      <c r="C36" s="842"/>
      <c r="D36" s="842"/>
      <c r="E36" s="842"/>
      <c r="F36" s="842"/>
      <c r="G36" s="842"/>
      <c r="H36" s="843"/>
      <c r="I36" s="276"/>
      <c r="J36" s="277"/>
      <c r="K36" s="278">
        <f>VLOOKUP(A36,EQUIPOS!A6:D163,4,FALSE)</f>
        <v>1113.1987015751386</v>
      </c>
      <c r="L36" s="279"/>
      <c r="M36" s="345">
        <v>37.5</v>
      </c>
      <c r="N36" s="281">
        <f>K36/M36</f>
        <v>29.685298708670363</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0.02</v>
      </c>
      <c r="N41" s="353">
        <f>N78*M41</f>
        <v>15.32016156183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45.005460270500365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2737</v>
      </c>
      <c r="N48" s="281">
        <f>K48*M48</f>
        <v>2873.85</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4600</v>
      </c>
      <c r="N49" s="281">
        <f>K49*M49</f>
        <v>138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3011.85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17">
        <f>VLOOKUP(A61,TRANSPORTE!A3:D117,4,FALSE)</f>
        <v>6.0272524199553228</v>
      </c>
      <c r="M61" s="918"/>
      <c r="N61" s="296">
        <f>K61*L61</f>
        <v>6.328615040953089</v>
      </c>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f>N61+N62+N63+N64+N65</f>
        <v>6.328615040953089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51"/>
    </row>
    <row r="78" spans="1:15" ht="15.75" thickBot="1">
      <c r="B78" s="834" t="s">
        <v>1037</v>
      </c>
      <c r="C78" s="835"/>
      <c r="D78" s="835"/>
      <c r="E78" s="835"/>
      <c r="F78" s="835"/>
      <c r="G78" s="835"/>
      <c r="H78" s="835"/>
      <c r="I78" s="835"/>
      <c r="J78" s="835"/>
      <c r="K78" s="835"/>
      <c r="L78" s="835"/>
      <c r="M78" s="836"/>
      <c r="N78" s="310">
        <f>SUM(N72:N77)</f>
        <v>766.00807809150001</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3829.1921534029534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765.8384306805907</v>
      </c>
      <c r="M85" s="863"/>
      <c r="N85" s="57"/>
    </row>
    <row r="86" spans="1:14">
      <c r="B86" s="95" t="s">
        <v>1057</v>
      </c>
      <c r="C86" s="96"/>
      <c r="D86" s="96"/>
      <c r="E86" s="96"/>
      <c r="F86" s="96"/>
      <c r="G86" s="96"/>
      <c r="H86" s="96"/>
      <c r="I86" s="93"/>
      <c r="J86" s="94"/>
      <c r="K86" s="313">
        <v>0.05</v>
      </c>
      <c r="L86" s="862">
        <f>N80*K86</f>
        <v>191.45960767014768</v>
      </c>
      <c r="M86" s="863"/>
      <c r="N86" s="57"/>
    </row>
    <row r="87" spans="1:14" ht="15.75" thickBot="1">
      <c r="B87" s="97" t="s">
        <v>1058</v>
      </c>
      <c r="C87" s="98"/>
      <c r="D87" s="98"/>
      <c r="E87" s="98"/>
      <c r="F87" s="98"/>
      <c r="G87" s="98"/>
      <c r="H87" s="98"/>
      <c r="I87" s="99"/>
      <c r="J87" s="100"/>
      <c r="K87" s="314">
        <v>0.05</v>
      </c>
      <c r="L87" s="864">
        <f>N80*K87</f>
        <v>191.45960767014768</v>
      </c>
      <c r="M87" s="865"/>
      <c r="N87" s="57"/>
    </row>
    <row r="88" spans="1:14" ht="15.75" thickBot="1">
      <c r="B88" s="828" t="s">
        <v>1037</v>
      </c>
      <c r="C88" s="829"/>
      <c r="D88" s="829"/>
      <c r="E88" s="829"/>
      <c r="F88" s="829"/>
      <c r="G88" s="829"/>
      <c r="H88" s="829"/>
      <c r="I88" s="829"/>
      <c r="J88" s="829"/>
      <c r="K88" s="829"/>
      <c r="L88" s="829"/>
      <c r="M88" s="830"/>
      <c r="N88" s="58">
        <f>L85+L86+L87</f>
        <v>1148.7576460208861</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4977.9497994238391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156</v>
      </c>
      <c r="B36" s="841" t="str">
        <f>VLOOKUP(A36,EQUIPOS!A6:D154,3,FALSE)</f>
        <v>Cizalla manual de 90 cm.</v>
      </c>
      <c r="C36" s="842"/>
      <c r="D36" s="842"/>
      <c r="E36" s="842"/>
      <c r="F36" s="842"/>
      <c r="G36" s="842"/>
      <c r="H36" s="843"/>
      <c r="I36" s="276"/>
      <c r="J36" s="277"/>
      <c r="K36" s="278">
        <f>VLOOKUP(A36,EQUIPOS!A6:D163,4,FALSE)</f>
        <v>1113.1987015751386</v>
      </c>
      <c r="L36" s="279"/>
      <c r="M36" s="345">
        <v>37.5</v>
      </c>
      <c r="N36" s="281">
        <f>K36/M36</f>
        <v>29.685298708670363</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0.02</v>
      </c>
      <c r="N41" s="353">
        <f>N78*M41</f>
        <v>15.32016156183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45.005460270500365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99095.050442957858</v>
      </c>
      <c r="N48" s="281">
        <f>K48*M48</f>
        <v>104049.80296510576</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4600</v>
      </c>
      <c r="N49" s="281">
        <f>K49*M49</f>
        <v>138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104187.80296510576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17">
        <f>VLOOKUP(A61,TRANSPORTE!A3:D117,4,FALSE)</f>
        <v>6.0272524199553228</v>
      </c>
      <c r="M61" s="918"/>
      <c r="N61" s="296">
        <f>K61*L61</f>
        <v>6.328615040953089</v>
      </c>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f>N61+N62+N63+N64+N65</f>
        <v>6.328615040953089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51"/>
    </row>
    <row r="78" spans="1:15" ht="15.75" thickBot="1">
      <c r="B78" s="834" t="s">
        <v>1037</v>
      </c>
      <c r="C78" s="835"/>
      <c r="D78" s="835"/>
      <c r="E78" s="835"/>
      <c r="F78" s="835"/>
      <c r="G78" s="835"/>
      <c r="H78" s="835"/>
      <c r="I78" s="835"/>
      <c r="J78" s="835"/>
      <c r="K78" s="835"/>
      <c r="L78" s="835"/>
      <c r="M78" s="836"/>
      <c r="N78" s="310">
        <f>SUM(N72:N77)</f>
        <v>766.00807809150001</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105005.14511850872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21001.029023701747</v>
      </c>
      <c r="M85" s="863"/>
      <c r="N85" s="57"/>
    </row>
    <row r="86" spans="1:14">
      <c r="B86" s="95" t="s">
        <v>1057</v>
      </c>
      <c r="C86" s="96"/>
      <c r="D86" s="96"/>
      <c r="E86" s="96"/>
      <c r="F86" s="96"/>
      <c r="G86" s="96"/>
      <c r="H86" s="96"/>
      <c r="I86" s="93"/>
      <c r="J86" s="94"/>
      <c r="K86" s="313">
        <v>0.05</v>
      </c>
      <c r="L86" s="862">
        <f>N80*K86</f>
        <v>5250.2572559254368</v>
      </c>
      <c r="M86" s="863"/>
      <c r="N86" s="57"/>
    </row>
    <row r="87" spans="1:14" ht="15.75" thickBot="1">
      <c r="B87" s="97" t="s">
        <v>1058</v>
      </c>
      <c r="C87" s="98"/>
      <c r="D87" s="98"/>
      <c r="E87" s="98"/>
      <c r="F87" s="98"/>
      <c r="G87" s="98"/>
      <c r="H87" s="98"/>
      <c r="I87" s="99"/>
      <c r="J87" s="100"/>
      <c r="K87" s="314">
        <v>0.05</v>
      </c>
      <c r="L87" s="864">
        <f>N80*K87</f>
        <v>5250.2572559254368</v>
      </c>
      <c r="M87" s="865"/>
      <c r="N87" s="57"/>
    </row>
    <row r="88" spans="1:14" ht="15.75" thickBot="1">
      <c r="B88" s="828" t="s">
        <v>1037</v>
      </c>
      <c r="C88" s="829"/>
      <c r="D88" s="829"/>
      <c r="E88" s="829"/>
      <c r="F88" s="829"/>
      <c r="G88" s="829"/>
      <c r="H88" s="829"/>
      <c r="I88" s="829"/>
      <c r="J88" s="829"/>
      <c r="K88" s="829"/>
      <c r="L88" s="829"/>
      <c r="M88" s="830"/>
      <c r="N88" s="58">
        <f>L85+L86+L87</f>
        <v>31501.543535552621</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136506.68865406135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123</v>
      </c>
      <c r="B36" s="841" t="str">
        <f>VLOOKUP(A36,EQUIPOS!A6:D154,3,FALSE)</f>
        <v>Bomba de inyección de lechada</v>
      </c>
      <c r="C36" s="842"/>
      <c r="D36" s="842"/>
      <c r="E36" s="842"/>
      <c r="F36" s="842"/>
      <c r="G36" s="842"/>
      <c r="H36" s="843"/>
      <c r="I36" s="276"/>
      <c r="J36" s="277"/>
      <c r="K36" s="278">
        <f>VLOOKUP(A36,EQUIPOS!A6:D163,4,FALSE)</f>
        <v>25106.183482332912</v>
      </c>
      <c r="L36" s="279"/>
      <c r="M36" s="345">
        <v>670</v>
      </c>
      <c r="N36" s="281">
        <f>K36/M36</f>
        <v>37.471915645273</v>
      </c>
    </row>
    <row r="37" spans="1:14">
      <c r="A37" s="119" t="s">
        <v>125</v>
      </c>
      <c r="B37" s="841" t="str">
        <f>VLOOKUP(A37,EQUIPOS!A7:D154,3,FALSE)</f>
        <v>Bomba para gato de tensionamiento</v>
      </c>
      <c r="C37" s="842"/>
      <c r="D37" s="842"/>
      <c r="E37" s="842"/>
      <c r="F37" s="842"/>
      <c r="G37" s="842"/>
      <c r="H37" s="843"/>
      <c r="I37" s="430"/>
      <c r="J37" s="431"/>
      <c r="K37" s="278">
        <f>VLOOKUP(A37,EQUIPOS!A7:D164,4,FALSE)</f>
        <v>49783.515857811843</v>
      </c>
      <c r="L37" s="344"/>
      <c r="M37" s="345">
        <v>670</v>
      </c>
      <c r="N37" s="281">
        <f>K37/M37</f>
        <v>74.303755011659462</v>
      </c>
    </row>
    <row r="38" spans="1:14">
      <c r="A38" s="119" t="s">
        <v>240</v>
      </c>
      <c r="B38" s="841" t="str">
        <f>VLOOKUP(A38,EQUIPOS!A8:D154,3,FALSE)</f>
        <v>Gato para tensionamiento, fuerza Max 200 ton, área de tensión 314 cm2.</v>
      </c>
      <c r="C38" s="842"/>
      <c r="D38" s="842"/>
      <c r="E38" s="842"/>
      <c r="F38" s="842"/>
      <c r="G38" s="842"/>
      <c r="H38" s="843"/>
      <c r="I38" s="337"/>
      <c r="J38" s="339"/>
      <c r="K38" s="278">
        <f>VLOOKUP(A38,EQUIPOS!A8:D165,4,FALSE)</f>
        <v>155936.51128139638</v>
      </c>
      <c r="L38" s="432"/>
      <c r="M38" s="433">
        <v>670</v>
      </c>
      <c r="N38" s="281">
        <f>K38/M38</f>
        <v>232.74106161402446</v>
      </c>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0.02</v>
      </c>
      <c r="N41" s="353">
        <f>N78*M41</f>
        <v>6.0975767410268658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350.61430901198378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4842.719460013258</v>
      </c>
      <c r="N48" s="281">
        <f t="shared" ref="N48:N53" si="0">K48*M48</f>
        <v>19.370877840053033</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199028.94907491107</v>
      </c>
      <c r="N49" s="281">
        <f t="shared" si="0"/>
        <v>796.11579629964433</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1178.8667510395949</v>
      </c>
      <c r="N50" s="281">
        <f t="shared" si="0"/>
        <v>23.577335020791899</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6082.6673898631943</v>
      </c>
      <c r="N51" s="281">
        <f t="shared" si="0"/>
        <v>517.0267281383716</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76882.879768577099</v>
      </c>
      <c r="N52" s="281">
        <f t="shared" si="0"/>
        <v>76.882879768577098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4600</v>
      </c>
      <c r="N53" s="281">
        <f t="shared" si="0"/>
        <v>92</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1524.973617067438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B61" s="52"/>
      <c r="C61" s="326"/>
      <c r="D61" s="326"/>
      <c r="E61" s="326"/>
      <c r="F61" s="326"/>
      <c r="G61" s="326"/>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133"/>
    </row>
    <row r="78" spans="1:15" ht="15.75" thickBot="1">
      <c r="B78" s="834" t="s">
        <v>1037</v>
      </c>
      <c r="C78" s="835"/>
      <c r="D78" s="835"/>
      <c r="E78" s="835"/>
      <c r="F78" s="835"/>
      <c r="G78" s="835"/>
      <c r="H78" s="835"/>
      <c r="I78" s="835"/>
      <c r="J78" s="835"/>
      <c r="K78" s="835"/>
      <c r="L78" s="835"/>
      <c r="M78" s="836"/>
      <c r="N78" s="469">
        <f>SUM(N72:N77)</f>
        <v>304.87883705134328</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2180.4667631307652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436.09335262615309</v>
      </c>
      <c r="M85" s="863"/>
      <c r="N85" s="57"/>
    </row>
    <row r="86" spans="1:14">
      <c r="B86" s="95" t="s">
        <v>1057</v>
      </c>
      <c r="C86" s="96"/>
      <c r="D86" s="96"/>
      <c r="E86" s="96"/>
      <c r="F86" s="96"/>
      <c r="G86" s="96"/>
      <c r="H86" s="96"/>
      <c r="I86" s="93"/>
      <c r="J86" s="94"/>
      <c r="K86" s="313">
        <v>0.05</v>
      </c>
      <c r="L86" s="862">
        <f>N80*K86</f>
        <v>109.02333815653827</v>
      </c>
      <c r="M86" s="863"/>
      <c r="N86" s="57"/>
    </row>
    <row r="87" spans="1:14" ht="15.75" thickBot="1">
      <c r="B87" s="97" t="s">
        <v>1058</v>
      </c>
      <c r="C87" s="98"/>
      <c r="D87" s="98"/>
      <c r="E87" s="98"/>
      <c r="F87" s="98"/>
      <c r="G87" s="98"/>
      <c r="H87" s="98"/>
      <c r="I87" s="99"/>
      <c r="J87" s="100"/>
      <c r="K87" s="314">
        <v>0.05</v>
      </c>
      <c r="L87" s="864">
        <f>N80*K87</f>
        <v>109.02333815653827</v>
      </c>
      <c r="M87" s="865"/>
      <c r="N87" s="57"/>
    </row>
    <row r="88" spans="1:14" ht="15.75" thickBot="1">
      <c r="B88" s="828" t="s">
        <v>1037</v>
      </c>
      <c r="C88" s="829"/>
      <c r="D88" s="829"/>
      <c r="E88" s="829"/>
      <c r="F88" s="829"/>
      <c r="G88" s="829"/>
      <c r="H88" s="829"/>
      <c r="I88" s="829"/>
      <c r="J88" s="829"/>
      <c r="K88" s="829"/>
      <c r="L88" s="829"/>
      <c r="M88" s="830"/>
      <c r="N88" s="58">
        <f>L85+L86+L87</f>
        <v>654.14002893922975</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2834.6067920699952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123</v>
      </c>
      <c r="B36" s="841" t="str">
        <f>VLOOKUP(A36,EQUIPOS!A6:D154,3,FALSE)</f>
        <v>Bomba de inyección de lechada</v>
      </c>
      <c r="C36" s="842"/>
      <c r="D36" s="842"/>
      <c r="E36" s="842"/>
      <c r="F36" s="842"/>
      <c r="G36" s="842"/>
      <c r="H36" s="843"/>
      <c r="I36" s="276"/>
      <c r="J36" s="277"/>
      <c r="K36" s="278">
        <f>VLOOKUP(A36,EQUIPOS!A6:D163,4,FALSE)</f>
        <v>25106.183482332912</v>
      </c>
      <c r="L36" s="279"/>
      <c r="M36" s="345">
        <v>670</v>
      </c>
      <c r="N36" s="281">
        <f>K36/M36</f>
        <v>37.471915645273</v>
      </c>
    </row>
    <row r="37" spans="1:14">
      <c r="A37" s="119" t="s">
        <v>125</v>
      </c>
      <c r="B37" s="841" t="str">
        <f>VLOOKUP(A37,EQUIPOS!A7:D154,3,FALSE)</f>
        <v>Bomba para gato de tensionamiento</v>
      </c>
      <c r="C37" s="842"/>
      <c r="D37" s="842"/>
      <c r="E37" s="842"/>
      <c r="F37" s="842"/>
      <c r="G37" s="842"/>
      <c r="H37" s="843"/>
      <c r="I37" s="430"/>
      <c r="J37" s="431"/>
      <c r="K37" s="278">
        <f>VLOOKUP(A37,EQUIPOS!A7:D164,4,FALSE)</f>
        <v>49783.515857811843</v>
      </c>
      <c r="L37" s="344"/>
      <c r="M37" s="345">
        <v>670</v>
      </c>
      <c r="N37" s="281">
        <f>K37/M37</f>
        <v>74.303755011659462</v>
      </c>
    </row>
    <row r="38" spans="1:14">
      <c r="A38" s="119" t="s">
        <v>240</v>
      </c>
      <c r="B38" s="841" t="str">
        <f>VLOOKUP(A38,EQUIPOS!A8:D154,3,FALSE)</f>
        <v>Gato para tensionamiento, fuerza Max 200 ton, área de tensión 314 cm2.</v>
      </c>
      <c r="C38" s="842"/>
      <c r="D38" s="842"/>
      <c r="E38" s="842"/>
      <c r="F38" s="842"/>
      <c r="G38" s="842"/>
      <c r="H38" s="843"/>
      <c r="I38" s="337"/>
      <c r="J38" s="339"/>
      <c r="K38" s="278">
        <f>VLOOKUP(A38,EQUIPOS!A8:D165,4,FALSE)</f>
        <v>155936.51128139638</v>
      </c>
      <c r="L38" s="432"/>
      <c r="M38" s="433">
        <v>670</v>
      </c>
      <c r="N38" s="281">
        <f>K38/M38</f>
        <v>232.74106161402446</v>
      </c>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0.02</v>
      </c>
      <c r="N41" s="353">
        <f>N78*M41</f>
        <v>6.0975767410268658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350.61430901198378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4842.719460013258</v>
      </c>
      <c r="N48" s="281">
        <f t="shared" ref="N48:N53" si="0">K48*M48</f>
        <v>19.370877840053033</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199028.94907491107</v>
      </c>
      <c r="N49" s="281">
        <f t="shared" si="0"/>
        <v>796.11579629964433</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1178.8667510395949</v>
      </c>
      <c r="N50" s="281">
        <f t="shared" si="0"/>
        <v>23.577335020791899</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6082.6673898631943</v>
      </c>
      <c r="N51" s="281">
        <f t="shared" si="0"/>
        <v>33637.150665943467</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76882.879768577099</v>
      </c>
      <c r="N52" s="281">
        <f t="shared" si="0"/>
        <v>76.882879768577098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4600</v>
      </c>
      <c r="N53" s="281">
        <f t="shared" si="0"/>
        <v>92</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34645.097554872533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B61" s="52"/>
      <c r="C61" s="326"/>
      <c r="D61" s="326"/>
      <c r="E61" s="326"/>
      <c r="F61" s="326"/>
      <c r="G61" s="326"/>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51"/>
    </row>
    <row r="78" spans="1:15" ht="15.75" thickBot="1">
      <c r="B78" s="834" t="s">
        <v>1037</v>
      </c>
      <c r="C78" s="835"/>
      <c r="D78" s="835"/>
      <c r="E78" s="835"/>
      <c r="F78" s="835"/>
      <c r="G78" s="835"/>
      <c r="H78" s="835"/>
      <c r="I78" s="835"/>
      <c r="J78" s="835"/>
      <c r="K78" s="835"/>
      <c r="L78" s="835"/>
      <c r="M78" s="836"/>
      <c r="N78" s="310">
        <f>SUM(N72:N77)</f>
        <v>304.87883705134328</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35300.590700935856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7060.1181401871718</v>
      </c>
      <c r="M85" s="863"/>
      <c r="N85" s="57"/>
    </row>
    <row r="86" spans="1:14">
      <c r="B86" s="95" t="s">
        <v>1057</v>
      </c>
      <c r="C86" s="96"/>
      <c r="D86" s="96"/>
      <c r="E86" s="96"/>
      <c r="F86" s="96"/>
      <c r="G86" s="96"/>
      <c r="H86" s="96"/>
      <c r="I86" s="93"/>
      <c r="J86" s="94"/>
      <c r="K86" s="313">
        <v>0.05</v>
      </c>
      <c r="L86" s="862">
        <f>N80*K86</f>
        <v>1765.0295350467929</v>
      </c>
      <c r="M86" s="863"/>
      <c r="N86" s="57"/>
    </row>
    <row r="87" spans="1:14" ht="15.75" thickBot="1">
      <c r="B87" s="97" t="s">
        <v>1058</v>
      </c>
      <c r="C87" s="98"/>
      <c r="D87" s="98"/>
      <c r="E87" s="98"/>
      <c r="F87" s="98"/>
      <c r="G87" s="98"/>
      <c r="H87" s="98"/>
      <c r="I87" s="99"/>
      <c r="J87" s="100"/>
      <c r="K87" s="314">
        <v>0.05</v>
      </c>
      <c r="L87" s="864">
        <f>N80*K87</f>
        <v>1765.0295350467929</v>
      </c>
      <c r="M87" s="865"/>
      <c r="N87" s="57"/>
    </row>
    <row r="88" spans="1:14" ht="15.75" thickBot="1">
      <c r="B88" s="828" t="s">
        <v>1037</v>
      </c>
      <c r="C88" s="829"/>
      <c r="D88" s="829"/>
      <c r="E88" s="829"/>
      <c r="F88" s="829"/>
      <c r="G88" s="829"/>
      <c r="H88" s="829"/>
      <c r="I88" s="829"/>
      <c r="J88" s="829"/>
      <c r="K88" s="829"/>
      <c r="L88" s="829"/>
      <c r="M88" s="830"/>
      <c r="N88" s="58">
        <f>L85+L86+L87</f>
        <v>10590.177210280757</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45890.767911216615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9"/>
      <c r="C1" s="931"/>
      <c r="D1" s="932"/>
      <c r="E1" s="932"/>
      <c r="F1" s="932"/>
      <c r="G1" s="932"/>
      <c r="H1" s="932"/>
      <c r="I1" s="932"/>
      <c r="J1" s="933"/>
      <c r="K1" s="990" t="s">
        <v>1017</v>
      </c>
      <c r="L1" s="936" t="s">
        <v>2304</v>
      </c>
      <c r="M1" s="937"/>
      <c r="N1" s="938"/>
    </row>
    <row r="2" spans="2:14">
      <c r="B2" s="920"/>
      <c r="C2" s="942" t="s">
        <v>1018</v>
      </c>
      <c r="D2" s="943"/>
      <c r="E2" s="943"/>
      <c r="F2" s="943"/>
      <c r="G2" s="943"/>
      <c r="H2" s="943"/>
      <c r="I2" s="943"/>
      <c r="J2" s="944"/>
      <c r="K2" s="989"/>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89"/>
      <c r="L4" s="939"/>
      <c r="M4" s="940"/>
      <c r="N4" s="94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988" t="s">
        <v>1029</v>
      </c>
      <c r="M30" s="840"/>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4" t="s">
        <v>1032</v>
      </c>
      <c r="J35" s="811"/>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963"/>
      <c r="D41" s="963"/>
      <c r="E41" s="44"/>
      <c r="F41" s="45"/>
      <c r="G41" s="45"/>
      <c r="H41" s="46"/>
      <c r="I41" s="42"/>
      <c r="J41" s="43"/>
      <c r="K41" s="288"/>
      <c r="L41" s="285"/>
      <c r="M41" s="410">
        <v>0.01</v>
      </c>
      <c r="N41" s="353">
        <f>N78*M41</f>
        <v>15.95850162690625</v>
      </c>
    </row>
    <row r="42" spans="1:14" ht="15.75" thickBot="1">
      <c r="B42" s="964"/>
      <c r="C42" s="965"/>
      <c r="D42" s="965"/>
      <c r="E42" s="965"/>
      <c r="F42" s="965"/>
      <c r="G42" s="965"/>
      <c r="H42" s="966"/>
      <c r="I42" s="850"/>
      <c r="J42" s="851"/>
      <c r="K42" s="47"/>
      <c r="L42" s="852"/>
      <c r="M42" s="967"/>
      <c r="N42" s="111"/>
    </row>
    <row r="43" spans="1:14" ht="15.75" thickBot="1">
      <c r="B43" s="828" t="s">
        <v>1037</v>
      </c>
      <c r="C43" s="829"/>
      <c r="D43" s="829"/>
      <c r="E43" s="829"/>
      <c r="F43" s="829"/>
      <c r="G43" s="829"/>
      <c r="H43" s="829"/>
      <c r="I43" s="829"/>
      <c r="J43" s="829"/>
      <c r="K43" s="829"/>
      <c r="L43" s="829"/>
      <c r="M43" s="830"/>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147553.80365214244</v>
      </c>
      <c r="N48" s="281">
        <f>K48*M48</f>
        <v>147553.80365214244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147553.80365214244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B61" s="52"/>
      <c r="C61" s="326"/>
      <c r="D61" s="326"/>
      <c r="E61" s="326"/>
      <c r="F61" s="326"/>
      <c r="G61" s="326"/>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987"/>
      <c r="I71" s="79" t="s">
        <v>1048</v>
      </c>
      <c r="J71" s="81" t="s">
        <v>1494</v>
      </c>
      <c r="K71" s="80" t="s">
        <v>1050</v>
      </c>
      <c r="L71" s="856" t="s">
        <v>1034</v>
      </c>
      <c r="M71" s="982"/>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51"/>
      <c r="I77" s="132"/>
      <c r="J77" s="132"/>
      <c r="K77" s="132"/>
      <c r="L77" s="986"/>
      <c r="M77" s="853"/>
      <c r="N77" s="133"/>
    </row>
    <row r="78" spans="1:15" ht="15.75" thickBot="1">
      <c r="B78" s="834" t="s">
        <v>1037</v>
      </c>
      <c r="C78" s="835"/>
      <c r="D78" s="835"/>
      <c r="E78" s="835"/>
      <c r="F78" s="835"/>
      <c r="G78" s="835"/>
      <c r="H78" s="835"/>
      <c r="I78" s="835"/>
      <c r="J78" s="835"/>
      <c r="K78" s="835"/>
      <c r="L78" s="835"/>
      <c r="M78" s="836"/>
      <c r="N78" s="469">
        <f>SUM(N72:N77)</f>
        <v>1595.850162690625</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149165.61231645997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29833.122463291995</v>
      </c>
      <c r="M85" s="863"/>
      <c r="N85" s="57"/>
    </row>
    <row r="86" spans="1:14">
      <c r="B86" s="95" t="s">
        <v>1057</v>
      </c>
      <c r="C86" s="96"/>
      <c r="D86" s="96"/>
      <c r="E86" s="96"/>
      <c r="F86" s="96"/>
      <c r="G86" s="96"/>
      <c r="H86" s="96"/>
      <c r="I86" s="93"/>
      <c r="J86" s="94"/>
      <c r="K86" s="313">
        <v>0.05</v>
      </c>
      <c r="L86" s="862">
        <f>N80*K86</f>
        <v>7458.2806158229987</v>
      </c>
      <c r="M86" s="863"/>
      <c r="N86" s="57"/>
    </row>
    <row r="87" spans="1:14" ht="15.75" thickBot="1">
      <c r="B87" s="97" t="s">
        <v>1058</v>
      </c>
      <c r="C87" s="98"/>
      <c r="D87" s="98"/>
      <c r="E87" s="98"/>
      <c r="F87" s="98"/>
      <c r="G87" s="98"/>
      <c r="H87" s="98"/>
      <c r="I87" s="99"/>
      <c r="J87" s="100"/>
      <c r="K87" s="314">
        <v>0.05</v>
      </c>
      <c r="L87" s="864">
        <f>N80*K87</f>
        <v>7458.2806158229987</v>
      </c>
      <c r="M87" s="865"/>
      <c r="N87" s="57"/>
    </row>
    <row r="88" spans="1:14" ht="15.75" thickBot="1">
      <c r="B88" s="828" t="s">
        <v>1037</v>
      </c>
      <c r="C88" s="829"/>
      <c r="D88" s="829"/>
      <c r="E88" s="829"/>
      <c r="F88" s="829"/>
      <c r="G88" s="829"/>
      <c r="H88" s="829"/>
      <c r="I88" s="829"/>
      <c r="J88" s="829"/>
      <c r="K88" s="829"/>
      <c r="L88" s="829"/>
      <c r="M88" s="830"/>
      <c r="N88" s="58">
        <f>L85+L86+L87</f>
        <v>44749.683694937994</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193915.29601139796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N78*M41</f>
        <v>51.067205206099999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33939</v>
      </c>
      <c r="N48" s="281">
        <f>K48*M48</f>
        <v>35635.950000000004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f>SUM(N48:N55)</f>
        <v>35635.950000000004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B61" s="52"/>
      <c r="C61" s="326"/>
      <c r="D61" s="326"/>
      <c r="E61" s="326"/>
      <c r="F61" s="326"/>
      <c r="G61" s="326"/>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982"/>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51"/>
    </row>
    <row r="78" spans="1:15" ht="15.75" thickBot="1">
      <c r="B78" s="834" t="s">
        <v>1037</v>
      </c>
      <c r="C78" s="835"/>
      <c r="D78" s="835"/>
      <c r="E78" s="835"/>
      <c r="F78" s="835"/>
      <c r="G78" s="835"/>
      <c r="H78" s="835"/>
      <c r="I78" s="835"/>
      <c r="J78" s="835"/>
      <c r="K78" s="835"/>
      <c r="L78" s="835"/>
      <c r="M78" s="836"/>
      <c r="N78" s="310">
        <f>SUM(N72:N77)</f>
        <v>1021.344104122</v>
      </c>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36708.361309328102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7341.6722618656204</v>
      </c>
      <c r="M85" s="863"/>
      <c r="N85" s="57"/>
    </row>
    <row r="86" spans="1:14">
      <c r="B86" s="95" t="s">
        <v>1057</v>
      </c>
      <c r="C86" s="96"/>
      <c r="D86" s="96"/>
      <c r="E86" s="96"/>
      <c r="F86" s="96"/>
      <c r="G86" s="96"/>
      <c r="H86" s="96"/>
      <c r="I86" s="93"/>
      <c r="J86" s="94"/>
      <c r="K86" s="313">
        <v>0.05</v>
      </c>
      <c r="L86" s="862">
        <f>N80*K86</f>
        <v>1835.4180654664051</v>
      </c>
      <c r="M86" s="863"/>
      <c r="N86" s="57"/>
    </row>
    <row r="87" spans="1:14" ht="15.75" thickBot="1">
      <c r="B87" s="97" t="s">
        <v>1058</v>
      </c>
      <c r="C87" s="98"/>
      <c r="D87" s="98"/>
      <c r="E87" s="98"/>
      <c r="F87" s="98"/>
      <c r="G87" s="98"/>
      <c r="H87" s="98"/>
      <c r="I87" s="99"/>
      <c r="J87" s="100"/>
      <c r="K87" s="314">
        <v>0.05</v>
      </c>
      <c r="L87" s="864">
        <f>N80*K87</f>
        <v>1835.4180654664051</v>
      </c>
      <c r="M87" s="865"/>
      <c r="N87" s="57"/>
    </row>
    <row r="88" spans="1:14" ht="15.75" thickBot="1">
      <c r="B88" s="828" t="s">
        <v>1037</v>
      </c>
      <c r="C88" s="829"/>
      <c r="D88" s="829"/>
      <c r="E88" s="829"/>
      <c r="F88" s="829"/>
      <c r="G88" s="829"/>
      <c r="H88" s="829"/>
      <c r="I88" s="829"/>
      <c r="J88" s="829"/>
      <c r="K88" s="829"/>
      <c r="L88" s="829"/>
      <c r="M88" s="830"/>
      <c r="N88" s="58">
        <f>L85+L86+L87</f>
        <v>11012.508392798431</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196">
        <f>N80+N88</f>
        <v>47720.869702126533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190</v>
      </c>
      <c r="B36" s="841" t="str">
        <f>VLOOKUP(A36,EQUIPOS!A6:D154,3,FALSE)</f>
        <v>Diferencial de 3 ton</v>
      </c>
      <c r="C36" s="842"/>
      <c r="D36" s="842"/>
      <c r="E36" s="842"/>
      <c r="F36" s="842"/>
      <c r="G36" s="842"/>
      <c r="H36" s="843"/>
      <c r="I36" s="276"/>
      <c r="J36" s="277"/>
      <c r="K36" s="278">
        <f>VLOOKUP(A36,EQUIPOS!A6:D163,4,FALSE)</f>
        <v>5209.7094508301416</v>
      </c>
      <c r="L36" s="279"/>
      <c r="M36" s="345">
        <v>40</v>
      </c>
      <c r="N36" s="281">
        <f>K36/M36</f>
        <v>130.24273627075354</v>
      </c>
    </row>
    <row r="37" spans="1:14">
      <c r="A37" s="119" t="s">
        <v>195</v>
      </c>
      <c r="B37" s="841" t="str">
        <f>VLOOKUP(A37,EQUIPOS!A7:D154,3,FALSE)</f>
        <v xml:space="preserve">Equipo de oxicorte, Capacidad de corte: hasta 6´´ (152mm) </v>
      </c>
      <c r="C37" s="842"/>
      <c r="D37" s="842"/>
      <c r="E37" s="842"/>
      <c r="F37" s="842"/>
      <c r="G37" s="842"/>
      <c r="H37" s="843"/>
      <c r="I37" s="430"/>
      <c r="J37" s="431"/>
      <c r="K37" s="278">
        <f>VLOOKUP(A37,EQUIPOS!A7:D164,4,FALSE)</f>
        <v>19285.197424435933</v>
      </c>
      <c r="L37" s="344"/>
      <c r="M37" s="345">
        <v>40</v>
      </c>
      <c r="N37" s="281">
        <f t="shared" ref="N37:N43" si="0">K37/M37</f>
        <v>482.12993561089831</v>
      </c>
    </row>
    <row r="38" spans="1:14">
      <c r="A38" s="119" t="s">
        <v>204</v>
      </c>
      <c r="B38" s="841" t="str">
        <f>VLOOKUP(A38,EQUIPOS!A8:D154,3,FALSE)</f>
        <v xml:space="preserve">Equipo de soldadura 250 AMP
</v>
      </c>
      <c r="C38" s="842"/>
      <c r="D38" s="842"/>
      <c r="E38" s="842"/>
      <c r="F38" s="842"/>
      <c r="G38" s="842"/>
      <c r="H38" s="843"/>
      <c r="I38" s="430"/>
      <c r="J38" s="431"/>
      <c r="K38" s="278">
        <f>VLOOKUP(A38,EQUIPOS!A8:D165,4,FALSE)</f>
        <v>18685.007449978719</v>
      </c>
      <c r="L38" s="344"/>
      <c r="M38" s="345">
        <v>40</v>
      </c>
      <c r="N38" s="281">
        <f t="shared" si="0"/>
        <v>467.12518624946796</v>
      </c>
    </row>
    <row r="39" spans="1:14">
      <c r="A39" s="119" t="s">
        <v>208</v>
      </c>
      <c r="B39" s="841" t="str">
        <f>VLOOKUP(A39,EQUIPOS!A9:D154,3,FALSE)</f>
        <v>Equipo de soldadura 400</v>
      </c>
      <c r="C39" s="842"/>
      <c r="D39" s="842"/>
      <c r="E39" s="842"/>
      <c r="F39" s="842"/>
      <c r="G39" s="842"/>
      <c r="H39" s="843"/>
      <c r="I39" s="430"/>
      <c r="J39" s="431"/>
      <c r="K39" s="278">
        <f>VLOOKUP(A39,EQUIPOS!A9:D166,4,FALSE)</f>
        <v>18572.12537249894</v>
      </c>
      <c r="L39" s="344"/>
      <c r="M39" s="345">
        <v>40</v>
      </c>
      <c r="N39" s="281">
        <f t="shared" si="0"/>
        <v>464.3031343124735</v>
      </c>
    </row>
    <row r="40" spans="1:14">
      <c r="A40" s="119" t="s">
        <v>210</v>
      </c>
      <c r="B40" s="841" t="str">
        <f>VLOOKUP(A40,EQUIPOS!A10:D154,3,FALSE)</f>
        <v>Equipo de soldadura 600</v>
      </c>
      <c r="C40" s="842"/>
      <c r="D40" s="842"/>
      <c r="E40" s="842"/>
      <c r="F40" s="842"/>
      <c r="G40" s="842"/>
      <c r="H40" s="843"/>
      <c r="I40" s="430"/>
      <c r="J40" s="431"/>
      <c r="K40" s="278">
        <f>VLOOKUP(A40,EQUIPOS!A10:D167,4,FALSE)</f>
        <v>22629.832907620268</v>
      </c>
      <c r="L40" s="344"/>
      <c r="M40" s="345">
        <v>40</v>
      </c>
      <c r="N40" s="281">
        <f t="shared" si="0"/>
        <v>565.74582269050666</v>
      </c>
    </row>
    <row r="41" spans="1:14">
      <c r="A41" s="119" t="s">
        <v>202</v>
      </c>
      <c r="B41" s="841" t="str">
        <f>VLOOKUP(A41,EQUIPOS!A11:D155,3,FALSE)</f>
        <v xml:space="preserve">Equipo de rayos X y/o ultrasonido
</v>
      </c>
      <c r="C41" s="842"/>
      <c r="D41" s="842"/>
      <c r="E41" s="842"/>
      <c r="F41" s="842"/>
      <c r="G41" s="842"/>
      <c r="H41" s="843"/>
      <c r="I41" s="430"/>
      <c r="J41" s="431"/>
      <c r="K41" s="278">
        <f>VLOOKUP(A41,EQUIPOS!A11:D168,4,FALSE)</f>
        <v>103196.39208173692</v>
      </c>
      <c r="L41" s="344"/>
      <c r="M41" s="345">
        <v>4000</v>
      </c>
      <c r="N41" s="281">
        <f t="shared" si="0"/>
        <v>25.799098020434229</v>
      </c>
    </row>
    <row r="42" spans="1:14">
      <c r="A42" s="119" t="s">
        <v>294</v>
      </c>
      <c r="B42" s="841" t="str">
        <f>VLOOKUP(A42,EQUIPOS!A12:D156,3,FALSE)</f>
        <v>Puente grúa</v>
      </c>
      <c r="C42" s="842"/>
      <c r="D42" s="842"/>
      <c r="E42" s="842"/>
      <c r="F42" s="842"/>
      <c r="G42" s="842"/>
      <c r="H42" s="843"/>
      <c r="I42" s="430"/>
      <c r="J42" s="431"/>
      <c r="K42" s="278">
        <f>VLOOKUP(A42,EQUIPOS!A12:D169,4,FALSE)</f>
        <v>1011463.2253086421</v>
      </c>
      <c r="L42" s="344"/>
      <c r="M42" s="345">
        <v>40000</v>
      </c>
      <c r="N42" s="281">
        <f t="shared" si="0"/>
        <v>25.286580632716053</v>
      </c>
    </row>
    <row r="43" spans="1:14">
      <c r="A43" s="119" t="s">
        <v>334</v>
      </c>
      <c r="B43" s="841" t="str">
        <f>VLOOKUP(A43,EQUIPOS!A13:D157,3,FALSE)</f>
        <v>Taladro industrial</v>
      </c>
      <c r="C43" s="842"/>
      <c r="D43" s="842"/>
      <c r="E43" s="842"/>
      <c r="F43" s="842"/>
      <c r="G43" s="842"/>
      <c r="H43" s="843"/>
      <c r="I43" s="430"/>
      <c r="J43" s="431"/>
      <c r="K43" s="278">
        <f>VLOOKUP(A43,EQUIPOS!A13:D170,4,FALSE)</f>
        <v>4076.8571732652199</v>
      </c>
      <c r="L43" s="344"/>
      <c r="M43" s="345">
        <v>40</v>
      </c>
      <c r="N43" s="281">
        <f t="shared" si="0"/>
        <v>101.92142933163049</v>
      </c>
    </row>
    <row r="44" spans="1:14">
      <c r="B44" s="841"/>
      <c r="C44" s="842"/>
      <c r="D44" s="842"/>
      <c r="E44" s="842"/>
      <c r="F44" s="842"/>
      <c r="G44" s="842"/>
      <c r="H44" s="843"/>
      <c r="I44" s="42"/>
      <c r="J44" s="43"/>
      <c r="K44" s="278"/>
      <c r="L44" s="285"/>
      <c r="M44" s="345"/>
      <c r="N44" s="281"/>
    </row>
    <row r="45" spans="1:14">
      <c r="B45" s="329"/>
      <c r="C45" s="330"/>
      <c r="D45" s="330"/>
      <c r="E45" s="330"/>
      <c r="F45" s="332"/>
      <c r="G45" s="332"/>
      <c r="H45" s="131"/>
      <c r="I45" s="42"/>
      <c r="J45" s="43"/>
      <c r="K45" s="278"/>
      <c r="L45" s="285"/>
      <c r="M45" s="286"/>
      <c r="N45" s="282"/>
    </row>
    <row r="46" spans="1:14">
      <c r="B46" s="848" t="s">
        <v>1036</v>
      </c>
      <c r="C46" s="849"/>
      <c r="D46" s="849"/>
      <c r="E46" s="44"/>
      <c r="F46" s="45"/>
      <c r="G46" s="45"/>
      <c r="H46" s="46"/>
      <c r="I46" s="42"/>
      <c r="J46" s="43"/>
      <c r="K46" s="288"/>
      <c r="L46" s="285"/>
      <c r="M46" s="410">
        <v>0.1</v>
      </c>
      <c r="N46" s="353">
        <f>N83*M46</f>
        <v>316.77546014452503</v>
      </c>
    </row>
    <row r="47" spans="1:14" ht="15.75" thickBot="1">
      <c r="B47" s="841"/>
      <c r="C47" s="842"/>
      <c r="D47" s="842"/>
      <c r="E47" s="842"/>
      <c r="F47" s="842"/>
      <c r="G47" s="842"/>
      <c r="H47" s="843"/>
      <c r="I47" s="850"/>
      <c r="J47" s="851"/>
      <c r="K47" s="47"/>
      <c r="L47" s="852"/>
      <c r="M47" s="853"/>
      <c r="N47" s="111"/>
    </row>
    <row r="48" spans="1:14" ht="15.75" thickBot="1">
      <c r="B48" s="828" t="s">
        <v>1037</v>
      </c>
      <c r="C48" s="829"/>
      <c r="D48" s="829"/>
      <c r="E48" s="829"/>
      <c r="F48" s="829"/>
      <c r="G48" s="829"/>
      <c r="H48" s="829"/>
      <c r="I48" s="829"/>
      <c r="J48" s="829"/>
      <c r="K48" s="829"/>
      <c r="L48" s="829"/>
      <c r="M48" s="830"/>
      <c r="N48" s="403">
        <f>SUM(N36:N46)</f>
        <v>2579.3293832634054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9" t="s">
        <v>1028</v>
      </c>
      <c r="C52" s="820"/>
      <c r="D52" s="820"/>
      <c r="E52" s="820"/>
      <c r="F52" s="820"/>
      <c r="G52" s="820"/>
      <c r="H52" s="820"/>
      <c r="I52" s="821"/>
      <c r="J52" s="324" t="s">
        <v>1029</v>
      </c>
      <c r="K52" s="91" t="s">
        <v>1030</v>
      </c>
      <c r="L52" s="822" t="s">
        <v>1039</v>
      </c>
      <c r="M52" s="821"/>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58752.967878020841</v>
      </c>
      <c r="N53" s="281">
        <f t="shared" ref="N53:N58" si="1">K53*M53</f>
        <v>293.76483939010421</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4428.3854637497734</v>
      </c>
      <c r="N54" s="281">
        <f t="shared" si="1"/>
        <v>22.141927318748866</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14391.743747363344</v>
      </c>
      <c r="N55" s="281">
        <f t="shared" si="1"/>
        <v>71.958718736816721</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11629.85644548906</v>
      </c>
      <c r="N56" s="281">
        <f t="shared" si="1"/>
        <v>116.29856445489061</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20910.123546073643</v>
      </c>
      <c r="N57" s="281">
        <f t="shared" si="1"/>
        <v>209.10123546073643</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72387.814017959376</v>
      </c>
      <c r="N58" s="281">
        <f t="shared" si="1"/>
        <v>72387.814017959376</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28" t="s">
        <v>1037</v>
      </c>
      <c r="C61" s="829"/>
      <c r="D61" s="829"/>
      <c r="E61" s="829"/>
      <c r="F61" s="829"/>
      <c r="G61" s="829"/>
      <c r="H61" s="829"/>
      <c r="I61" s="829"/>
      <c r="J61" s="829"/>
      <c r="K61" s="829"/>
      <c r="L61" s="829"/>
      <c r="M61" s="830"/>
      <c r="N61" s="403">
        <f>SUM(N53:N60)</f>
        <v>73101.079303320672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31" t="s">
        <v>1045</v>
      </c>
      <c r="M65" s="804"/>
      <c r="N65" s="82" t="s">
        <v>1035</v>
      </c>
    </row>
    <row r="66" spans="1:15">
      <c r="B66" s="52"/>
      <c r="C66" s="326"/>
      <c r="D66" s="326"/>
      <c r="E66" s="326"/>
      <c r="F66" s="326"/>
      <c r="G66" s="326"/>
      <c r="H66" s="320"/>
      <c r="I66" s="288"/>
      <c r="J66" s="295"/>
      <c r="K66" s="288"/>
      <c r="L66" s="917"/>
      <c r="M66" s="918"/>
      <c r="N66" s="296"/>
    </row>
    <row r="67" spans="1:15">
      <c r="B67" s="52"/>
      <c r="C67" s="53"/>
      <c r="D67" s="53"/>
      <c r="E67" s="53"/>
      <c r="F67" s="53"/>
      <c r="G67" s="53"/>
      <c r="H67" s="320"/>
      <c r="I67" s="288"/>
      <c r="J67" s="295"/>
      <c r="K67" s="288"/>
      <c r="L67" s="917"/>
      <c r="M67" s="918"/>
      <c r="N67" s="296"/>
    </row>
    <row r="68" spans="1:15">
      <c r="B68" s="52"/>
      <c r="C68" s="53"/>
      <c r="D68" s="53"/>
      <c r="E68" s="53"/>
      <c r="F68" s="53"/>
      <c r="G68" s="53"/>
      <c r="H68" s="320"/>
      <c r="I68" s="288"/>
      <c r="J68" s="295"/>
      <c r="K68" s="288"/>
      <c r="L68" s="917"/>
      <c r="M68" s="918"/>
      <c r="N68" s="296"/>
    </row>
    <row r="69" spans="1:15">
      <c r="B69" s="52"/>
      <c r="C69" s="53"/>
      <c r="D69" s="53"/>
      <c r="E69" s="53"/>
      <c r="F69" s="53"/>
      <c r="G69" s="53"/>
      <c r="H69" s="320"/>
      <c r="I69" s="288"/>
      <c r="J69" s="295"/>
      <c r="K69" s="288"/>
      <c r="L69" s="917"/>
      <c r="M69" s="918"/>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17"/>
      <c r="M71" s="818"/>
      <c r="N71" s="133"/>
    </row>
    <row r="72" spans="1:15" ht="15.75" thickBot="1">
      <c r="B72" s="834" t="s">
        <v>1037</v>
      </c>
      <c r="C72" s="835"/>
      <c r="D72" s="835"/>
      <c r="E72" s="835"/>
      <c r="F72" s="835"/>
      <c r="G72" s="835"/>
      <c r="H72" s="835"/>
      <c r="I72" s="835"/>
      <c r="J72" s="835"/>
      <c r="K72" s="835"/>
      <c r="L72" s="835"/>
      <c r="M72" s="836"/>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4" t="s">
        <v>1047</v>
      </c>
      <c r="C76" s="855"/>
      <c r="D76" s="855"/>
      <c r="E76" s="855"/>
      <c r="F76" s="855"/>
      <c r="G76" s="855"/>
      <c r="H76" s="855"/>
      <c r="I76" s="79" t="s">
        <v>1048</v>
      </c>
      <c r="J76" s="81" t="s">
        <v>1494</v>
      </c>
      <c r="K76" s="80" t="s">
        <v>1050</v>
      </c>
      <c r="L76" s="856" t="s">
        <v>1034</v>
      </c>
      <c r="M76" s="857"/>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15" t="str">
        <f>VLOOKUP(A82,'MANO DE OBRA'!A12:D73,3,FALSE)</f>
        <v>Dibujante 2</v>
      </c>
      <c r="C82" s="816" t="e">
        <f>VLOOKUP(B82,'MANO DE OBRA'!B12:E73,3,FALSE)</f>
        <v>#N/A</v>
      </c>
      <c r="D82" s="816" t="e">
        <f>VLOOKUP(C82,'MANO DE OBRA'!C12:F73,3,FALSE)</f>
        <v>#N/A</v>
      </c>
      <c r="E82" s="816" t="e">
        <f>VLOOKUP(D82,'MANO DE OBRA'!D12:G73,3,FALSE)</f>
        <v>#N/A</v>
      </c>
      <c r="F82" s="816" t="e">
        <f>VLOOKUP(E82,'MANO DE OBRA'!E12:H73,3,FALSE)</f>
        <v>#N/A</v>
      </c>
      <c r="G82" s="816" t="e">
        <f>VLOOKUP(F82,'MANO DE OBRA'!F12:I73,3,FALSE)</f>
        <v>#N/A</v>
      </c>
      <c r="H82" s="816"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834" t="s">
        <v>1037</v>
      </c>
      <c r="C83" s="835"/>
      <c r="D83" s="835"/>
      <c r="E83" s="835"/>
      <c r="F83" s="835"/>
      <c r="G83" s="835"/>
      <c r="H83" s="835"/>
      <c r="I83" s="835"/>
      <c r="J83" s="835"/>
      <c r="K83" s="835"/>
      <c r="L83" s="835"/>
      <c r="M83" s="836"/>
      <c r="N83" s="469">
        <f>SUM(N77:N82)</f>
        <v>3167.75460144525</v>
      </c>
    </row>
    <row r="84" spans="1:14" ht="15.75" thickBot="1">
      <c r="B84" s="39"/>
      <c r="C84" s="40"/>
      <c r="D84" s="40"/>
      <c r="E84" s="40"/>
      <c r="F84" s="40"/>
      <c r="G84" s="40"/>
      <c r="H84" s="40"/>
      <c r="I84" s="40"/>
      <c r="J84" s="40"/>
      <c r="K84" s="40"/>
      <c r="L84" s="40"/>
      <c r="M84" s="40"/>
      <c r="N84" s="41"/>
    </row>
    <row r="85" spans="1:14" ht="15.75" thickBot="1">
      <c r="B85" s="828" t="s">
        <v>1051</v>
      </c>
      <c r="C85" s="829"/>
      <c r="D85" s="829"/>
      <c r="E85" s="829"/>
      <c r="F85" s="829"/>
      <c r="G85" s="829"/>
      <c r="H85" s="829"/>
      <c r="I85" s="829"/>
      <c r="J85" s="829"/>
      <c r="K85" s="829"/>
      <c r="L85" s="829"/>
      <c r="M85" s="830"/>
      <c r="N85" s="105">
        <f>N48+N61+N72+N83</f>
        <v>78848.163288029333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9" t="s">
        <v>1053</v>
      </c>
      <c r="C89" s="820"/>
      <c r="D89" s="820"/>
      <c r="E89" s="820"/>
      <c r="F89" s="820"/>
      <c r="G89" s="820"/>
      <c r="H89" s="820"/>
      <c r="I89" s="323"/>
      <c r="J89" s="343"/>
      <c r="K89" s="311" t="s">
        <v>1054</v>
      </c>
      <c r="L89" s="858" t="s">
        <v>1055</v>
      </c>
      <c r="M89" s="859"/>
      <c r="N89" s="312"/>
    </row>
    <row r="90" spans="1:14">
      <c r="B90" s="860" t="s">
        <v>1056</v>
      </c>
      <c r="C90" s="861"/>
      <c r="D90" s="861"/>
      <c r="E90" s="861"/>
      <c r="F90" s="861"/>
      <c r="G90" s="861"/>
      <c r="H90" s="861"/>
      <c r="I90" s="93"/>
      <c r="J90" s="94"/>
      <c r="K90" s="313">
        <v>0.2</v>
      </c>
      <c r="L90" s="862">
        <f>N85*K90</f>
        <v>15769.632657605867</v>
      </c>
      <c r="M90" s="863"/>
      <c r="N90" s="57"/>
    </row>
    <row r="91" spans="1:14">
      <c r="B91" s="95" t="s">
        <v>1057</v>
      </c>
      <c r="C91" s="96"/>
      <c r="D91" s="96"/>
      <c r="E91" s="96"/>
      <c r="F91" s="96"/>
      <c r="G91" s="96"/>
      <c r="H91" s="96"/>
      <c r="I91" s="93"/>
      <c r="J91" s="94"/>
      <c r="K91" s="313">
        <v>0.05</v>
      </c>
      <c r="L91" s="862">
        <f>N85*K91</f>
        <v>3942.4081644014668</v>
      </c>
      <c r="M91" s="863"/>
      <c r="N91" s="57"/>
    </row>
    <row r="92" spans="1:14" ht="15.75" thickBot="1">
      <c r="B92" s="97" t="s">
        <v>1058</v>
      </c>
      <c r="C92" s="98"/>
      <c r="D92" s="98"/>
      <c r="E92" s="98"/>
      <c r="F92" s="98"/>
      <c r="G92" s="98"/>
      <c r="H92" s="98"/>
      <c r="I92" s="99"/>
      <c r="J92" s="100"/>
      <c r="K92" s="314">
        <v>0.05</v>
      </c>
      <c r="L92" s="864">
        <f>N85*K92</f>
        <v>3942.4081644014668</v>
      </c>
      <c r="M92" s="865"/>
      <c r="N92" s="57"/>
    </row>
    <row r="93" spans="1:14" ht="15.75" thickBot="1">
      <c r="B93" s="828" t="s">
        <v>1037</v>
      </c>
      <c r="C93" s="829"/>
      <c r="D93" s="829"/>
      <c r="E93" s="829"/>
      <c r="F93" s="829"/>
      <c r="G93" s="829"/>
      <c r="H93" s="829"/>
      <c r="I93" s="829"/>
      <c r="J93" s="829"/>
      <c r="K93" s="829"/>
      <c r="L93" s="829"/>
      <c r="M93" s="830"/>
      <c r="N93" s="58">
        <f>L90+L91+L92</f>
        <v>23654.448986408799</v>
      </c>
    </row>
    <row r="94" spans="1:14" ht="15.75" thickBot="1">
      <c r="B94" s="39"/>
      <c r="C94" s="40"/>
      <c r="D94" s="40"/>
      <c r="E94" s="40"/>
      <c r="F94" s="40"/>
      <c r="G94" s="40"/>
      <c r="H94" s="40"/>
      <c r="I94" s="40"/>
      <c r="J94" s="40"/>
      <c r="K94" s="40"/>
      <c r="L94" s="40"/>
      <c r="M94" s="40"/>
      <c r="N94" s="41"/>
    </row>
    <row r="95" spans="1:14" ht="15.75" thickBot="1">
      <c r="A95" t="s">
        <v>2122</v>
      </c>
      <c r="B95" s="828" t="s">
        <v>1059</v>
      </c>
      <c r="C95" s="829"/>
      <c r="D95" s="829"/>
      <c r="E95" s="829"/>
      <c r="F95" s="829"/>
      <c r="G95" s="829"/>
      <c r="H95" s="829"/>
      <c r="I95" s="829"/>
      <c r="J95" s="829"/>
      <c r="K95" s="829"/>
      <c r="L95" s="829"/>
      <c r="M95" s="830"/>
      <c r="N95" s="196">
        <f>N85+N93</f>
        <v>102502.61227443813</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72" t="s">
        <v>2324</v>
      </c>
      <c r="C112" s="973"/>
      <c r="D112" s="973"/>
      <c r="E112" s="973"/>
      <c r="F112" s="973"/>
      <c r="G112" s="973"/>
      <c r="H112" s="973"/>
      <c r="I112" s="973"/>
      <c r="J112" s="973"/>
      <c r="K112" s="973"/>
      <c r="L112" s="973"/>
      <c r="M112" s="973"/>
      <c r="N112" s="974"/>
    </row>
    <row r="113" spans="2:14" ht="15" customHeight="1">
      <c r="B113" s="972"/>
      <c r="C113" s="973"/>
      <c r="D113" s="973"/>
      <c r="E113" s="973"/>
      <c r="F113" s="973"/>
      <c r="G113" s="973"/>
      <c r="H113" s="973"/>
      <c r="I113" s="973"/>
      <c r="J113" s="973"/>
      <c r="K113" s="973"/>
      <c r="L113" s="973"/>
      <c r="M113" s="973"/>
      <c r="N113" s="974"/>
    </row>
    <row r="114" spans="2:14" ht="30" customHeight="1">
      <c r="B114" s="975" t="s">
        <v>2325</v>
      </c>
      <c r="C114" s="976"/>
      <c r="D114" s="976"/>
      <c r="E114" s="976"/>
      <c r="F114" s="976"/>
      <c r="G114" s="976"/>
      <c r="H114" s="976"/>
      <c r="I114" s="976"/>
      <c r="J114" s="976"/>
      <c r="K114" s="976"/>
      <c r="L114" s="976"/>
      <c r="M114" s="976"/>
      <c r="N114" s="977"/>
    </row>
    <row r="115" spans="2:14">
      <c r="B115" s="975"/>
      <c r="C115" s="976"/>
      <c r="D115" s="976"/>
      <c r="E115" s="976"/>
      <c r="F115" s="976"/>
      <c r="G115" s="976"/>
      <c r="H115" s="976"/>
      <c r="I115" s="976"/>
      <c r="J115" s="976"/>
      <c r="K115" s="976"/>
      <c r="L115" s="976"/>
      <c r="M115" s="976"/>
      <c r="N115" s="977"/>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8"/>
      <c r="K125" s="978"/>
      <c r="L125" s="978"/>
      <c r="M125" s="978"/>
      <c r="N125" s="979"/>
    </row>
    <row r="126" spans="2:14" ht="15.75" thickBot="1">
      <c r="B126" s="428" t="s">
        <v>2327</v>
      </c>
      <c r="C126" s="429"/>
      <c r="D126" s="429"/>
      <c r="E126" s="268"/>
      <c r="F126" s="268"/>
      <c r="G126" s="268"/>
      <c r="H126" s="268"/>
      <c r="I126" s="268"/>
      <c r="J126" s="980"/>
      <c r="K126" s="980"/>
      <c r="L126" s="980"/>
      <c r="M126" s="980"/>
      <c r="N126" s="981"/>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190</v>
      </c>
      <c r="B36" s="841" t="str">
        <f>VLOOKUP(A36,EQUIPOS!A6:D154,3,FALSE)</f>
        <v>Diferencial de 3 ton</v>
      </c>
      <c r="C36" s="842"/>
      <c r="D36" s="842"/>
      <c r="E36" s="842"/>
      <c r="F36" s="842"/>
      <c r="G36" s="842"/>
      <c r="H36" s="843"/>
      <c r="I36" s="276"/>
      <c r="J36" s="277"/>
      <c r="K36" s="278">
        <f>VLOOKUP(A36,EQUIPOS!A6:D163,4,FALSE)</f>
        <v>5209.7094508301416</v>
      </c>
      <c r="L36" s="279"/>
      <c r="M36" s="345">
        <v>40</v>
      </c>
      <c r="N36" s="281">
        <f t="shared" ref="N36:N41" si="0">K36/M36</f>
        <v>130.24273627075354</v>
      </c>
    </row>
    <row r="37" spans="1:14">
      <c r="A37" s="119" t="s">
        <v>334</v>
      </c>
      <c r="B37" s="841" t="str">
        <f>VLOOKUP(A37,EQUIPOS!A7:D154,3,FALSE)</f>
        <v>Taladro industrial</v>
      </c>
      <c r="C37" s="842"/>
      <c r="D37" s="842"/>
      <c r="E37" s="842"/>
      <c r="F37" s="842"/>
      <c r="G37" s="842"/>
      <c r="H37" s="843"/>
      <c r="I37" s="430"/>
      <c r="J37" s="431"/>
      <c r="K37" s="278">
        <f>VLOOKUP(A37,EQUIPOS!A7:D164,4,FALSE)</f>
        <v>4076.8571732652199</v>
      </c>
      <c r="L37" s="344"/>
      <c r="M37" s="345">
        <v>40</v>
      </c>
      <c r="N37" s="281">
        <f t="shared" si="0"/>
        <v>101.92142933163049</v>
      </c>
    </row>
    <row r="38" spans="1:14">
      <c r="A38" s="119" t="s">
        <v>195</v>
      </c>
      <c r="B38" s="841" t="str">
        <f>VLOOKUP(A38,EQUIPOS!A8:D154,3,FALSE)</f>
        <v xml:space="preserve">Equipo de oxicorte, Capacidad de corte: hasta 6´´ (152mm) </v>
      </c>
      <c r="C38" s="842"/>
      <c r="D38" s="842"/>
      <c r="E38" s="842"/>
      <c r="F38" s="842"/>
      <c r="G38" s="842"/>
      <c r="H38" s="843"/>
      <c r="I38" s="430"/>
      <c r="J38" s="431"/>
      <c r="K38" s="278">
        <f>VLOOKUP(A38,EQUIPOS!A8:D165,4,FALSE)</f>
        <v>19285.197424435933</v>
      </c>
      <c r="L38" s="344"/>
      <c r="M38" s="345">
        <v>40</v>
      </c>
      <c r="N38" s="281">
        <f t="shared" si="0"/>
        <v>482.12993561089831</v>
      </c>
    </row>
    <row r="39" spans="1:14">
      <c r="A39" s="119" t="s">
        <v>204</v>
      </c>
      <c r="B39" s="841" t="str">
        <f>VLOOKUP(A39,EQUIPOS!A9:D154,3,FALSE)</f>
        <v xml:space="preserve">Equipo de soldadura 250 AMP
</v>
      </c>
      <c r="C39" s="842"/>
      <c r="D39" s="842"/>
      <c r="E39" s="842"/>
      <c r="F39" s="842"/>
      <c r="G39" s="842"/>
      <c r="H39" s="843"/>
      <c r="I39" s="430"/>
      <c r="J39" s="431"/>
      <c r="K39" s="278">
        <f>VLOOKUP(A39,EQUIPOS!A9:D166,4,FALSE)</f>
        <v>18685.007449978719</v>
      </c>
      <c r="L39" s="344"/>
      <c r="M39" s="345">
        <v>40</v>
      </c>
      <c r="N39" s="281">
        <f t="shared" si="0"/>
        <v>467.12518624946796</v>
      </c>
    </row>
    <row r="40" spans="1:14">
      <c r="A40" s="119" t="s">
        <v>208</v>
      </c>
      <c r="B40" s="841" t="str">
        <f>VLOOKUP(A40,EQUIPOS!A10:D154,3,FALSE)</f>
        <v>Equipo de soldadura 400</v>
      </c>
      <c r="C40" s="842"/>
      <c r="D40" s="842"/>
      <c r="E40" s="842"/>
      <c r="F40" s="842"/>
      <c r="G40" s="842"/>
      <c r="H40" s="843"/>
      <c r="I40" s="430"/>
      <c r="J40" s="431"/>
      <c r="K40" s="278">
        <f>VLOOKUP(A40,EQUIPOS!A10:D167,4,FALSE)</f>
        <v>18572.12537249894</v>
      </c>
      <c r="L40" s="344"/>
      <c r="M40" s="345">
        <v>40</v>
      </c>
      <c r="N40" s="281">
        <f t="shared" si="0"/>
        <v>464.3031343124735</v>
      </c>
    </row>
    <row r="41" spans="1:14">
      <c r="A41" s="119" t="s">
        <v>210</v>
      </c>
      <c r="B41" s="841" t="str">
        <f>VLOOKUP(A41,EQUIPOS!A11:D155,3,FALSE)</f>
        <v>Equipo de soldadura 600</v>
      </c>
      <c r="C41" s="842"/>
      <c r="D41" s="842"/>
      <c r="E41" s="842"/>
      <c r="F41" s="842"/>
      <c r="G41" s="842"/>
      <c r="H41" s="843"/>
      <c r="I41" s="430"/>
      <c r="J41" s="431"/>
      <c r="K41" s="278">
        <f>VLOOKUP(A41,EQUIPOS!A11:D168,4,FALSE)</f>
        <v>22629.832907620268</v>
      </c>
      <c r="L41" s="344"/>
      <c r="M41" s="345">
        <v>40</v>
      </c>
      <c r="N41" s="281">
        <f t="shared" si="0"/>
        <v>565.74582269050666</v>
      </c>
    </row>
    <row r="42" spans="1:14">
      <c r="B42" s="841"/>
      <c r="C42" s="842"/>
      <c r="D42" s="842"/>
      <c r="E42" s="842"/>
      <c r="F42" s="842"/>
      <c r="G42" s="842"/>
      <c r="H42" s="843"/>
      <c r="I42" s="42"/>
      <c r="J42" s="43"/>
      <c r="K42" s="278"/>
      <c r="L42" s="285"/>
      <c r="M42" s="345"/>
      <c r="N42" s="281"/>
    </row>
    <row r="43" spans="1:14">
      <c r="B43" s="329"/>
      <c r="C43" s="330"/>
      <c r="D43" s="330"/>
      <c r="E43" s="330"/>
      <c r="F43" s="332"/>
      <c r="G43" s="332"/>
      <c r="H43" s="131"/>
      <c r="I43" s="42"/>
      <c r="J43" s="43"/>
      <c r="K43" s="278"/>
      <c r="L43" s="285"/>
      <c r="M43" s="286"/>
      <c r="N43" s="282"/>
    </row>
    <row r="44" spans="1:14">
      <c r="B44" s="848" t="s">
        <v>1036</v>
      </c>
      <c r="C44" s="849"/>
      <c r="D44" s="849"/>
      <c r="E44" s="44"/>
      <c r="F44" s="45"/>
      <c r="G44" s="45"/>
      <c r="H44" s="46"/>
      <c r="I44" s="42"/>
      <c r="J44" s="43"/>
      <c r="K44" s="288"/>
      <c r="L44" s="285"/>
      <c r="M44" s="410">
        <v>0.05</v>
      </c>
      <c r="N44" s="353">
        <f>N81*M44</f>
        <v>96.149573727328132</v>
      </c>
    </row>
    <row r="45" spans="1:14" ht="15.75" thickBot="1">
      <c r="B45" s="841"/>
      <c r="C45" s="842"/>
      <c r="D45" s="842"/>
      <c r="E45" s="842"/>
      <c r="F45" s="842"/>
      <c r="G45" s="842"/>
      <c r="H45" s="843"/>
      <c r="I45" s="850"/>
      <c r="J45" s="851"/>
      <c r="K45" s="47"/>
      <c r="L45" s="852"/>
      <c r="M45" s="853"/>
      <c r="N45" s="111"/>
    </row>
    <row r="46" spans="1:14" ht="15.75" thickBot="1">
      <c r="B46" s="828" t="s">
        <v>1037</v>
      </c>
      <c r="C46" s="829"/>
      <c r="D46" s="829"/>
      <c r="E46" s="829"/>
      <c r="F46" s="829"/>
      <c r="G46" s="829"/>
      <c r="H46" s="829"/>
      <c r="I46" s="829"/>
      <c r="J46" s="829"/>
      <c r="K46" s="829"/>
      <c r="L46" s="829"/>
      <c r="M46" s="830"/>
      <c r="N46" s="403">
        <f>SUM(N36:N44)</f>
        <v>2307.6178181930586</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9" t="s">
        <v>1028</v>
      </c>
      <c r="C50" s="820"/>
      <c r="D50" s="820"/>
      <c r="E50" s="820"/>
      <c r="F50" s="820"/>
      <c r="G50" s="820"/>
      <c r="H50" s="820"/>
      <c r="I50" s="821"/>
      <c r="J50" s="324" t="s">
        <v>1029</v>
      </c>
      <c r="K50" s="91" t="s">
        <v>1030</v>
      </c>
      <c r="L50" s="822" t="s">
        <v>1039</v>
      </c>
      <c r="M50" s="821"/>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58752.967878020841</v>
      </c>
      <c r="N51" s="281">
        <f t="shared" ref="N51:N56" si="1">K51*M51</f>
        <v>293.76483939010421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4428.3854637497734</v>
      </c>
      <c r="N52" s="281">
        <f t="shared" si="1"/>
        <v>22.141927318748866</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14391.743747363344</v>
      </c>
      <c r="N53" s="281">
        <f t="shared" si="1"/>
        <v>71.958718736816721</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11629.85644548906</v>
      </c>
      <c r="N54" s="281">
        <f t="shared" si="1"/>
        <v>116.29856445489061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20910.123546073643</v>
      </c>
      <c r="N55" s="281">
        <f t="shared" si="1"/>
        <v>209.10123546073643</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72387.814017959376</v>
      </c>
      <c r="N56" s="281">
        <f t="shared" si="1"/>
        <v>72387.814017959376</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8" t="s">
        <v>1037</v>
      </c>
      <c r="C59" s="829"/>
      <c r="D59" s="829"/>
      <c r="E59" s="829"/>
      <c r="F59" s="829"/>
      <c r="G59" s="829"/>
      <c r="H59" s="829"/>
      <c r="I59" s="829"/>
      <c r="J59" s="829"/>
      <c r="K59" s="829"/>
      <c r="L59" s="829"/>
      <c r="M59" s="830"/>
      <c r="N59" s="403">
        <f>SUM(N51:N58)</f>
        <v>73101.079303320672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B64" s="52"/>
      <c r="C64" s="326"/>
      <c r="D64" s="326"/>
      <c r="E64" s="326"/>
      <c r="F64" s="326"/>
      <c r="G64" s="326"/>
      <c r="H64" s="320"/>
      <c r="I64" s="288"/>
      <c r="J64" s="295"/>
      <c r="K64" s="288"/>
      <c r="L64" s="917"/>
      <c r="M64" s="918"/>
      <c r="N64" s="296"/>
    </row>
    <row r="65" spans="1:15">
      <c r="B65" s="52"/>
      <c r="C65" s="53"/>
      <c r="D65" s="53"/>
      <c r="E65" s="53"/>
      <c r="F65" s="53"/>
      <c r="G65" s="53"/>
      <c r="H65" s="320"/>
      <c r="I65" s="288"/>
      <c r="J65" s="295"/>
      <c r="K65" s="288"/>
      <c r="L65" s="917"/>
      <c r="M65" s="918"/>
      <c r="N65" s="296"/>
    </row>
    <row r="66" spans="1:15">
      <c r="B66" s="52"/>
      <c r="C66" s="53"/>
      <c r="D66" s="53"/>
      <c r="E66" s="53"/>
      <c r="F66" s="53"/>
      <c r="G66" s="53"/>
      <c r="H66" s="320"/>
      <c r="I66" s="288"/>
      <c r="J66" s="295"/>
      <c r="K66" s="288"/>
      <c r="L66" s="917"/>
      <c r="M66" s="918"/>
      <c r="N66" s="296"/>
    </row>
    <row r="67" spans="1:15">
      <c r="B67" s="52"/>
      <c r="C67" s="53"/>
      <c r="D67" s="53"/>
      <c r="E67" s="53"/>
      <c r="F67" s="53"/>
      <c r="G67" s="53"/>
      <c r="H67" s="320"/>
      <c r="I67" s="288"/>
      <c r="J67" s="295"/>
      <c r="K67" s="288"/>
      <c r="L67" s="917"/>
      <c r="M67" s="918"/>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15"/>
      <c r="C80" s="816"/>
      <c r="D80" s="816"/>
      <c r="E80" s="816"/>
      <c r="F80" s="816"/>
      <c r="G80" s="816"/>
      <c r="H80" s="816"/>
      <c r="I80" s="479"/>
      <c r="J80" s="480"/>
      <c r="K80" s="481"/>
      <c r="L80" s="484"/>
      <c r="M80" s="485"/>
      <c r="N80" s="449"/>
    </row>
    <row r="81" spans="1:14" ht="15.75" thickBot="1">
      <c r="B81" s="834" t="s">
        <v>1037</v>
      </c>
      <c r="C81" s="835"/>
      <c r="D81" s="835"/>
      <c r="E81" s="835"/>
      <c r="F81" s="835"/>
      <c r="G81" s="835"/>
      <c r="H81" s="835"/>
      <c r="I81" s="835"/>
      <c r="J81" s="835"/>
      <c r="K81" s="835"/>
      <c r="L81" s="835"/>
      <c r="M81" s="836"/>
      <c r="N81" s="310">
        <f>SUM(N75:N80)</f>
        <v>1922.9914745465626</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N46+N59+N70+N81</f>
        <v>77331.688596060296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15466.337719212061</v>
      </c>
      <c r="M88" s="863"/>
      <c r="N88" s="57"/>
    </row>
    <row r="89" spans="1:14">
      <c r="B89" s="95" t="s">
        <v>1057</v>
      </c>
      <c r="C89" s="96"/>
      <c r="D89" s="96"/>
      <c r="E89" s="96"/>
      <c r="F89" s="96"/>
      <c r="G89" s="96"/>
      <c r="H89" s="96"/>
      <c r="I89" s="93"/>
      <c r="J89" s="94"/>
      <c r="K89" s="313">
        <v>0.05</v>
      </c>
      <c r="L89" s="862">
        <f>N83*K89</f>
        <v>3866.5844298030152</v>
      </c>
      <c r="M89" s="863"/>
      <c r="N89" s="57"/>
    </row>
    <row r="90" spans="1:14" ht="15.75" thickBot="1">
      <c r="B90" s="97" t="s">
        <v>1058</v>
      </c>
      <c r="C90" s="98"/>
      <c r="D90" s="98"/>
      <c r="E90" s="98"/>
      <c r="F90" s="98"/>
      <c r="G90" s="98"/>
      <c r="H90" s="98"/>
      <c r="I90" s="99"/>
      <c r="J90" s="100"/>
      <c r="K90" s="314">
        <v>0.05</v>
      </c>
      <c r="L90" s="864">
        <f>N83*K90</f>
        <v>3866.5844298030152</v>
      </c>
      <c r="M90" s="865"/>
      <c r="N90" s="57"/>
    </row>
    <row r="91" spans="1:14" ht="15.75" thickBot="1">
      <c r="B91" s="828" t="s">
        <v>1037</v>
      </c>
      <c r="C91" s="829"/>
      <c r="D91" s="829"/>
      <c r="E91" s="829"/>
      <c r="F91" s="829"/>
      <c r="G91" s="829"/>
      <c r="H91" s="829"/>
      <c r="I91" s="829"/>
      <c r="J91" s="829"/>
      <c r="K91" s="829"/>
      <c r="L91" s="829"/>
      <c r="M91" s="830"/>
      <c r="N91" s="58">
        <f>L88+L89+L90</f>
        <v>23199.506578818087</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100531.19517487838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2" t="s">
        <v>2324</v>
      </c>
      <c r="C110" s="973"/>
      <c r="D110" s="973"/>
      <c r="E110" s="973"/>
      <c r="F110" s="973"/>
      <c r="G110" s="973"/>
      <c r="H110" s="973"/>
      <c r="I110" s="973"/>
      <c r="J110" s="973"/>
      <c r="K110" s="973"/>
      <c r="L110" s="973"/>
      <c r="M110" s="973"/>
      <c r="N110" s="974"/>
    </row>
    <row r="111" spans="2:14" ht="15" customHeight="1">
      <c r="B111" s="972"/>
      <c r="C111" s="973"/>
      <c r="D111" s="973"/>
      <c r="E111" s="973"/>
      <c r="F111" s="973"/>
      <c r="G111" s="973"/>
      <c r="H111" s="973"/>
      <c r="I111" s="973"/>
      <c r="J111" s="973"/>
      <c r="K111" s="973"/>
      <c r="L111" s="973"/>
      <c r="M111" s="973"/>
      <c r="N111" s="974"/>
    </row>
    <row r="112" spans="2:14" ht="30" customHeight="1">
      <c r="B112" s="975" t="s">
        <v>2325</v>
      </c>
      <c r="C112" s="976"/>
      <c r="D112" s="976"/>
      <c r="E112" s="976"/>
      <c r="F112" s="976"/>
      <c r="G112" s="976"/>
      <c r="H112" s="976"/>
      <c r="I112" s="976"/>
      <c r="J112" s="976"/>
      <c r="K112" s="976"/>
      <c r="L112" s="976"/>
      <c r="M112" s="976"/>
      <c r="N112" s="977"/>
    </row>
    <row r="113" spans="2:14">
      <c r="B113" s="975"/>
      <c r="C113" s="976"/>
      <c r="D113" s="976"/>
      <c r="E113" s="976"/>
      <c r="F113" s="976"/>
      <c r="G113" s="976"/>
      <c r="H113" s="976"/>
      <c r="I113" s="976"/>
      <c r="J113" s="976"/>
      <c r="K113" s="976"/>
      <c r="L113" s="976"/>
      <c r="M113" s="976"/>
      <c r="N113" s="97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8"/>
      <c r="K123" s="978"/>
      <c r="L123" s="978"/>
      <c r="M123" s="978"/>
      <c r="N123" s="979"/>
    </row>
    <row r="124" spans="2:14" ht="15.75" thickBot="1">
      <c r="B124" s="428" t="s">
        <v>2327</v>
      </c>
      <c r="C124" s="429"/>
      <c r="D124" s="429"/>
      <c r="E124" s="268"/>
      <c r="F124" s="268"/>
      <c r="G124" s="268"/>
      <c r="H124" s="268"/>
      <c r="I124" s="268"/>
      <c r="J124" s="980"/>
      <c r="K124" s="980"/>
      <c r="L124" s="980"/>
      <c r="M124" s="980"/>
      <c r="N124" s="981"/>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8" t="s">
        <v>1037</v>
      </c>
      <c r="C56" s="829"/>
      <c r="D56" s="829"/>
      <c r="E56" s="829"/>
      <c r="F56" s="829"/>
      <c r="G56" s="829"/>
      <c r="H56" s="829"/>
      <c r="I56" s="829"/>
      <c r="J56" s="829"/>
      <c r="K56" s="829"/>
      <c r="L56" s="829"/>
      <c r="M56" s="830"/>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31" t="s">
        <v>1045</v>
      </c>
      <c r="M60" s="804"/>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17">
        <f>VLOOKUP(A61,TRANSPORTE!A3:D117,4,FALSE)</f>
        <v>1.0045420699925538</v>
      </c>
      <c r="M61" s="918"/>
      <c r="N61" s="296">
        <f>K61*L61</f>
        <v>1.0045420699925538</v>
      </c>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320"/>
      <c r="I64" s="288"/>
      <c r="J64" s="295"/>
      <c r="K64" s="288"/>
      <c r="L64" s="917"/>
      <c r="M64" s="918"/>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7"/>
      <c r="M66" s="818"/>
      <c r="N66" s="133"/>
    </row>
    <row r="67" spans="1:15" ht="15.75" thickBot="1">
      <c r="B67" s="834" t="s">
        <v>1037</v>
      </c>
      <c r="C67" s="835"/>
      <c r="D67" s="835"/>
      <c r="E67" s="835"/>
      <c r="F67" s="835"/>
      <c r="G67" s="835"/>
      <c r="H67" s="835"/>
      <c r="I67" s="835"/>
      <c r="J67" s="835"/>
      <c r="K67" s="835"/>
      <c r="L67" s="835"/>
      <c r="M67" s="836"/>
      <c r="N67" s="110">
        <f>N61+N62+N63+N64+N65</f>
        <v>1.0045420699925538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4" t="s">
        <v>1047</v>
      </c>
      <c r="C71" s="855"/>
      <c r="D71" s="855"/>
      <c r="E71" s="855"/>
      <c r="F71" s="855"/>
      <c r="G71" s="855"/>
      <c r="H71" s="855"/>
      <c r="I71" s="79" t="s">
        <v>1048</v>
      </c>
      <c r="J71" s="81" t="s">
        <v>1494</v>
      </c>
      <c r="K71" s="80" t="s">
        <v>1050</v>
      </c>
      <c r="L71" s="856" t="s">
        <v>1034</v>
      </c>
      <c r="M71" s="857"/>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15"/>
      <c r="C77" s="816"/>
      <c r="D77" s="816"/>
      <c r="E77" s="816"/>
      <c r="F77" s="816"/>
      <c r="G77" s="816"/>
      <c r="H77" s="816"/>
      <c r="I77" s="132"/>
      <c r="J77" s="132"/>
      <c r="K77" s="132"/>
      <c r="L77" s="916"/>
      <c r="M77" s="916"/>
      <c r="N77" s="133"/>
    </row>
    <row r="78" spans="1:15" ht="15.75" thickBot="1">
      <c r="B78" s="834" t="s">
        <v>1037</v>
      </c>
      <c r="C78" s="835"/>
      <c r="D78" s="835"/>
      <c r="E78" s="835"/>
      <c r="F78" s="835"/>
      <c r="G78" s="835"/>
      <c r="H78" s="835"/>
      <c r="I78" s="835"/>
      <c r="J78" s="835"/>
      <c r="K78" s="835"/>
      <c r="L78" s="835"/>
      <c r="M78" s="836"/>
      <c r="N78" s="469"/>
    </row>
    <row r="79" spans="1:15" ht="15.75" thickBot="1">
      <c r="B79" s="39"/>
      <c r="C79" s="40"/>
      <c r="D79" s="40"/>
      <c r="E79" s="40"/>
      <c r="F79" s="40"/>
      <c r="G79" s="40"/>
      <c r="H79" s="40"/>
      <c r="I79" s="40"/>
      <c r="J79" s="40"/>
      <c r="K79" s="40"/>
      <c r="L79" s="40"/>
      <c r="M79" s="40"/>
      <c r="N79" s="41"/>
    </row>
    <row r="80" spans="1:15" ht="15.75" thickBot="1">
      <c r="B80" s="828" t="s">
        <v>1051</v>
      </c>
      <c r="C80" s="829"/>
      <c r="D80" s="829"/>
      <c r="E80" s="829"/>
      <c r="F80" s="829"/>
      <c r="G80" s="829"/>
      <c r="H80" s="829"/>
      <c r="I80" s="829"/>
      <c r="J80" s="829"/>
      <c r="K80" s="829"/>
      <c r="L80" s="829"/>
      <c r="M80" s="830"/>
      <c r="N80" s="105">
        <f>N43+N56+N67+N78</f>
        <v>1.0045420699925538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9" t="s">
        <v>1053</v>
      </c>
      <c r="C84" s="820"/>
      <c r="D84" s="820"/>
      <c r="E84" s="820"/>
      <c r="F84" s="820"/>
      <c r="G84" s="820"/>
      <c r="H84" s="820"/>
      <c r="I84" s="323"/>
      <c r="J84" s="343"/>
      <c r="K84" s="311" t="s">
        <v>1054</v>
      </c>
      <c r="L84" s="858" t="s">
        <v>1055</v>
      </c>
      <c r="M84" s="859"/>
      <c r="N84" s="312"/>
    </row>
    <row r="85" spans="1:14">
      <c r="B85" s="860" t="s">
        <v>1056</v>
      </c>
      <c r="C85" s="861"/>
      <c r="D85" s="861"/>
      <c r="E85" s="861"/>
      <c r="F85" s="861"/>
      <c r="G85" s="861"/>
      <c r="H85" s="861"/>
      <c r="I85" s="93"/>
      <c r="J85" s="94"/>
      <c r="K85" s="313">
        <v>0.2</v>
      </c>
      <c r="L85" s="862">
        <f>N80*K85</f>
        <v>0.20090841399851078</v>
      </c>
      <c r="M85" s="863"/>
      <c r="N85" s="57"/>
    </row>
    <row r="86" spans="1:14">
      <c r="B86" s="95" t="s">
        <v>1057</v>
      </c>
      <c r="C86" s="96"/>
      <c r="D86" s="96"/>
      <c r="E86" s="96"/>
      <c r="F86" s="96"/>
      <c r="G86" s="96"/>
      <c r="H86" s="96"/>
      <c r="I86" s="93"/>
      <c r="J86" s="94"/>
      <c r="K86" s="313">
        <v>0.05</v>
      </c>
      <c r="L86" s="862">
        <f>N80*K86</f>
        <v>5.0227103499627695E-2</v>
      </c>
      <c r="M86" s="863"/>
      <c r="N86" s="57"/>
    </row>
    <row r="87" spans="1:14" ht="15.75" thickBot="1">
      <c r="B87" s="97" t="s">
        <v>1058</v>
      </c>
      <c r="C87" s="98"/>
      <c r="D87" s="98"/>
      <c r="E87" s="98"/>
      <c r="F87" s="98"/>
      <c r="G87" s="98"/>
      <c r="H87" s="98"/>
      <c r="I87" s="99"/>
      <c r="J87" s="100"/>
      <c r="K87" s="314">
        <v>0.05</v>
      </c>
      <c r="L87" s="864">
        <f>N80*K87</f>
        <v>5.0227103499627695E-2</v>
      </c>
      <c r="M87" s="865"/>
      <c r="N87" s="57"/>
    </row>
    <row r="88" spans="1:14" ht="15.75" thickBot="1">
      <c r="B88" s="828" t="s">
        <v>1037</v>
      </c>
      <c r="C88" s="829"/>
      <c r="D88" s="829"/>
      <c r="E88" s="829"/>
      <c r="F88" s="829"/>
      <c r="G88" s="829"/>
      <c r="H88" s="829"/>
      <c r="I88" s="829"/>
      <c r="J88" s="829"/>
      <c r="K88" s="829"/>
      <c r="L88" s="829"/>
      <c r="M88" s="830"/>
      <c r="N88" s="58">
        <f>L85+L86+L87</f>
        <v>0.30136262099776612</v>
      </c>
    </row>
    <row r="89" spans="1:14" ht="15.75" thickBot="1">
      <c r="B89" s="39"/>
      <c r="C89" s="40"/>
      <c r="D89" s="40"/>
      <c r="E89" s="40"/>
      <c r="F89" s="40"/>
      <c r="G89" s="40"/>
      <c r="H89" s="40"/>
      <c r="I89" s="40"/>
      <c r="J89" s="40"/>
      <c r="K89" s="40"/>
      <c r="L89" s="40"/>
      <c r="M89" s="40"/>
      <c r="N89" s="41"/>
    </row>
    <row r="90" spans="1:14" ht="15.75" thickBot="1">
      <c r="A90" t="s">
        <v>2122</v>
      </c>
      <c r="B90" s="828" t="s">
        <v>1059</v>
      </c>
      <c r="C90" s="829"/>
      <c r="D90" s="829"/>
      <c r="E90" s="829"/>
      <c r="F90" s="829"/>
      <c r="G90" s="829"/>
      <c r="H90" s="829"/>
      <c r="I90" s="829"/>
      <c r="J90" s="829"/>
      <c r="K90" s="829"/>
      <c r="L90" s="829"/>
      <c r="M90" s="830"/>
      <c r="N90" s="58">
        <f>N80+N88</f>
        <v>1.30590469099032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72" t="s">
        <v>2324</v>
      </c>
      <c r="C107" s="973"/>
      <c r="D107" s="973"/>
      <c r="E107" s="973"/>
      <c r="F107" s="973"/>
      <c r="G107" s="973"/>
      <c r="H107" s="973"/>
      <c r="I107" s="973"/>
      <c r="J107" s="973"/>
      <c r="K107" s="973"/>
      <c r="L107" s="973"/>
      <c r="M107" s="973"/>
      <c r="N107" s="974"/>
    </row>
    <row r="108" spans="2:14" ht="15" customHeight="1">
      <c r="B108" s="972"/>
      <c r="C108" s="973"/>
      <c r="D108" s="973"/>
      <c r="E108" s="973"/>
      <c r="F108" s="973"/>
      <c r="G108" s="973"/>
      <c r="H108" s="973"/>
      <c r="I108" s="973"/>
      <c r="J108" s="973"/>
      <c r="K108" s="973"/>
      <c r="L108" s="973"/>
      <c r="M108" s="973"/>
      <c r="N108" s="974"/>
    </row>
    <row r="109" spans="2:14" ht="30" customHeight="1">
      <c r="B109" s="975" t="s">
        <v>2325</v>
      </c>
      <c r="C109" s="976"/>
      <c r="D109" s="976"/>
      <c r="E109" s="976"/>
      <c r="F109" s="976"/>
      <c r="G109" s="976"/>
      <c r="H109" s="976"/>
      <c r="I109" s="976"/>
      <c r="J109" s="976"/>
      <c r="K109" s="976"/>
      <c r="L109" s="976"/>
      <c r="M109" s="976"/>
      <c r="N109" s="977"/>
    </row>
    <row r="110" spans="2:14">
      <c r="B110" s="975"/>
      <c r="C110" s="976"/>
      <c r="D110" s="976"/>
      <c r="E110" s="976"/>
      <c r="F110" s="976"/>
      <c r="G110" s="976"/>
      <c r="H110" s="976"/>
      <c r="I110" s="976"/>
      <c r="J110" s="976"/>
      <c r="K110" s="976"/>
      <c r="L110" s="976"/>
      <c r="M110" s="976"/>
      <c r="N110" s="97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8"/>
      <c r="K120" s="978"/>
      <c r="L120" s="978"/>
      <c r="M120" s="978"/>
      <c r="N120" s="979"/>
    </row>
    <row r="121" spans="2:14" ht="15.75" thickBot="1">
      <c r="B121" s="428" t="s">
        <v>2327</v>
      </c>
      <c r="C121" s="429"/>
      <c r="D121" s="429"/>
      <c r="E121" s="268"/>
      <c r="F121" s="268"/>
      <c r="G121" s="268"/>
      <c r="H121" s="268"/>
      <c r="I121" s="268"/>
      <c r="J121" s="980"/>
      <c r="K121" s="980"/>
      <c r="L121" s="980"/>
      <c r="M121" s="980"/>
      <c r="N121" s="98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190</v>
      </c>
      <c r="B36" s="841" t="str">
        <f>VLOOKUP(A36,EQUIPOS!A6:D154,3,FALSE)</f>
        <v>Diferencial de 3 ton</v>
      </c>
      <c r="C36" s="842"/>
      <c r="D36" s="842"/>
      <c r="E36" s="842"/>
      <c r="F36" s="842"/>
      <c r="G36" s="842"/>
      <c r="H36" s="843"/>
      <c r="I36" s="276"/>
      <c r="J36" s="277"/>
      <c r="K36" s="278">
        <f>VLOOKUP(A36,EQUIPOS!A6:D163,4,FALSE)</f>
        <v>5209.7094508301416</v>
      </c>
      <c r="L36" s="279"/>
      <c r="M36" s="345">
        <v>40</v>
      </c>
      <c r="N36" s="281">
        <f t="shared" ref="N36:N41" si="0">K36/M36</f>
        <v>130.24273627075354</v>
      </c>
    </row>
    <row r="37" spans="1:14">
      <c r="A37" s="119" t="s">
        <v>195</v>
      </c>
      <c r="B37" s="841" t="str">
        <f>VLOOKUP(A37,EQUIPOS!A7:D154,3,FALSE)</f>
        <v xml:space="preserve">Equipo de oxicorte, Capacidad de corte: hasta 6´´ (152mm) </v>
      </c>
      <c r="C37" s="842"/>
      <c r="D37" s="842"/>
      <c r="E37" s="842"/>
      <c r="F37" s="842"/>
      <c r="G37" s="842"/>
      <c r="H37" s="843"/>
      <c r="I37" s="430"/>
      <c r="J37" s="431"/>
      <c r="K37" s="278">
        <f>VLOOKUP(A37,EQUIPOS!A7:D164,4,FALSE)</f>
        <v>19285.197424435933</v>
      </c>
      <c r="L37" s="344"/>
      <c r="M37" s="345">
        <v>400</v>
      </c>
      <c r="N37" s="281">
        <f t="shared" si="0"/>
        <v>48.212993561089831</v>
      </c>
    </row>
    <row r="38" spans="1:14">
      <c r="A38" s="119" t="s">
        <v>204</v>
      </c>
      <c r="B38" s="841" t="str">
        <f>VLOOKUP(A38,EQUIPOS!A8:D154,3,FALSE)</f>
        <v xml:space="preserve">Equipo de soldadura 250 AMP
</v>
      </c>
      <c r="C38" s="842"/>
      <c r="D38" s="842"/>
      <c r="E38" s="842"/>
      <c r="F38" s="842"/>
      <c r="G38" s="842"/>
      <c r="H38" s="843"/>
      <c r="I38" s="430"/>
      <c r="J38" s="431"/>
      <c r="K38" s="278">
        <f>VLOOKUP(A38,EQUIPOS!A8:D165,4,FALSE)</f>
        <v>18685.007449978719</v>
      </c>
      <c r="L38" s="344"/>
      <c r="M38" s="345">
        <v>400</v>
      </c>
      <c r="N38" s="281">
        <f t="shared" si="0"/>
        <v>46.712518624946796</v>
      </c>
    </row>
    <row r="39" spans="1:14">
      <c r="A39" s="119" t="s">
        <v>208</v>
      </c>
      <c r="B39" s="841" t="str">
        <f>VLOOKUP(A39,EQUIPOS!A9:D154,3,FALSE)</f>
        <v>Equipo de soldadura 400</v>
      </c>
      <c r="C39" s="842"/>
      <c r="D39" s="842"/>
      <c r="E39" s="842"/>
      <c r="F39" s="842"/>
      <c r="G39" s="842"/>
      <c r="H39" s="843"/>
      <c r="I39" s="430"/>
      <c r="J39" s="431"/>
      <c r="K39" s="278">
        <f>VLOOKUP(A39,EQUIPOS!A9:D166,4,FALSE)</f>
        <v>18572.12537249894</v>
      </c>
      <c r="L39" s="344"/>
      <c r="M39" s="345">
        <v>400</v>
      </c>
      <c r="N39" s="281">
        <f t="shared" si="0"/>
        <v>46.430313431247349</v>
      </c>
    </row>
    <row r="40" spans="1:14">
      <c r="A40" s="119" t="s">
        <v>210</v>
      </c>
      <c r="B40" s="841" t="str">
        <f>VLOOKUP(A40,EQUIPOS!A10:D154,3,FALSE)</f>
        <v>Equipo de soldadura 600</v>
      </c>
      <c r="C40" s="842"/>
      <c r="D40" s="842"/>
      <c r="E40" s="842"/>
      <c r="F40" s="842"/>
      <c r="G40" s="842"/>
      <c r="H40" s="843"/>
      <c r="I40" s="430"/>
      <c r="J40" s="431"/>
      <c r="K40" s="278">
        <f>VLOOKUP(A40,EQUIPOS!A10:D167,4,FALSE)</f>
        <v>22629.832907620268</v>
      </c>
      <c r="L40" s="344"/>
      <c r="M40" s="345">
        <v>400</v>
      </c>
      <c r="N40" s="281">
        <f t="shared" si="0"/>
        <v>56.574582269050673</v>
      </c>
    </row>
    <row r="41" spans="1:14">
      <c r="A41" s="119" t="s">
        <v>243</v>
      </c>
      <c r="B41" s="841" t="str">
        <f>VLOOKUP(A41,EQUIPOS!A11:D155,3,FALSE)</f>
        <v>Grúa 10 ton</v>
      </c>
      <c r="C41" s="842"/>
      <c r="D41" s="842"/>
      <c r="E41" s="842"/>
      <c r="F41" s="842"/>
      <c r="G41" s="842"/>
      <c r="H41" s="843"/>
      <c r="I41" s="430"/>
      <c r="J41" s="431"/>
      <c r="K41" s="278">
        <f>VLOOKUP(A41,EQUIPOS!A11:D168,4,FALSE)</f>
        <v>136903.78671775226</v>
      </c>
      <c r="L41" s="344"/>
      <c r="M41" s="345">
        <v>400</v>
      </c>
      <c r="N41" s="281">
        <f t="shared" si="0"/>
        <v>342.25946679438061</v>
      </c>
    </row>
    <row r="42" spans="1:14">
      <c r="B42" s="841"/>
      <c r="C42" s="842"/>
      <c r="D42" s="842"/>
      <c r="E42" s="842"/>
      <c r="F42" s="842"/>
      <c r="G42" s="842"/>
      <c r="H42" s="843"/>
      <c r="I42" s="42"/>
      <c r="J42" s="43"/>
      <c r="K42" s="278"/>
      <c r="L42" s="285"/>
      <c r="M42" s="345"/>
      <c r="N42" s="281"/>
    </row>
    <row r="43" spans="1:14">
      <c r="B43" s="329"/>
      <c r="C43" s="330"/>
      <c r="D43" s="330"/>
      <c r="E43" s="330"/>
      <c r="F43" s="332"/>
      <c r="G43" s="332"/>
      <c r="H43" s="131"/>
      <c r="I43" s="42"/>
      <c r="J43" s="43"/>
      <c r="K43" s="278"/>
      <c r="L43" s="285"/>
      <c r="M43" s="286"/>
      <c r="N43" s="282"/>
    </row>
    <row r="44" spans="1:14">
      <c r="B44" s="848" t="s">
        <v>1036</v>
      </c>
      <c r="C44" s="849"/>
      <c r="D44" s="849"/>
      <c r="E44" s="44"/>
      <c r="F44" s="45"/>
      <c r="G44" s="45"/>
      <c r="H44" s="46"/>
      <c r="I44" s="42"/>
      <c r="J44" s="43"/>
      <c r="K44" s="288"/>
      <c r="L44" s="285"/>
      <c r="M44" s="410">
        <v>0.05</v>
      </c>
      <c r="N44" s="353">
        <f>N81*M44</f>
        <v>96.149573727328132</v>
      </c>
    </row>
    <row r="45" spans="1:14" ht="15.75" thickBot="1">
      <c r="B45" s="841"/>
      <c r="C45" s="842"/>
      <c r="D45" s="842"/>
      <c r="E45" s="842"/>
      <c r="F45" s="842"/>
      <c r="G45" s="842"/>
      <c r="H45" s="843"/>
      <c r="I45" s="850"/>
      <c r="J45" s="851"/>
      <c r="K45" s="47"/>
      <c r="L45" s="852"/>
      <c r="M45" s="853"/>
      <c r="N45" s="111"/>
    </row>
    <row r="46" spans="1:14" ht="15.75" thickBot="1">
      <c r="B46" s="828" t="s">
        <v>1037</v>
      </c>
      <c r="C46" s="829"/>
      <c r="D46" s="829"/>
      <c r="E46" s="829"/>
      <c r="F46" s="829"/>
      <c r="G46" s="829"/>
      <c r="H46" s="829"/>
      <c r="I46" s="829"/>
      <c r="J46" s="829"/>
      <c r="K46" s="829"/>
      <c r="L46" s="829"/>
      <c r="M46" s="830"/>
      <c r="N46" s="403">
        <f>SUM(N36:N44)</f>
        <v>766.58218467879703</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9" t="s">
        <v>1028</v>
      </c>
      <c r="C50" s="820"/>
      <c r="D50" s="820"/>
      <c r="E50" s="820"/>
      <c r="F50" s="820"/>
      <c r="G50" s="820"/>
      <c r="H50" s="820"/>
      <c r="I50" s="821"/>
      <c r="J50" s="324" t="s">
        <v>1029</v>
      </c>
      <c r="K50" s="91" t="s">
        <v>1030</v>
      </c>
      <c r="L50" s="822" t="s">
        <v>1039</v>
      </c>
      <c r="M50" s="821"/>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58752.967878020841</v>
      </c>
      <c r="N51" s="281">
        <f>K51*M51</f>
        <v>293.76483939010421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4428.3854637497734</v>
      </c>
      <c r="N52" s="281">
        <f t="shared" ref="N52:N58" si="1">K52*M52</f>
        <v>22.141927318748866</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14391.743747363344</v>
      </c>
      <c r="N53" s="281">
        <f t="shared" si="1"/>
        <v>71.958718736816721</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11629.85644548906</v>
      </c>
      <c r="N54" s="281">
        <f t="shared" si="1"/>
        <v>116.29856445489061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20910.123546073643</v>
      </c>
      <c r="N55" s="281">
        <f t="shared" si="1"/>
        <v>209.10123546073643</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35000</v>
      </c>
      <c r="N56" s="281">
        <f t="shared" si="1"/>
        <v>17.5</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42000</v>
      </c>
      <c r="N57" s="281">
        <f t="shared" si="1"/>
        <v>42</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16000</v>
      </c>
      <c r="N58" s="281">
        <f t="shared" si="1"/>
        <v>16</v>
      </c>
    </row>
    <row r="59" spans="1:14" ht="15.75" thickBot="1">
      <c r="B59" s="828" t="s">
        <v>1037</v>
      </c>
      <c r="C59" s="829"/>
      <c r="D59" s="829"/>
      <c r="E59" s="829"/>
      <c r="F59" s="829"/>
      <c r="G59" s="829"/>
      <c r="H59" s="829"/>
      <c r="I59" s="829"/>
      <c r="J59" s="829"/>
      <c r="K59" s="829"/>
      <c r="L59" s="829"/>
      <c r="M59" s="830"/>
      <c r="N59" s="403">
        <f>SUM(N51:N58)</f>
        <v>788.76528536129683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31" t="s">
        <v>1045</v>
      </c>
      <c r="M63" s="804"/>
      <c r="N63" s="82" t="s">
        <v>1035</v>
      </c>
    </row>
    <row r="64" spans="1:14">
      <c r="B64" s="52"/>
      <c r="C64" s="326"/>
      <c r="D64" s="326"/>
      <c r="E64" s="326"/>
      <c r="F64" s="326"/>
      <c r="G64" s="326"/>
      <c r="H64" s="320"/>
      <c r="I64" s="288"/>
      <c r="J64" s="295"/>
      <c r="K64" s="288"/>
      <c r="L64" s="917"/>
      <c r="M64" s="918"/>
      <c r="N64" s="296"/>
    </row>
    <row r="65" spans="1:15">
      <c r="B65" s="52"/>
      <c r="C65" s="53"/>
      <c r="D65" s="53"/>
      <c r="E65" s="53"/>
      <c r="F65" s="53"/>
      <c r="G65" s="53"/>
      <c r="H65" s="320"/>
      <c r="I65" s="288"/>
      <c r="J65" s="295"/>
      <c r="K65" s="288"/>
      <c r="L65" s="917"/>
      <c r="M65" s="918"/>
      <c r="N65" s="296"/>
    </row>
    <row r="66" spans="1:15">
      <c r="B66" s="52"/>
      <c r="C66" s="53"/>
      <c r="D66" s="53"/>
      <c r="E66" s="53"/>
      <c r="F66" s="53"/>
      <c r="G66" s="53"/>
      <c r="H66" s="320"/>
      <c r="I66" s="288"/>
      <c r="J66" s="295"/>
      <c r="K66" s="288"/>
      <c r="L66" s="917"/>
      <c r="M66" s="918"/>
      <c r="N66" s="296"/>
    </row>
    <row r="67" spans="1:15">
      <c r="B67" s="52"/>
      <c r="C67" s="53"/>
      <c r="D67" s="53"/>
      <c r="E67" s="53"/>
      <c r="F67" s="53"/>
      <c r="G67" s="53"/>
      <c r="H67" s="320"/>
      <c r="I67" s="288"/>
      <c r="J67" s="295"/>
      <c r="K67" s="288"/>
      <c r="L67" s="917"/>
      <c r="M67" s="918"/>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7"/>
      <c r="M69" s="818"/>
      <c r="N69" s="133"/>
    </row>
    <row r="70" spans="1:15" ht="15.75" thickBot="1">
      <c r="B70" s="834" t="s">
        <v>1037</v>
      </c>
      <c r="C70" s="835"/>
      <c r="D70" s="835"/>
      <c r="E70" s="835"/>
      <c r="F70" s="835"/>
      <c r="G70" s="835"/>
      <c r="H70" s="835"/>
      <c r="I70" s="835"/>
      <c r="J70" s="835"/>
      <c r="K70" s="835"/>
      <c r="L70" s="835"/>
      <c r="M70" s="836"/>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4" t="s">
        <v>1047</v>
      </c>
      <c r="C74" s="855"/>
      <c r="D74" s="855"/>
      <c r="E74" s="855"/>
      <c r="F74" s="855"/>
      <c r="G74" s="855"/>
      <c r="H74" s="855"/>
      <c r="I74" s="79" t="s">
        <v>1048</v>
      </c>
      <c r="J74" s="81" t="s">
        <v>1494</v>
      </c>
      <c r="K74" s="80" t="s">
        <v>1050</v>
      </c>
      <c r="L74" s="856" t="s">
        <v>1034</v>
      </c>
      <c r="M74" s="857"/>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15"/>
      <c r="C80" s="816"/>
      <c r="D80" s="816"/>
      <c r="E80" s="816"/>
      <c r="F80" s="816"/>
      <c r="G80" s="816"/>
      <c r="H80" s="816"/>
      <c r="I80" s="479"/>
      <c r="J80" s="480"/>
      <c r="K80" s="483"/>
      <c r="L80" s="484"/>
      <c r="M80" s="485"/>
      <c r="N80" s="404"/>
    </row>
    <row r="81" spans="1:14" ht="15.75" thickBot="1">
      <c r="B81" s="834" t="s">
        <v>1037</v>
      </c>
      <c r="C81" s="835"/>
      <c r="D81" s="835"/>
      <c r="E81" s="835"/>
      <c r="F81" s="835"/>
      <c r="G81" s="835"/>
      <c r="H81" s="835"/>
      <c r="I81" s="835"/>
      <c r="J81" s="835"/>
      <c r="K81" s="835"/>
      <c r="L81" s="835"/>
      <c r="M81" s="836"/>
      <c r="N81" s="310">
        <f>SUM(N75:N80)</f>
        <v>1922.9914745465626</v>
      </c>
    </row>
    <row r="82" spans="1:14" ht="15.75" thickBot="1">
      <c r="B82" s="39"/>
      <c r="C82" s="40"/>
      <c r="D82" s="40"/>
      <c r="E82" s="40"/>
      <c r="F82" s="40"/>
      <c r="G82" s="40"/>
      <c r="H82" s="40"/>
      <c r="I82" s="40"/>
      <c r="J82" s="40"/>
      <c r="K82" s="40"/>
      <c r="L82" s="40"/>
      <c r="M82" s="40"/>
      <c r="N82" s="41"/>
    </row>
    <row r="83" spans="1:14" ht="15.75" thickBot="1">
      <c r="B83" s="828" t="s">
        <v>1051</v>
      </c>
      <c r="C83" s="829"/>
      <c r="D83" s="829"/>
      <c r="E83" s="829"/>
      <c r="F83" s="829"/>
      <c r="G83" s="829"/>
      <c r="H83" s="829"/>
      <c r="I83" s="829"/>
      <c r="J83" s="829"/>
      <c r="K83" s="829"/>
      <c r="L83" s="829"/>
      <c r="M83" s="830"/>
      <c r="N83" s="105">
        <f>N46+N59+N70+N81</f>
        <v>3478.3389445866565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9" t="s">
        <v>1053</v>
      </c>
      <c r="C87" s="820"/>
      <c r="D87" s="820"/>
      <c r="E87" s="820"/>
      <c r="F87" s="820"/>
      <c r="G87" s="820"/>
      <c r="H87" s="820"/>
      <c r="I87" s="323"/>
      <c r="J87" s="343"/>
      <c r="K87" s="311" t="s">
        <v>1054</v>
      </c>
      <c r="L87" s="858" t="s">
        <v>1055</v>
      </c>
      <c r="M87" s="859"/>
      <c r="N87" s="312"/>
    </row>
    <row r="88" spans="1:14">
      <c r="B88" s="860" t="s">
        <v>1056</v>
      </c>
      <c r="C88" s="861"/>
      <c r="D88" s="861"/>
      <c r="E88" s="861"/>
      <c r="F88" s="861"/>
      <c r="G88" s="861"/>
      <c r="H88" s="861"/>
      <c r="I88" s="93"/>
      <c r="J88" s="94"/>
      <c r="K88" s="313">
        <v>0.2</v>
      </c>
      <c r="L88" s="862">
        <f>N83*K88</f>
        <v>695.66778891733134</v>
      </c>
      <c r="M88" s="863"/>
      <c r="N88" s="57"/>
    </row>
    <row r="89" spans="1:14">
      <c r="B89" s="95" t="s">
        <v>1057</v>
      </c>
      <c r="C89" s="96"/>
      <c r="D89" s="96"/>
      <c r="E89" s="96"/>
      <c r="F89" s="96"/>
      <c r="G89" s="96"/>
      <c r="H89" s="96"/>
      <c r="I89" s="93"/>
      <c r="J89" s="94"/>
      <c r="K89" s="313">
        <v>0.05</v>
      </c>
      <c r="L89" s="862">
        <f>N83*K89</f>
        <v>173.91694722933283</v>
      </c>
      <c r="M89" s="863"/>
      <c r="N89" s="57"/>
    </row>
    <row r="90" spans="1:14" ht="15.75" thickBot="1">
      <c r="B90" s="97" t="s">
        <v>1058</v>
      </c>
      <c r="C90" s="98"/>
      <c r="D90" s="98"/>
      <c r="E90" s="98"/>
      <c r="F90" s="98"/>
      <c r="G90" s="98"/>
      <c r="H90" s="98"/>
      <c r="I90" s="99"/>
      <c r="J90" s="100"/>
      <c r="K90" s="314">
        <v>0.05</v>
      </c>
      <c r="L90" s="864">
        <f>N83*K90</f>
        <v>173.91694722933283</v>
      </c>
      <c r="M90" s="865"/>
      <c r="N90" s="57"/>
    </row>
    <row r="91" spans="1:14" ht="15.75" thickBot="1">
      <c r="B91" s="828" t="s">
        <v>1037</v>
      </c>
      <c r="C91" s="829"/>
      <c r="D91" s="829"/>
      <c r="E91" s="829"/>
      <c r="F91" s="829"/>
      <c r="G91" s="829"/>
      <c r="H91" s="829"/>
      <c r="I91" s="829"/>
      <c r="J91" s="829"/>
      <c r="K91" s="829"/>
      <c r="L91" s="829"/>
      <c r="M91" s="830"/>
      <c r="N91" s="58">
        <f>L88+L89+L90</f>
        <v>1043.5016833759971</v>
      </c>
    </row>
    <row r="92" spans="1:14" ht="15.75" thickBot="1">
      <c r="B92" s="39"/>
      <c r="C92" s="40"/>
      <c r="D92" s="40"/>
      <c r="E92" s="40"/>
      <c r="F92" s="40"/>
      <c r="G92" s="40"/>
      <c r="H92" s="40"/>
      <c r="I92" s="40"/>
      <c r="J92" s="40"/>
      <c r="K92" s="40"/>
      <c r="L92" s="40"/>
      <c r="M92" s="40"/>
      <c r="N92" s="41"/>
    </row>
    <row r="93" spans="1:14" ht="15.75" thickBot="1">
      <c r="A93" t="s">
        <v>2122</v>
      </c>
      <c r="B93" s="828" t="s">
        <v>1059</v>
      </c>
      <c r="C93" s="829"/>
      <c r="D93" s="829"/>
      <c r="E93" s="829"/>
      <c r="F93" s="829"/>
      <c r="G93" s="829"/>
      <c r="H93" s="829"/>
      <c r="I93" s="829"/>
      <c r="J93" s="829"/>
      <c r="K93" s="829"/>
      <c r="L93" s="829"/>
      <c r="M93" s="830"/>
      <c r="N93" s="196">
        <f>N83+N91</f>
        <v>4521.8406279626533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72" t="s">
        <v>2324</v>
      </c>
      <c r="C110" s="973"/>
      <c r="D110" s="973"/>
      <c r="E110" s="973"/>
      <c r="F110" s="973"/>
      <c r="G110" s="973"/>
      <c r="H110" s="973"/>
      <c r="I110" s="973"/>
      <c r="J110" s="973"/>
      <c r="K110" s="973"/>
      <c r="L110" s="973"/>
      <c r="M110" s="973"/>
      <c r="N110" s="974"/>
    </row>
    <row r="111" spans="2:14" ht="15" customHeight="1">
      <c r="B111" s="972"/>
      <c r="C111" s="973"/>
      <c r="D111" s="973"/>
      <c r="E111" s="973"/>
      <c r="F111" s="973"/>
      <c r="G111" s="973"/>
      <c r="H111" s="973"/>
      <c r="I111" s="973"/>
      <c r="J111" s="973"/>
      <c r="K111" s="973"/>
      <c r="L111" s="973"/>
      <c r="M111" s="973"/>
      <c r="N111" s="974"/>
    </row>
    <row r="112" spans="2:14" ht="30" customHeight="1">
      <c r="B112" s="975" t="s">
        <v>2325</v>
      </c>
      <c r="C112" s="976"/>
      <c r="D112" s="976"/>
      <c r="E112" s="976"/>
      <c r="F112" s="976"/>
      <c r="G112" s="976"/>
      <c r="H112" s="976"/>
      <c r="I112" s="976"/>
      <c r="J112" s="976"/>
      <c r="K112" s="976"/>
      <c r="L112" s="976"/>
      <c r="M112" s="976"/>
      <c r="N112" s="977"/>
    </row>
    <row r="113" spans="2:14">
      <c r="B113" s="975"/>
      <c r="C113" s="976"/>
      <c r="D113" s="976"/>
      <c r="E113" s="976"/>
      <c r="F113" s="976"/>
      <c r="G113" s="976"/>
      <c r="H113" s="976"/>
      <c r="I113" s="976"/>
      <c r="J113" s="976"/>
      <c r="K113" s="976"/>
      <c r="L113" s="976"/>
      <c r="M113" s="976"/>
      <c r="N113" s="97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8"/>
      <c r="K123" s="978"/>
      <c r="L123" s="978"/>
      <c r="M123" s="978"/>
      <c r="N123" s="979"/>
    </row>
    <row r="124" spans="2:14" ht="15.75" thickBot="1">
      <c r="B124" s="428" t="s">
        <v>2327</v>
      </c>
      <c r="C124" s="429"/>
      <c r="D124" s="429"/>
      <c r="E124" s="268"/>
      <c r="F124" s="268"/>
      <c r="G124" s="268"/>
      <c r="H124" s="268"/>
      <c r="I124" s="268"/>
      <c r="J124" s="980"/>
      <c r="K124" s="980"/>
      <c r="L124" s="980"/>
      <c r="M124" s="980"/>
      <c r="N124" s="981"/>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42.75" customHeight="1" thickBot="1">
      <c r="A31" t="s">
        <v>1929</v>
      </c>
      <c r="B31" s="86" t="s">
        <v>1212</v>
      </c>
      <c r="C31" s="970" t="s">
        <v>2238</v>
      </c>
      <c r="D31" s="971"/>
      <c r="E31" s="971"/>
      <c r="F31" s="971"/>
      <c r="G31" s="971"/>
      <c r="H31" s="971"/>
      <c r="I31" s="971"/>
      <c r="J31" s="971"/>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188</v>
      </c>
      <c r="B36" s="841" t="str">
        <f>VLOOKUP(A36,EQUIPOS!A6:D154,3,FALSE)</f>
        <v>Diferencial</v>
      </c>
      <c r="C36" s="842"/>
      <c r="D36" s="842"/>
      <c r="E36" s="842"/>
      <c r="F36" s="842"/>
      <c r="G36" s="842"/>
      <c r="H36" s="843"/>
      <c r="I36" s="276"/>
      <c r="J36" s="277"/>
      <c r="K36" s="278">
        <f>VLOOKUP(A36,EQUIPOS!A6:D163,4,FALSE)</f>
        <v>4596.9210302256288</v>
      </c>
      <c r="L36" s="279"/>
      <c r="M36" s="345">
        <v>4</v>
      </c>
      <c r="N36" s="281">
        <f>K36/M36</f>
        <v>1149.2302575564072</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N75*M41</f>
        <v>957.5100976143749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2106.7403551707821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327807.41638040135</v>
      </c>
      <c r="N48" s="281">
        <f>K48*M48</f>
        <v>3278.0741638040136</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48864.943048273359</v>
      </c>
      <c r="N49" s="281">
        <f>K49*M49</f>
        <v>48864.943048273359</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337579</v>
      </c>
      <c r="N50" s="281">
        <f>K50*M50</f>
        <v>123216.33499999999</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175359.35221207736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17">
        <f>VLOOKUP(A58,TRANSPORTE!A1:D117,4,FALSE)</f>
        <v>4.0181682799702152</v>
      </c>
      <c r="M58" s="918"/>
      <c r="N58" s="296">
        <f>K58*L58</f>
        <v>1.1250871183916604</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f>
        <v>1.1250871183916604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9575.100976143749</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187042.31863051027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37408.463726102054</v>
      </c>
      <c r="M82" s="863"/>
      <c r="N82" s="57"/>
    </row>
    <row r="83" spans="1:14">
      <c r="B83" s="95" t="s">
        <v>1057</v>
      </c>
      <c r="C83" s="96"/>
      <c r="D83" s="96"/>
      <c r="E83" s="96"/>
      <c r="F83" s="96"/>
      <c r="G83" s="96"/>
      <c r="H83" s="96"/>
      <c r="I83" s="93"/>
      <c r="J83" s="94"/>
      <c r="K83" s="313">
        <v>0.05</v>
      </c>
      <c r="L83" s="862">
        <f>N77*K83</f>
        <v>9352.1159315255136</v>
      </c>
      <c r="M83" s="863"/>
      <c r="N83" s="57"/>
    </row>
    <row r="84" spans="1:14" ht="15.75" thickBot="1">
      <c r="B84" s="97" t="s">
        <v>1058</v>
      </c>
      <c r="C84" s="98"/>
      <c r="D84" s="98"/>
      <c r="E84" s="98"/>
      <c r="F84" s="98"/>
      <c r="G84" s="98"/>
      <c r="H84" s="98"/>
      <c r="I84" s="99"/>
      <c r="J84" s="100"/>
      <c r="K84" s="314">
        <v>0.05</v>
      </c>
      <c r="L84" s="864">
        <f>N77*K84</f>
        <v>9352.1159315255136</v>
      </c>
      <c r="M84" s="865"/>
      <c r="N84" s="57"/>
    </row>
    <row r="85" spans="1:14" ht="15.75" thickBot="1">
      <c r="B85" s="828" t="s">
        <v>1037</v>
      </c>
      <c r="C85" s="829"/>
      <c r="D85" s="829"/>
      <c r="E85" s="829"/>
      <c r="F85" s="829"/>
      <c r="G85" s="829"/>
      <c r="H85" s="829"/>
      <c r="I85" s="829"/>
      <c r="J85" s="829"/>
      <c r="K85" s="829"/>
      <c r="L85" s="829"/>
      <c r="M85" s="830"/>
      <c r="N85" s="58">
        <f>L82+L83+L84</f>
        <v>56112.695589153082</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243155.01421966334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45" customHeight="1" thickBot="1">
      <c r="A31" t="s">
        <v>1929</v>
      </c>
      <c r="B31" s="86" t="s">
        <v>1213</v>
      </c>
      <c r="C31" s="991" t="s">
        <v>2239</v>
      </c>
      <c r="D31" s="992"/>
      <c r="E31" s="992"/>
      <c r="F31" s="992"/>
      <c r="G31" s="992"/>
      <c r="H31" s="992"/>
      <c r="I31" s="992"/>
      <c r="J31" s="992"/>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188</v>
      </c>
      <c r="B36" s="841" t="str">
        <f>VLOOKUP(A36,EQUIPOS!A6:D154,3,FALSE)</f>
        <v>Diferencial</v>
      </c>
      <c r="C36" s="842"/>
      <c r="D36" s="842"/>
      <c r="E36" s="842"/>
      <c r="F36" s="842"/>
      <c r="G36" s="842"/>
      <c r="H36" s="843"/>
      <c r="I36" s="276"/>
      <c r="J36" s="277"/>
      <c r="K36" s="278">
        <f>VLOOKUP(A36,EQUIPOS!A6:D163,4,FALSE)</f>
        <v>4596.9210302256288</v>
      </c>
      <c r="L36" s="279"/>
      <c r="M36" s="450">
        <v>4</v>
      </c>
      <c r="N36" s="281">
        <f>K36/M36</f>
        <v>1149.2302575564072</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N75*M41</f>
        <v>957.5100976143749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2106.7403551707821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327807.41638040135</v>
      </c>
      <c r="N48" s="281">
        <f>K48*M48</f>
        <v>6556.1483276080271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48864.943048273359</v>
      </c>
      <c r="N49" s="281">
        <f>K49*M49</f>
        <v>48864.943048273359</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337579</v>
      </c>
      <c r="N50" s="281">
        <f>K50*M50</f>
        <v>155286.34</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210707.43137588137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17">
        <f>VLOOKUP(A58,TRANSPORTE!A1:D117,4,FALSE)</f>
        <v>4.0181682799702152</v>
      </c>
      <c r="M58" s="918"/>
      <c r="N58" s="296">
        <f>K58*L58</f>
        <v>1.1250871183916604</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f>
        <v>1.1250871183916604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9575.100976143749</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222390.39779431428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44478.079558862861</v>
      </c>
      <c r="M82" s="863"/>
      <c r="N82" s="57"/>
    </row>
    <row r="83" spans="1:14">
      <c r="B83" s="95" t="s">
        <v>1057</v>
      </c>
      <c r="C83" s="96"/>
      <c r="D83" s="96"/>
      <c r="E83" s="96"/>
      <c r="F83" s="96"/>
      <c r="G83" s="96"/>
      <c r="H83" s="96"/>
      <c r="I83" s="93"/>
      <c r="J83" s="94"/>
      <c r="K83" s="313">
        <v>0.05</v>
      </c>
      <c r="L83" s="862">
        <f>N77*K83</f>
        <v>11119.519889715715</v>
      </c>
      <c r="M83" s="863"/>
      <c r="N83" s="57"/>
    </row>
    <row r="84" spans="1:14" ht="15.75" thickBot="1">
      <c r="B84" s="97" t="s">
        <v>1058</v>
      </c>
      <c r="C84" s="98"/>
      <c r="D84" s="98"/>
      <c r="E84" s="98"/>
      <c r="F84" s="98"/>
      <c r="G84" s="98"/>
      <c r="H84" s="98"/>
      <c r="I84" s="99"/>
      <c r="J84" s="100"/>
      <c r="K84" s="314">
        <v>0.05</v>
      </c>
      <c r="L84" s="864">
        <f>N77*K84</f>
        <v>11119.519889715715</v>
      </c>
      <c r="M84" s="865"/>
      <c r="N84" s="57"/>
    </row>
    <row r="85" spans="1:14" ht="15.75" thickBot="1">
      <c r="B85" s="828" t="s">
        <v>1037</v>
      </c>
      <c r="C85" s="829"/>
      <c r="D85" s="829"/>
      <c r="E85" s="829"/>
      <c r="F85" s="829"/>
      <c r="G85" s="829"/>
      <c r="H85" s="829"/>
      <c r="I85" s="829"/>
      <c r="J85" s="829"/>
      <c r="K85" s="829"/>
      <c r="L85" s="829"/>
      <c r="M85" s="830"/>
      <c r="N85" s="58">
        <f>L82+L83+L84</f>
        <v>66717.119338294287</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289107.51713260857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310</v>
      </c>
      <c r="B36" s="841" t="str">
        <f>VLOOKUP(A36,EQUIPOS!A6:D154,3,FALSE)</f>
        <v>Retroexcavadora A25C</v>
      </c>
      <c r="C36" s="842"/>
      <c r="D36" s="842"/>
      <c r="E36" s="842"/>
      <c r="F36" s="842"/>
      <c r="G36" s="842"/>
      <c r="H36" s="843"/>
      <c r="I36" s="276"/>
      <c r="J36" s="277"/>
      <c r="K36" s="278">
        <f>VLOOKUP(A36,EQUIPOS!A6:D163,4,FALSE)</f>
        <v>140000</v>
      </c>
      <c r="L36" s="279"/>
      <c r="M36" s="345">
        <v>3</v>
      </c>
      <c r="N36" s="281">
        <f>K36/M36</f>
        <v>46666.666666666664</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N75*M41</f>
        <v>1276.6801301525002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47943.346796819162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327807.41638040135</v>
      </c>
      <c r="N48" s="281">
        <f>K48*M48</f>
        <v>6556.1483276080271</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41650</v>
      </c>
      <c r="N49" s="281">
        <f>K49*M49</f>
        <v>19159</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273700</v>
      </c>
      <c r="N50" s="281">
        <f>K50*M50</f>
        <v>273700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299415.14832760801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17">
        <f>VLOOKUP(A58,TRANSPORTE!A1:D117,4,FALSE)</f>
        <v>4.0181682799702152</v>
      </c>
      <c r="M58" s="918"/>
      <c r="N58" s="296">
        <f>K58*L58</f>
        <v>1.1250871183916604</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17">
        <f>VLOOKUP(A59,TRANSPORTE!A1:D117,4,FALSE)</f>
        <v>1241.6139985107966</v>
      </c>
      <c r="M59" s="918"/>
      <c r="N59" s="296">
        <f>K59*L59</f>
        <v>571.14243931496651</v>
      </c>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572.26752643335817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12766.801301525</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360697.56395238551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72139.512790477107</v>
      </c>
      <c r="M82" s="863"/>
      <c r="N82" s="57"/>
    </row>
    <row r="83" spans="1:14">
      <c r="B83" s="95" t="s">
        <v>1057</v>
      </c>
      <c r="C83" s="96"/>
      <c r="D83" s="96"/>
      <c r="E83" s="96"/>
      <c r="F83" s="96"/>
      <c r="G83" s="96"/>
      <c r="H83" s="96"/>
      <c r="I83" s="93"/>
      <c r="J83" s="94"/>
      <c r="K83" s="313">
        <v>0.05</v>
      </c>
      <c r="L83" s="862">
        <f>N77*K83</f>
        <v>18034.878197619277</v>
      </c>
      <c r="M83" s="863"/>
      <c r="N83" s="57"/>
    </row>
    <row r="84" spans="1:14" ht="15.75" thickBot="1">
      <c r="B84" s="97" t="s">
        <v>1058</v>
      </c>
      <c r="C84" s="98"/>
      <c r="D84" s="98"/>
      <c r="E84" s="98"/>
      <c r="F84" s="98"/>
      <c r="G84" s="98"/>
      <c r="H84" s="98"/>
      <c r="I84" s="99"/>
      <c r="J84" s="100"/>
      <c r="K84" s="314">
        <v>0.05</v>
      </c>
      <c r="L84" s="864">
        <f>N77*K84</f>
        <v>18034.878197619277</v>
      </c>
      <c r="M84" s="865"/>
      <c r="N84" s="57"/>
    </row>
    <row r="85" spans="1:14" ht="15.75" thickBot="1">
      <c r="B85" s="828" t="s">
        <v>1037</v>
      </c>
      <c r="C85" s="829"/>
      <c r="D85" s="829"/>
      <c r="E85" s="829"/>
      <c r="F85" s="829"/>
      <c r="G85" s="829"/>
      <c r="H85" s="829"/>
      <c r="I85" s="829"/>
      <c r="J85" s="829"/>
      <c r="K85" s="829"/>
      <c r="L85" s="829"/>
      <c r="M85" s="830"/>
      <c r="N85" s="58">
        <f>L82+L83+L84</f>
        <v>108209.26918571568</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468906.83313810115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160</v>
      </c>
      <c r="B36" s="841" t="str">
        <f>VLOOKUP(A36,EQUIPOS!A6:D154,3,FALSE)</f>
        <v>COMPACTADOR MANUAL VIBRATORIO (RANA) con motor de 6 HP</v>
      </c>
      <c r="C36" s="842"/>
      <c r="D36" s="842"/>
      <c r="E36" s="842"/>
      <c r="F36" s="842"/>
      <c r="G36" s="842"/>
      <c r="H36" s="843"/>
      <c r="I36" s="276"/>
      <c r="J36" s="277"/>
      <c r="K36" s="278">
        <f>VLOOKUP(A36,EQUIPOS!A6:D163,4,FALSE)</f>
        <v>8750</v>
      </c>
      <c r="L36" s="279"/>
      <c r="M36" s="345">
        <v>0.5</v>
      </c>
      <c r="N36" s="281">
        <f>K36/M36</f>
        <v>17500</v>
      </c>
    </row>
    <row r="37" spans="1:14">
      <c r="A37" s="119" t="s">
        <v>320</v>
      </c>
      <c r="B37" s="841" t="str">
        <f>VLOOKUP(A37,EQUIPOS!A7:D154,3,FALSE)</f>
        <v>Retroexcavadora sobre llantas, motor 62HP, Profundidad de excavación de 5.41 metros.</v>
      </c>
      <c r="C37" s="842"/>
      <c r="D37" s="842"/>
      <c r="E37" s="842"/>
      <c r="F37" s="842"/>
      <c r="G37" s="842"/>
      <c r="H37" s="843"/>
      <c r="I37" s="430"/>
      <c r="J37" s="431"/>
      <c r="K37" s="278">
        <f>VLOOKUP(A37,EQUIPOS!A7:D164,4,FALSE)</f>
        <v>145000</v>
      </c>
      <c r="L37" s="344"/>
      <c r="M37" s="345">
        <v>1.5</v>
      </c>
      <c r="N37" s="281">
        <f>K37/M37</f>
        <v>96666.666666666672</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N75*M41</f>
        <v>2553.3602603050003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116720.02692697167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41650</v>
      </c>
      <c r="N48" s="281">
        <f>K48*M48</f>
        <v>24157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149408</v>
      </c>
      <c r="N49" s="281">
        <f>K49*M49</f>
        <v>149408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173565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17">
        <f>VLOOKUP(A58,TRANSPORTE!A1:D117,4,FALSE)</f>
        <v>921.66734921816806</v>
      </c>
      <c r="M58" s="918"/>
      <c r="N58" s="296">
        <f>K58*L58</f>
        <v>921.66734921816806</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17">
        <f>VLOOKUP(A59,TRANSPORTE!A1:D117,4,FALSE)</f>
        <v>1241.6139985107966</v>
      </c>
      <c r="M59" s="918"/>
      <c r="N59" s="296">
        <f>K59*L59</f>
        <v>720.13611913626198</v>
      </c>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f>
        <v>1641.8034683544302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25533.60260305</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317460.43299837614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63492.086599675233</v>
      </c>
      <c r="M82" s="863"/>
      <c r="N82" s="57"/>
    </row>
    <row r="83" spans="1:14">
      <c r="B83" s="95" t="s">
        <v>1057</v>
      </c>
      <c r="C83" s="96"/>
      <c r="D83" s="96"/>
      <c r="E83" s="96"/>
      <c r="F83" s="96"/>
      <c r="G83" s="96"/>
      <c r="H83" s="96"/>
      <c r="I83" s="93"/>
      <c r="J83" s="94"/>
      <c r="K83" s="313">
        <v>0.05</v>
      </c>
      <c r="L83" s="862">
        <f>N77*K83</f>
        <v>15873.021649918808</v>
      </c>
      <c r="M83" s="863"/>
      <c r="N83" s="57"/>
    </row>
    <row r="84" spans="1:14" ht="15.75" thickBot="1">
      <c r="B84" s="97" t="s">
        <v>1058</v>
      </c>
      <c r="C84" s="98"/>
      <c r="D84" s="98"/>
      <c r="E84" s="98"/>
      <c r="F84" s="98"/>
      <c r="G84" s="98"/>
      <c r="H84" s="98"/>
      <c r="I84" s="99"/>
      <c r="J84" s="100"/>
      <c r="K84" s="314">
        <v>0.05</v>
      </c>
      <c r="L84" s="864">
        <f>N77*K84</f>
        <v>15873.021649918808</v>
      </c>
      <c r="M84" s="865"/>
      <c r="N84" s="57"/>
    </row>
    <row r="85" spans="1:14" ht="15.75" thickBot="1">
      <c r="B85" s="828" t="s">
        <v>1037</v>
      </c>
      <c r="C85" s="829"/>
      <c r="D85" s="829"/>
      <c r="E85" s="829"/>
      <c r="F85" s="829"/>
      <c r="G85" s="829"/>
      <c r="H85" s="829"/>
      <c r="I85" s="829"/>
      <c r="J85" s="829"/>
      <c r="K85" s="829"/>
      <c r="L85" s="829"/>
      <c r="M85" s="830"/>
      <c r="N85" s="58">
        <f>L82+L83+L84</f>
        <v>95238.129899512845</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412698.562897889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160</v>
      </c>
      <c r="B36" s="841" t="str">
        <f>VLOOKUP(A36,EQUIPOS!A6:D154,3,FALSE)</f>
        <v>COMPACTADOR MANUAL VIBRATORIO (RANA) con motor de 6 HP</v>
      </c>
      <c r="C36" s="842"/>
      <c r="D36" s="842"/>
      <c r="E36" s="842"/>
      <c r="F36" s="842"/>
      <c r="G36" s="842"/>
      <c r="H36" s="843"/>
      <c r="I36" s="276"/>
      <c r="J36" s="277"/>
      <c r="K36" s="278">
        <f>VLOOKUP(A36,EQUIPOS!A6:D163,4,FALSE)</f>
        <v>8750</v>
      </c>
      <c r="L36" s="279"/>
      <c r="M36" s="345">
        <v>0.5</v>
      </c>
      <c r="N36" s="281">
        <f>K36/M36</f>
        <v>17500</v>
      </c>
    </row>
    <row r="37" spans="1:14">
      <c r="A37" s="119" t="s">
        <v>303</v>
      </c>
      <c r="B37" s="841" t="str">
        <f>VLOOKUP(A37,EQUIPOS!A7:D154,3,FALSE)</f>
        <v>Retrocargador, pala de 1,1 m3 de capacidad, profundidad de excavación de 4.400 mm y una altura de 5.680 mm</v>
      </c>
      <c r="C37" s="842"/>
      <c r="D37" s="842"/>
      <c r="E37" s="842"/>
      <c r="F37" s="842"/>
      <c r="G37" s="842"/>
      <c r="H37" s="843"/>
      <c r="I37" s="430"/>
      <c r="J37" s="431"/>
      <c r="K37" s="278">
        <f>VLOOKUP(A37,EQUIPOS!A7:D164,4,FALSE)</f>
        <v>130000</v>
      </c>
      <c r="L37" s="344"/>
      <c r="M37" s="345">
        <v>1.5</v>
      </c>
      <c r="N37" s="281">
        <f>K37/M37</f>
        <v>86666.666666666672</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N75*M41</f>
        <v>2553.3602603050003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106720.02692697167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41650</v>
      </c>
      <c r="N48" s="281">
        <f>K48*M48</f>
        <v>24157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149408</v>
      </c>
      <c r="N49" s="281">
        <f>K49*M49</f>
        <v>149408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173565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17">
        <f>VLOOKUP(A58,TRANSPORTE!A1:D117,4,FALSE)</f>
        <v>921.66734921816806</v>
      </c>
      <c r="M58" s="918"/>
      <c r="N58" s="296">
        <f>K58*L58</f>
        <v>921.66734921816806</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17">
        <f>VLOOKUP(A59,TRANSPORTE!A1:D117,4,FALSE)</f>
        <v>1241.6139985107966</v>
      </c>
      <c r="M59" s="918"/>
      <c r="N59" s="296">
        <f>K59*L59</f>
        <v>720.13611913626198</v>
      </c>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1641.8034683544302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25533.60260305</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307460.43299837614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61492.086599675233</v>
      </c>
      <c r="M82" s="863"/>
      <c r="N82" s="57"/>
    </row>
    <row r="83" spans="1:14">
      <c r="B83" s="95" t="s">
        <v>1057</v>
      </c>
      <c r="C83" s="96"/>
      <c r="D83" s="96"/>
      <c r="E83" s="96"/>
      <c r="F83" s="96"/>
      <c r="G83" s="96"/>
      <c r="H83" s="96"/>
      <c r="I83" s="93"/>
      <c r="J83" s="94"/>
      <c r="K83" s="313">
        <v>0.05</v>
      </c>
      <c r="L83" s="862">
        <f>N77*K83</f>
        <v>15373.021649918808</v>
      </c>
      <c r="M83" s="863"/>
      <c r="N83" s="57"/>
    </row>
    <row r="84" spans="1:14" ht="15.75" thickBot="1">
      <c r="B84" s="97" t="s">
        <v>1058</v>
      </c>
      <c r="C84" s="98"/>
      <c r="D84" s="98"/>
      <c r="E84" s="98"/>
      <c r="F84" s="98"/>
      <c r="G84" s="98"/>
      <c r="H84" s="98"/>
      <c r="I84" s="99"/>
      <c r="J84" s="100"/>
      <c r="K84" s="314">
        <v>0.05</v>
      </c>
      <c r="L84" s="864">
        <f>N77*K84</f>
        <v>15373.021649918808</v>
      </c>
      <c r="M84" s="865"/>
      <c r="N84" s="57"/>
    </row>
    <row r="85" spans="1:14" ht="15.75" thickBot="1">
      <c r="B85" s="828" t="s">
        <v>1037</v>
      </c>
      <c r="C85" s="829"/>
      <c r="D85" s="829"/>
      <c r="E85" s="829"/>
      <c r="F85" s="829"/>
      <c r="G85" s="829"/>
      <c r="H85" s="829"/>
      <c r="I85" s="829"/>
      <c r="J85" s="829"/>
      <c r="K85" s="829"/>
      <c r="L85" s="829"/>
      <c r="M85" s="830"/>
      <c r="N85" s="58">
        <f>L82+L83+L84</f>
        <v>92238.129899512845</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399698.562897889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127.66801301525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9019.6540709937908</v>
      </c>
      <c r="N48" s="281">
        <f>K48*M48</f>
        <v>9019.6540709937908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9019.6540709937908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B58" s="52"/>
      <c r="C58" s="326"/>
      <c r="D58" s="326"/>
      <c r="E58" s="326"/>
      <c r="F58" s="326"/>
      <c r="G58" s="326"/>
      <c r="H58" s="320"/>
      <c r="I58" s="288"/>
      <c r="J58" s="295"/>
      <c r="K58" s="288"/>
      <c r="L58" s="917"/>
      <c r="M58" s="918"/>
      <c r="N58" s="296"/>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2553.3602603049999</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11700.682344314042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2340.1364688628087</v>
      </c>
      <c r="M82" s="863"/>
      <c r="N82" s="57"/>
    </row>
    <row r="83" spans="1:14">
      <c r="B83" s="95" t="s">
        <v>1057</v>
      </c>
      <c r="C83" s="96"/>
      <c r="D83" s="96"/>
      <c r="E83" s="96"/>
      <c r="F83" s="96"/>
      <c r="G83" s="96"/>
      <c r="H83" s="96"/>
      <c r="I83" s="93"/>
      <c r="J83" s="94"/>
      <c r="K83" s="313">
        <v>0.05</v>
      </c>
      <c r="L83" s="862">
        <f>N77*K83</f>
        <v>585.03411721570217</v>
      </c>
      <c r="M83" s="863"/>
      <c r="N83" s="57"/>
    </row>
    <row r="84" spans="1:14" ht="15.75" thickBot="1">
      <c r="B84" s="97" t="s">
        <v>1058</v>
      </c>
      <c r="C84" s="98"/>
      <c r="D84" s="98"/>
      <c r="E84" s="98"/>
      <c r="F84" s="98"/>
      <c r="G84" s="98"/>
      <c r="H84" s="98"/>
      <c r="I84" s="99"/>
      <c r="J84" s="100"/>
      <c r="K84" s="314">
        <v>0.05</v>
      </c>
      <c r="L84" s="864">
        <f>N77*K84</f>
        <v>585.03411721570217</v>
      </c>
      <c r="M84" s="865"/>
      <c r="N84" s="57"/>
    </row>
    <row r="85" spans="1:14" ht="15.75" thickBot="1">
      <c r="B85" s="828" t="s">
        <v>1037</v>
      </c>
      <c r="C85" s="829"/>
      <c r="D85" s="829"/>
      <c r="E85" s="829"/>
      <c r="F85" s="829"/>
      <c r="G85" s="829"/>
      <c r="H85" s="829"/>
      <c r="I85" s="829"/>
      <c r="J85" s="829"/>
      <c r="K85" s="829"/>
      <c r="L85" s="829"/>
      <c r="M85" s="830"/>
      <c r="N85" s="58">
        <f>L82+L83+L84</f>
        <v>3510.2047032942132</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15210.887047608256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995" t="s">
        <v>1028</v>
      </c>
      <c r="D30" s="996"/>
      <c r="E30" s="996"/>
      <c r="F30" s="996"/>
      <c r="G30" s="996"/>
      <c r="H30" s="996"/>
      <c r="I30" s="996"/>
      <c r="J30" s="463"/>
      <c r="K30" s="316"/>
      <c r="L30" s="839" t="s">
        <v>1029</v>
      </c>
      <c r="M30" s="840"/>
      <c r="N30" s="77" t="s">
        <v>1030</v>
      </c>
    </row>
    <row r="31" spans="1:14" ht="30" customHeight="1" thickBot="1">
      <c r="A31" t="s">
        <v>1929</v>
      </c>
      <c r="B31" s="86" t="s">
        <v>1216</v>
      </c>
      <c r="C31" s="993" t="s">
        <v>2243</v>
      </c>
      <c r="D31" s="994"/>
      <c r="E31" s="994"/>
      <c r="F31" s="994"/>
      <c r="G31" s="994"/>
      <c r="H31" s="994"/>
      <c r="I31" s="994"/>
      <c r="J31" s="99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1915.0201952287498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5800</v>
      </c>
      <c r="N49" s="281">
        <f>K49*M49</f>
        <v>6669.9999999999991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327807.41638040135</v>
      </c>
      <c r="N50" s="281">
        <f>K50*M50</f>
        <v>39336.889965648159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109448.81926113419</v>
      </c>
      <c r="N51" s="281">
        <f>K51*M51</f>
        <v>218897.63852226839</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100000</v>
      </c>
      <c r="N52" s="281">
        <f>K52*M52</f>
        <v>50000</v>
      </c>
    </row>
    <row r="53" spans="1:14" ht="15.75" thickBot="1">
      <c r="B53" s="828" t="s">
        <v>1037</v>
      </c>
      <c r="C53" s="829"/>
      <c r="D53" s="829"/>
      <c r="E53" s="829"/>
      <c r="F53" s="829"/>
      <c r="G53" s="829"/>
      <c r="H53" s="829"/>
      <c r="I53" s="829"/>
      <c r="J53" s="829"/>
      <c r="K53" s="829"/>
      <c r="L53" s="829"/>
      <c r="M53" s="830"/>
      <c r="N53" s="403">
        <f>SUM(N48:N52)</f>
        <v>380904.52848791657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17">
        <f>VLOOKUP(A58,TRANSPORTE!A1:D117,4,FALSE)</f>
        <v>1300</v>
      </c>
      <c r="M58" s="918"/>
      <c r="N58" s="296">
        <f>K58*L58</f>
        <v>1430.0000000000002</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1430.0000000000002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38300.403904574996</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422549.9525877203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84509.990517544065</v>
      </c>
      <c r="M82" s="863"/>
      <c r="N82" s="57"/>
    </row>
    <row r="83" spans="1:14">
      <c r="B83" s="95" t="s">
        <v>1057</v>
      </c>
      <c r="C83" s="96"/>
      <c r="D83" s="96"/>
      <c r="E83" s="96"/>
      <c r="F83" s="96"/>
      <c r="G83" s="96"/>
      <c r="H83" s="96"/>
      <c r="I83" s="93"/>
      <c r="J83" s="94"/>
      <c r="K83" s="313">
        <v>0.05</v>
      </c>
      <c r="L83" s="862">
        <f>N77*K83</f>
        <v>21127.497629386016</v>
      </c>
      <c r="M83" s="863"/>
      <c r="N83" s="57"/>
    </row>
    <row r="84" spans="1:14" ht="15.75" thickBot="1">
      <c r="B84" s="97" t="s">
        <v>1058</v>
      </c>
      <c r="C84" s="98"/>
      <c r="D84" s="98"/>
      <c r="E84" s="98"/>
      <c r="F84" s="98"/>
      <c r="G84" s="98"/>
      <c r="H84" s="98"/>
      <c r="I84" s="99"/>
      <c r="J84" s="100"/>
      <c r="K84" s="314">
        <v>0.05</v>
      </c>
      <c r="L84" s="864">
        <f>N77*K84</f>
        <v>21127.497629386016</v>
      </c>
      <c r="M84" s="865"/>
      <c r="N84" s="57"/>
    </row>
    <row r="85" spans="1:14" ht="15.75" thickBot="1">
      <c r="B85" s="828" t="s">
        <v>1037</v>
      </c>
      <c r="C85" s="829"/>
      <c r="D85" s="829"/>
      <c r="E85" s="829"/>
      <c r="F85" s="829"/>
      <c r="G85" s="829"/>
      <c r="H85" s="829"/>
      <c r="I85" s="829"/>
      <c r="J85" s="829"/>
      <c r="K85" s="829"/>
      <c r="L85" s="829"/>
      <c r="M85" s="830"/>
      <c r="N85" s="58">
        <f>L82+L83+L84</f>
        <v>126764.98577631611</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549314.93836403638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995" t="s">
        <v>1028</v>
      </c>
      <c r="D30" s="996"/>
      <c r="E30" s="996"/>
      <c r="F30" s="996"/>
      <c r="G30" s="996"/>
      <c r="H30" s="996"/>
      <c r="I30" s="996"/>
      <c r="J30" s="463"/>
      <c r="K30" s="316"/>
      <c r="L30" s="839" t="s">
        <v>1029</v>
      </c>
      <c r="M30" s="840"/>
      <c r="N30" s="77" t="s">
        <v>1030</v>
      </c>
    </row>
    <row r="31" spans="1:14" ht="27" customHeight="1" thickBot="1">
      <c r="A31" t="s">
        <v>1929</v>
      </c>
      <c r="B31" s="86" t="s">
        <v>1217</v>
      </c>
      <c r="C31" s="993" t="s">
        <v>2244</v>
      </c>
      <c r="D31" s="994"/>
      <c r="E31" s="994"/>
      <c r="F31" s="994"/>
      <c r="G31" s="994"/>
      <c r="H31" s="994"/>
      <c r="I31" s="994"/>
      <c r="J31" s="99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1915.0201952287498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5800</v>
      </c>
      <c r="N49" s="281">
        <f>K49*M49</f>
        <v>6669.9999999999991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327807.41638040135</v>
      </c>
      <c r="N50" s="281">
        <f>K50*M50</f>
        <v>39336.889965648159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109448.81926113419</v>
      </c>
      <c r="N51" s="281">
        <f>K51*M51</f>
        <v>218897.63852226839</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128520</v>
      </c>
      <c r="N52" s="281">
        <f>K52*M52</f>
        <v>64260</v>
      </c>
    </row>
    <row r="53" spans="1:14" ht="15.75" thickBot="1">
      <c r="B53" s="828" t="s">
        <v>1037</v>
      </c>
      <c r="C53" s="829"/>
      <c r="D53" s="829"/>
      <c r="E53" s="829"/>
      <c r="F53" s="829"/>
      <c r="G53" s="829"/>
      <c r="H53" s="829"/>
      <c r="I53" s="829"/>
      <c r="J53" s="829"/>
      <c r="K53" s="829"/>
      <c r="L53" s="829"/>
      <c r="M53" s="830"/>
      <c r="N53" s="403">
        <f>SUM(N48:N52)</f>
        <v>395164.52848791657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17">
        <f>VLOOKUP(A58,TRANSPORTE!A1:D117,4,FALSE)</f>
        <v>1300</v>
      </c>
      <c r="M58" s="918"/>
      <c r="N58" s="296">
        <f>K58*L58</f>
        <v>1430.0000000000002</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1430.0000000000002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38300.403904574996</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436809.9525877203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87361.990517544065</v>
      </c>
      <c r="M82" s="863"/>
      <c r="N82" s="57"/>
    </row>
    <row r="83" spans="1:14">
      <c r="B83" s="95" t="s">
        <v>1057</v>
      </c>
      <c r="C83" s="96"/>
      <c r="D83" s="96"/>
      <c r="E83" s="96"/>
      <c r="F83" s="96"/>
      <c r="G83" s="96"/>
      <c r="H83" s="96"/>
      <c r="I83" s="93"/>
      <c r="J83" s="94"/>
      <c r="K83" s="313">
        <v>0.05</v>
      </c>
      <c r="L83" s="862">
        <f>N77*K83</f>
        <v>21840.497629386016</v>
      </c>
      <c r="M83" s="863"/>
      <c r="N83" s="57"/>
    </row>
    <row r="84" spans="1:14" ht="15.75" thickBot="1">
      <c r="B84" s="97" t="s">
        <v>1058</v>
      </c>
      <c r="C84" s="98"/>
      <c r="D84" s="98"/>
      <c r="E84" s="98"/>
      <c r="F84" s="98"/>
      <c r="G84" s="98"/>
      <c r="H84" s="98"/>
      <c r="I84" s="99"/>
      <c r="J84" s="100"/>
      <c r="K84" s="314">
        <v>0.05</v>
      </c>
      <c r="L84" s="864">
        <f>N77*K84</f>
        <v>21840.497629386016</v>
      </c>
      <c r="M84" s="865"/>
      <c r="N84" s="57"/>
    </row>
    <row r="85" spans="1:14" ht="15.75" thickBot="1">
      <c r="B85" s="828" t="s">
        <v>1037</v>
      </c>
      <c r="C85" s="829"/>
      <c r="D85" s="829"/>
      <c r="E85" s="829"/>
      <c r="F85" s="829"/>
      <c r="G85" s="829"/>
      <c r="H85" s="829"/>
      <c r="I85" s="829"/>
      <c r="J85" s="829"/>
      <c r="K85" s="829"/>
      <c r="L85" s="829"/>
      <c r="M85" s="830"/>
      <c r="N85" s="58">
        <f>L82+L83+L84</f>
        <v>131042.98577631611</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567852.93836403638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995" t="s">
        <v>1028</v>
      </c>
      <c r="D30" s="996"/>
      <c r="E30" s="996"/>
      <c r="F30" s="996"/>
      <c r="G30" s="996"/>
      <c r="H30" s="996"/>
      <c r="I30" s="996"/>
      <c r="J30" s="463"/>
      <c r="K30" s="316"/>
      <c r="L30" s="839" t="s">
        <v>1029</v>
      </c>
      <c r="M30" s="840"/>
      <c r="N30" s="77" t="s">
        <v>1030</v>
      </c>
    </row>
    <row r="31" spans="1:14" ht="27" customHeight="1" thickBot="1">
      <c r="A31" t="s">
        <v>1929</v>
      </c>
      <c r="B31" s="86" t="s">
        <v>1764</v>
      </c>
      <c r="C31" s="993" t="s">
        <v>2245</v>
      </c>
      <c r="D31" s="994"/>
      <c r="E31" s="994"/>
      <c r="F31" s="994"/>
      <c r="G31" s="994"/>
      <c r="H31" s="994"/>
      <c r="I31" s="994"/>
      <c r="J31" s="99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1915.0201952287498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5800</v>
      </c>
      <c r="N49" s="281">
        <f>K49*M49</f>
        <v>6669.9999999999991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327807.41638040135</v>
      </c>
      <c r="N50" s="281">
        <f>K50*M50</f>
        <v>39336.889965648159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109448.81926113419</v>
      </c>
      <c r="N51" s="281">
        <f>K51*M51</f>
        <v>218897.63852226839</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198484.30856385219</v>
      </c>
      <c r="N52" s="281">
        <f>K52*M52</f>
        <v>99242.154281926094</v>
      </c>
    </row>
    <row r="53" spans="1:14" ht="15.75" thickBot="1">
      <c r="B53" s="828" t="s">
        <v>1037</v>
      </c>
      <c r="C53" s="829"/>
      <c r="D53" s="829"/>
      <c r="E53" s="829"/>
      <c r="F53" s="829"/>
      <c r="G53" s="829"/>
      <c r="H53" s="829"/>
      <c r="I53" s="829"/>
      <c r="J53" s="829"/>
      <c r="K53" s="829"/>
      <c r="L53" s="829"/>
      <c r="M53" s="830"/>
      <c r="N53" s="403">
        <f>SUM(N48:N52)</f>
        <v>430146.68276984268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17">
        <f>VLOOKUP(A58,TRANSPORTE!A1:D117,4,FALSE)</f>
        <v>1300</v>
      </c>
      <c r="M58" s="918"/>
      <c r="N58" s="296">
        <f>K58*L58</f>
        <v>1430.0000000000002</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1430.0000000000002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38300.403904574996</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471792.10686964641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94358.42137392929</v>
      </c>
      <c r="M82" s="863"/>
      <c r="N82" s="57"/>
    </row>
    <row r="83" spans="1:14">
      <c r="B83" s="95" t="s">
        <v>1057</v>
      </c>
      <c r="C83" s="96"/>
      <c r="D83" s="96"/>
      <c r="E83" s="96"/>
      <c r="F83" s="96"/>
      <c r="G83" s="96"/>
      <c r="H83" s="96"/>
      <c r="I83" s="93"/>
      <c r="J83" s="94"/>
      <c r="K83" s="313">
        <v>0.05</v>
      </c>
      <c r="L83" s="862">
        <f>N77*K83</f>
        <v>23589.605343482322</v>
      </c>
      <c r="M83" s="863"/>
      <c r="N83" s="57"/>
    </row>
    <row r="84" spans="1:14" ht="15.75" thickBot="1">
      <c r="B84" s="97" t="s">
        <v>1058</v>
      </c>
      <c r="C84" s="98"/>
      <c r="D84" s="98"/>
      <c r="E84" s="98"/>
      <c r="F84" s="98"/>
      <c r="G84" s="98"/>
      <c r="H84" s="98"/>
      <c r="I84" s="99"/>
      <c r="J84" s="100"/>
      <c r="K84" s="314">
        <v>0.05</v>
      </c>
      <c r="L84" s="864">
        <f>N77*K84</f>
        <v>23589.605343482322</v>
      </c>
      <c r="M84" s="865"/>
      <c r="N84" s="57"/>
    </row>
    <row r="85" spans="1:14" ht="15.75" thickBot="1">
      <c r="B85" s="828" t="s">
        <v>1037</v>
      </c>
      <c r="C85" s="829"/>
      <c r="D85" s="829"/>
      <c r="E85" s="829"/>
      <c r="F85" s="829"/>
      <c r="G85" s="829"/>
      <c r="H85" s="829"/>
      <c r="I85" s="829"/>
      <c r="J85" s="829"/>
      <c r="K85" s="829"/>
      <c r="L85" s="829"/>
      <c r="M85" s="830"/>
      <c r="N85" s="58">
        <f>L82+L83+L84</f>
        <v>141537.63206089393</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613329.73893054039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995" t="s">
        <v>1028</v>
      </c>
      <c r="D30" s="996"/>
      <c r="E30" s="996"/>
      <c r="F30" s="996"/>
      <c r="G30" s="996"/>
      <c r="H30" s="996"/>
      <c r="I30" s="996"/>
      <c r="J30" s="463"/>
      <c r="K30" s="316"/>
      <c r="L30" s="839" t="s">
        <v>1029</v>
      </c>
      <c r="M30" s="840"/>
      <c r="N30" s="77" t="s">
        <v>1030</v>
      </c>
    </row>
    <row r="31" spans="1:14" ht="28.5" customHeight="1" thickBot="1">
      <c r="A31" t="s">
        <v>1929</v>
      </c>
      <c r="B31" s="86" t="s">
        <v>1765</v>
      </c>
      <c r="C31" s="993" t="s">
        <v>2246</v>
      </c>
      <c r="D31" s="994"/>
      <c r="E31" s="994"/>
      <c r="F31" s="994"/>
      <c r="G31" s="994"/>
      <c r="H31" s="994"/>
      <c r="I31" s="994"/>
      <c r="J31" s="99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1915.0201952287498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5800</v>
      </c>
      <c r="N49" s="281">
        <f>K49*M49</f>
        <v>6669.9999999999991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327807.41638040135</v>
      </c>
      <c r="N50" s="281">
        <f>K50*M50</f>
        <v>39336.889965648159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109448.81926113419</v>
      </c>
      <c r="N51" s="281">
        <f>K51*M51</f>
        <v>218897.63852226839</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198484.30856385219</v>
      </c>
      <c r="N52" s="281">
        <f>K52*M52</f>
        <v>99242.154281926094</v>
      </c>
    </row>
    <row r="53" spans="1:14" ht="15.75" thickBot="1">
      <c r="B53" s="828" t="s">
        <v>1037</v>
      </c>
      <c r="C53" s="829"/>
      <c r="D53" s="829"/>
      <c r="E53" s="829"/>
      <c r="F53" s="829"/>
      <c r="G53" s="829"/>
      <c r="H53" s="829"/>
      <c r="I53" s="829"/>
      <c r="J53" s="829"/>
      <c r="K53" s="829"/>
      <c r="L53" s="829"/>
      <c r="M53" s="830"/>
      <c r="N53" s="403">
        <f>SUM(N48:N52)</f>
        <v>430146.68276984268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17">
        <f>VLOOKUP(A58,TRANSPORTE!A1:D117,4,FALSE)</f>
        <v>1300</v>
      </c>
      <c r="M58" s="918"/>
      <c r="N58" s="296">
        <f>K58*L58</f>
        <v>1430.0000000000002</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1430.0000000000002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38300.403904574996</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471792.10686964641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94358.42137392929</v>
      </c>
      <c r="M82" s="863"/>
      <c r="N82" s="57"/>
    </row>
    <row r="83" spans="1:14">
      <c r="B83" s="95" t="s">
        <v>1057</v>
      </c>
      <c r="C83" s="96"/>
      <c r="D83" s="96"/>
      <c r="E83" s="96"/>
      <c r="F83" s="96"/>
      <c r="G83" s="96"/>
      <c r="H83" s="96"/>
      <c r="I83" s="93"/>
      <c r="J83" s="94"/>
      <c r="K83" s="313">
        <v>0.05</v>
      </c>
      <c r="L83" s="862">
        <f>N77*K83</f>
        <v>23589.605343482322</v>
      </c>
      <c r="M83" s="863"/>
      <c r="N83" s="57"/>
    </row>
    <row r="84" spans="1:14" ht="15.75" thickBot="1">
      <c r="B84" s="97" t="s">
        <v>1058</v>
      </c>
      <c r="C84" s="98"/>
      <c r="D84" s="98"/>
      <c r="E84" s="98"/>
      <c r="F84" s="98"/>
      <c r="G84" s="98"/>
      <c r="H84" s="98"/>
      <c r="I84" s="99"/>
      <c r="J84" s="100"/>
      <c r="K84" s="314">
        <v>0.05</v>
      </c>
      <c r="L84" s="864">
        <f>N77*K84</f>
        <v>23589.605343482322</v>
      </c>
      <c r="M84" s="865"/>
      <c r="N84" s="57"/>
    </row>
    <row r="85" spans="1:14" ht="15.75" thickBot="1">
      <c r="B85" s="828" t="s">
        <v>1037</v>
      </c>
      <c r="C85" s="829"/>
      <c r="D85" s="829"/>
      <c r="E85" s="829"/>
      <c r="F85" s="829"/>
      <c r="G85" s="829"/>
      <c r="H85" s="829"/>
      <c r="I85" s="829"/>
      <c r="J85" s="829"/>
      <c r="K85" s="829"/>
      <c r="L85" s="829"/>
      <c r="M85" s="830"/>
      <c r="N85" s="58">
        <f>L82+L83+L84</f>
        <v>141537.63206089393</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613329.73893054039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257</v>
      </c>
      <c r="B36" s="841" t="str">
        <f>VLOOKUP(A36,EQUIPOS!A6:D154,3,FALSE)</f>
        <v>Mezcladora de concreto 1 bulto</v>
      </c>
      <c r="C36" s="842"/>
      <c r="D36" s="842"/>
      <c r="E36" s="842"/>
      <c r="F36" s="842"/>
      <c r="G36" s="842"/>
      <c r="H36" s="843"/>
      <c r="I36" s="276"/>
      <c r="J36" s="277"/>
      <c r="K36" s="278">
        <f>VLOOKUP(A36,EQUIPOS!A6:D163,4,FALSE)</f>
        <v>20825</v>
      </c>
      <c r="L36" s="279"/>
      <c r="M36" s="345">
        <v>1</v>
      </c>
      <c r="N36" s="281">
        <f>K36*M36</f>
        <v>20825</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3191.7003253812504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24016.700325381251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73780</v>
      </c>
      <c r="N48" s="281">
        <f t="shared" ref="N48:N53" si="0">K48*M48</f>
        <v>37185.120000000003</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109448.81926113419</v>
      </c>
      <c r="N49" s="281">
        <f t="shared" si="0"/>
        <v>218897.63852226839</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69</v>
      </c>
      <c r="N50" s="281">
        <f t="shared" si="0"/>
        <v>7659</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57293</v>
      </c>
      <c r="N51" s="281">
        <f t="shared" si="0"/>
        <v>22917.200000000001</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73780</v>
      </c>
      <c r="N52" s="282">
        <f t="shared" si="0"/>
        <v>27888.84</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440</v>
      </c>
      <c r="N53" s="282">
        <f t="shared" si="0"/>
        <v>68640</v>
      </c>
    </row>
    <row r="54" spans="1:14">
      <c r="B54" s="329"/>
      <c r="C54" s="326"/>
      <c r="D54" s="326"/>
      <c r="E54" s="326"/>
      <c r="F54" s="326"/>
      <c r="G54" s="326"/>
      <c r="H54" s="326"/>
      <c r="I54" s="326"/>
      <c r="J54" s="320"/>
      <c r="K54" s="50"/>
      <c r="L54" s="327"/>
      <c r="M54" s="435"/>
      <c r="N54" s="282"/>
    </row>
    <row r="55" spans="1:14" ht="15.75" thickBot="1">
      <c r="B55" s="834" t="s">
        <v>1037</v>
      </c>
      <c r="C55" s="835"/>
      <c r="D55" s="835"/>
      <c r="E55" s="835"/>
      <c r="F55" s="835"/>
      <c r="G55" s="835"/>
      <c r="H55" s="835"/>
      <c r="I55" s="835"/>
      <c r="J55" s="835"/>
      <c r="K55" s="835"/>
      <c r="L55" s="835"/>
      <c r="M55" s="836"/>
      <c r="N55" s="110">
        <f>SUM(N48:N54)</f>
        <v>383187.79852226842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17">
        <f>VLOOKUP(A60,TRANSPORTE!A1:D117,4,FALSE)</f>
        <v>1300</v>
      </c>
      <c r="M60" s="918"/>
      <c r="N60" s="296">
        <f>K60*L60</f>
        <v>520</v>
      </c>
    </row>
    <row r="61" spans="1:14">
      <c r="A61" t="s">
        <v>1313</v>
      </c>
      <c r="B61" s="52" t="str">
        <f>VLOOKUP(A61,TRANSPORTE!A1:D117,3,FALSE)</f>
        <v>Transporte de arena</v>
      </c>
      <c r="C61" s="53"/>
      <c r="D61" s="53"/>
      <c r="E61" s="53"/>
      <c r="F61" s="53"/>
      <c r="G61" s="53"/>
      <c r="H61" s="320" t="s">
        <v>339</v>
      </c>
      <c r="I61" s="288">
        <v>0.378</v>
      </c>
      <c r="J61" s="295">
        <v>1</v>
      </c>
      <c r="K61" s="288">
        <f>I61*J61</f>
        <v>0.378</v>
      </c>
      <c r="L61" s="917">
        <f>VLOOKUP(A61,TRANSPORTE!A1:D117,4,FALSE)</f>
        <v>1300</v>
      </c>
      <c r="M61" s="918"/>
      <c r="N61" s="296">
        <f t="shared" ref="N61:N62" si="1">K61*L61</f>
        <v>491.4</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17">
        <f>VLOOKUP(A62,TRANSPORTE!A1:D117,4,FALSE)</f>
        <v>1300</v>
      </c>
      <c r="M62" s="918"/>
      <c r="N62" s="296">
        <f t="shared" si="1"/>
        <v>655.20000000000005</v>
      </c>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1666.6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63834.006507625003</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472705.10535527463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94541.021071054929</v>
      </c>
      <c r="M84" s="863"/>
      <c r="N84" s="57"/>
    </row>
    <row r="85" spans="1:14">
      <c r="B85" s="95" t="s">
        <v>1057</v>
      </c>
      <c r="C85" s="96"/>
      <c r="D85" s="96"/>
      <c r="E85" s="96"/>
      <c r="F85" s="96"/>
      <c r="G85" s="96"/>
      <c r="H85" s="96"/>
      <c r="I85" s="93"/>
      <c r="J85" s="94"/>
      <c r="K85" s="313">
        <v>0.05</v>
      </c>
      <c r="L85" s="862">
        <f>N79*K85</f>
        <v>23635.255267763732</v>
      </c>
      <c r="M85" s="863"/>
      <c r="N85" s="57"/>
    </row>
    <row r="86" spans="1:14" ht="15.75" thickBot="1">
      <c r="B86" s="97" t="s">
        <v>1058</v>
      </c>
      <c r="C86" s="98"/>
      <c r="D86" s="98"/>
      <c r="E86" s="98"/>
      <c r="F86" s="98"/>
      <c r="G86" s="98"/>
      <c r="H86" s="98"/>
      <c r="I86" s="99"/>
      <c r="J86" s="100"/>
      <c r="K86" s="314">
        <v>0.05</v>
      </c>
      <c r="L86" s="864">
        <f>N79*K86</f>
        <v>23635.255267763732</v>
      </c>
      <c r="M86" s="865"/>
      <c r="N86" s="57"/>
    </row>
    <row r="87" spans="1:14" ht="15.75" thickBot="1">
      <c r="B87" s="828" t="s">
        <v>1037</v>
      </c>
      <c r="C87" s="829"/>
      <c r="D87" s="829"/>
      <c r="E87" s="829"/>
      <c r="F87" s="829"/>
      <c r="G87" s="829"/>
      <c r="H87" s="829"/>
      <c r="I87" s="829"/>
      <c r="J87" s="829"/>
      <c r="K87" s="829"/>
      <c r="L87" s="829"/>
      <c r="M87" s="830"/>
      <c r="N87" s="58">
        <f>L84+L85+L86</f>
        <v>141811.5316065824</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614516.63696185709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election activeCell="C72" sqref="C72"/>
    </sheetView>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1276.6801301525002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1452</v>
      </c>
      <c r="N48" s="281">
        <f>K48*M48</f>
        <v>726</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337579</v>
      </c>
      <c r="N49" s="281">
        <f>K49*M49</f>
        <v>340954.79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109448.81926113419</v>
      </c>
      <c r="N50" s="281">
        <f>K50*M50</f>
        <v>32834.645778340258</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34" t="s">
        <v>1037</v>
      </c>
      <c r="C55" s="835"/>
      <c r="D55" s="835"/>
      <c r="E55" s="835"/>
      <c r="F55" s="835"/>
      <c r="G55" s="835"/>
      <c r="H55" s="835"/>
      <c r="I55" s="835"/>
      <c r="J55" s="835"/>
      <c r="K55" s="835"/>
      <c r="L55" s="835"/>
      <c r="M55" s="836"/>
      <c r="N55" s="110">
        <f>SUM(N48:N54)</f>
        <v>374515.43577834021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17">
        <f>VLOOKUP(A60,TRANSPORTE!A1:D117,4,FALSE)</f>
        <v>1350</v>
      </c>
      <c r="M60" s="918"/>
      <c r="N60" s="296">
        <f>K60*L60</f>
        <v>1363.5</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1363.5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25533.60260305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402689.21851154271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80537.843702308543</v>
      </c>
      <c r="M84" s="863"/>
      <c r="N84" s="57"/>
    </row>
    <row r="85" spans="1:14">
      <c r="B85" s="95" t="s">
        <v>1057</v>
      </c>
      <c r="C85" s="96"/>
      <c r="D85" s="96"/>
      <c r="E85" s="96"/>
      <c r="F85" s="96"/>
      <c r="G85" s="96"/>
      <c r="H85" s="96"/>
      <c r="I85" s="93"/>
      <c r="J85" s="94"/>
      <c r="K85" s="313">
        <v>0.05</v>
      </c>
      <c r="L85" s="862">
        <f>N79*K85</f>
        <v>20134.460925577136</v>
      </c>
      <c r="M85" s="863"/>
      <c r="N85" s="57"/>
    </row>
    <row r="86" spans="1:14" ht="15.75" thickBot="1">
      <c r="B86" s="97" t="s">
        <v>1058</v>
      </c>
      <c r="C86" s="98"/>
      <c r="D86" s="98"/>
      <c r="E86" s="98"/>
      <c r="F86" s="98"/>
      <c r="G86" s="98"/>
      <c r="H86" s="98"/>
      <c r="I86" s="99"/>
      <c r="J86" s="100"/>
      <c r="K86" s="314">
        <v>0.05</v>
      </c>
      <c r="L86" s="864">
        <f>N79*K86</f>
        <v>20134.460925577136</v>
      </c>
      <c r="M86" s="865"/>
      <c r="N86" s="57"/>
    </row>
    <row r="87" spans="1:14" ht="15.75" thickBot="1">
      <c r="B87" s="828" t="s">
        <v>1037</v>
      </c>
      <c r="C87" s="829"/>
      <c r="D87" s="829"/>
      <c r="E87" s="829"/>
      <c r="F87" s="829"/>
      <c r="G87" s="829"/>
      <c r="H87" s="829"/>
      <c r="I87" s="829"/>
      <c r="J87" s="829"/>
      <c r="K87" s="829"/>
      <c r="L87" s="829"/>
      <c r="M87" s="830"/>
      <c r="N87" s="58">
        <f>L84+L85+L86</f>
        <v>120806.76555346281</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523495.98406500556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29.25" customHeight="1" thickBot="1">
      <c r="A31" t="s">
        <v>1929</v>
      </c>
      <c r="B31" s="86" t="s">
        <v>1219</v>
      </c>
      <c r="C31" s="970" t="s">
        <v>2249</v>
      </c>
      <c r="D31" s="971"/>
      <c r="E31" s="971"/>
      <c r="F31" s="971"/>
      <c r="G31" s="971"/>
      <c r="H31" s="971"/>
      <c r="I31" s="971"/>
      <c r="J31" s="997"/>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68.08960694146667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1452</v>
      </c>
      <c r="N48" s="281">
        <f>K48*M48</f>
        <v>72.600000000000009</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121144.33797384438</v>
      </c>
      <c r="N49" s="281">
        <f>K49*M49</f>
        <v>121144.33797384438</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121216.93797384438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1361.7921388293332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122646.81971961519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24529.363943923039</v>
      </c>
      <c r="M84" s="863"/>
      <c r="N84" s="57"/>
    </row>
    <row r="85" spans="1:14">
      <c r="B85" s="95" t="s">
        <v>1057</v>
      </c>
      <c r="C85" s="96"/>
      <c r="D85" s="96"/>
      <c r="E85" s="96"/>
      <c r="F85" s="96"/>
      <c r="G85" s="96"/>
      <c r="H85" s="96"/>
      <c r="I85" s="93"/>
      <c r="J85" s="94"/>
      <c r="K85" s="313">
        <v>0.05</v>
      </c>
      <c r="L85" s="862">
        <f>N79*K85</f>
        <v>6132.3409859807598</v>
      </c>
      <c r="M85" s="863"/>
      <c r="N85" s="57"/>
    </row>
    <row r="86" spans="1:14" ht="15.75" thickBot="1">
      <c r="B86" s="97" t="s">
        <v>1058</v>
      </c>
      <c r="C86" s="98"/>
      <c r="D86" s="98"/>
      <c r="E86" s="98"/>
      <c r="F86" s="98"/>
      <c r="G86" s="98"/>
      <c r="H86" s="98"/>
      <c r="I86" s="99"/>
      <c r="J86" s="100"/>
      <c r="K86" s="314">
        <v>0.05</v>
      </c>
      <c r="L86" s="864">
        <f>N79*K86</f>
        <v>6132.3409859807598</v>
      </c>
      <c r="M86" s="865"/>
      <c r="N86" s="57"/>
    </row>
    <row r="87" spans="1:14" ht="15.75" thickBot="1">
      <c r="B87" s="828" t="s">
        <v>1037</v>
      </c>
      <c r="C87" s="829"/>
      <c r="D87" s="829"/>
      <c r="E87" s="829"/>
      <c r="F87" s="829"/>
      <c r="G87" s="829"/>
      <c r="H87" s="829"/>
      <c r="I87" s="829"/>
      <c r="J87" s="829"/>
      <c r="K87" s="829"/>
      <c r="L87" s="829"/>
      <c r="M87" s="830"/>
      <c r="N87" s="58">
        <f>L84+L85+L86</f>
        <v>36794.045915884555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159440.86563549974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1767</v>
      </c>
      <c r="C31" s="970" t="s">
        <v>2250</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160</v>
      </c>
      <c r="B36" s="841" t="str">
        <f>VLOOKUP(A36,EQUIPOS!A6:D154,3,FALSE)</f>
        <v>COMPACTADOR MANUAL VIBRATORIO (RANA) con motor de 6 HP</v>
      </c>
      <c r="C36" s="842"/>
      <c r="D36" s="842"/>
      <c r="E36" s="842"/>
      <c r="F36" s="842"/>
      <c r="G36" s="842"/>
      <c r="H36" s="843"/>
      <c r="I36" s="276"/>
      <c r="J36" s="277"/>
      <c r="K36" s="278">
        <f>VLOOKUP(A36,EQUIPOS!A6:D163,4,FALSE)</f>
        <v>8750</v>
      </c>
      <c r="L36" s="279"/>
      <c r="M36" s="345">
        <v>1.25</v>
      </c>
      <c r="N36" s="281">
        <f>K36/M36</f>
        <v>7000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1787.3521822135001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8787.3521822135008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14280</v>
      </c>
      <c r="N48" s="281">
        <f>K48*M48</f>
        <v>7140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1452</v>
      </c>
      <c r="N49" s="281">
        <f>K49*M49</f>
        <v>726</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337579</v>
      </c>
      <c r="N50" s="281">
        <f>K50*M50</f>
        <v>340954.79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109448.81926113419</v>
      </c>
      <c r="N51" s="281">
        <f>K51*M51</f>
        <v>32834.645778340258</v>
      </c>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381655.43577834021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17">
        <f>VLOOKUP(A58,TRANSPORTE!A1:D117,4,FALSE)</f>
        <v>1350</v>
      </c>
      <c r="M58" s="918"/>
      <c r="N58" s="296">
        <f>K58*L58</f>
        <v>1363.5</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17">
        <f>VLOOKUP(A59,TRANSPORTE!A1:D117,4,FALSE)</f>
        <v>1300</v>
      </c>
      <c r="M59" s="918"/>
      <c r="N59" s="296">
        <f>K59*L59</f>
        <v>650</v>
      </c>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2013.5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35747.043644270001</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428203.3316048237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85640.666320964752</v>
      </c>
      <c r="M82" s="863"/>
      <c r="N82" s="57"/>
    </row>
    <row r="83" spans="1:14">
      <c r="B83" s="95" t="s">
        <v>1057</v>
      </c>
      <c r="C83" s="96"/>
      <c r="D83" s="96"/>
      <c r="E83" s="96"/>
      <c r="F83" s="96"/>
      <c r="G83" s="96"/>
      <c r="H83" s="96"/>
      <c r="I83" s="93"/>
      <c r="J83" s="94"/>
      <c r="K83" s="313">
        <v>0.05</v>
      </c>
      <c r="L83" s="862">
        <f>N77*K83</f>
        <v>21410.166580241188</v>
      </c>
      <c r="M83" s="863"/>
      <c r="N83" s="57"/>
    </row>
    <row r="84" spans="1:14" ht="15.75" thickBot="1">
      <c r="B84" s="97" t="s">
        <v>1058</v>
      </c>
      <c r="C84" s="98"/>
      <c r="D84" s="98"/>
      <c r="E84" s="98"/>
      <c r="F84" s="98"/>
      <c r="G84" s="98"/>
      <c r="H84" s="98"/>
      <c r="I84" s="99"/>
      <c r="J84" s="100"/>
      <c r="K84" s="314">
        <v>0.05</v>
      </c>
      <c r="L84" s="864">
        <f>N77*K84</f>
        <v>21410.166580241188</v>
      </c>
      <c r="M84" s="865"/>
      <c r="N84" s="57"/>
    </row>
    <row r="85" spans="1:14" ht="15.75" thickBot="1">
      <c r="B85" s="828" t="s">
        <v>1037</v>
      </c>
      <c r="C85" s="829"/>
      <c r="D85" s="829"/>
      <c r="E85" s="829"/>
      <c r="F85" s="829"/>
      <c r="G85" s="829"/>
      <c r="H85" s="829"/>
      <c r="I85" s="829"/>
      <c r="J85" s="829"/>
      <c r="K85" s="829"/>
      <c r="L85" s="829"/>
      <c r="M85" s="830"/>
      <c r="N85" s="58">
        <f>L82+L83+L84</f>
        <v>128460.99948144713</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556664.33108627086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1.5" customHeight="1" thickBot="1">
      <c r="A31" t="s">
        <v>1929</v>
      </c>
      <c r="B31" s="86" t="s">
        <v>1768</v>
      </c>
      <c r="C31" s="970" t="s">
        <v>2251</v>
      </c>
      <c r="D31" s="971"/>
      <c r="E31" s="971"/>
      <c r="F31" s="971"/>
      <c r="G31" s="971"/>
      <c r="H31" s="971"/>
      <c r="I31" s="971"/>
      <c r="J31" s="997"/>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160</v>
      </c>
      <c r="B36" s="841" t="str">
        <f>VLOOKUP(A36,EQUIPOS!A6:D154,3,FALSE)</f>
        <v>COMPACTADOR MANUAL VIBRATORIO (RANA) con motor de 6 HP</v>
      </c>
      <c r="C36" s="842"/>
      <c r="D36" s="842"/>
      <c r="E36" s="842"/>
      <c r="F36" s="842"/>
      <c r="G36" s="842"/>
      <c r="H36" s="843"/>
      <c r="I36" s="276"/>
      <c r="J36" s="277"/>
      <c r="K36" s="278">
        <f>VLOOKUP(A36,EQUIPOS!A6:D163,4,FALSE)</f>
        <v>8750</v>
      </c>
      <c r="L36" s="279"/>
      <c r="M36" s="345">
        <v>18.75</v>
      </c>
      <c r="N36" s="281">
        <f>K36/M36</f>
        <v>466.66666666666669</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102.1344104122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568.80107707886668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14280</v>
      </c>
      <c r="N48" s="281">
        <f>K48*M48</f>
        <v>714</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1452</v>
      </c>
      <c r="N49" s="281">
        <f>K49*M49</f>
        <v>72.600000000000009</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121144.33797384438</v>
      </c>
      <c r="N50" s="281">
        <f>K50*M50</f>
        <v>121144.33797384438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121930.93797384438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17">
        <f>VLOOKUP(A58,TRANSPORTE!A1:D117,4,FALSE)</f>
        <v>1300</v>
      </c>
      <c r="M58" s="918"/>
      <c r="N58" s="296">
        <f>K58*L58</f>
        <v>65</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2042.6882082439997</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124607.42725916725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24921.48545183345</v>
      </c>
      <c r="M82" s="863"/>
      <c r="N82" s="57"/>
    </row>
    <row r="83" spans="1:14">
      <c r="B83" s="95" t="s">
        <v>1057</v>
      </c>
      <c r="C83" s="96"/>
      <c r="D83" s="96"/>
      <c r="E83" s="96"/>
      <c r="F83" s="96"/>
      <c r="G83" s="96"/>
      <c r="H83" s="96"/>
      <c r="I83" s="93"/>
      <c r="J83" s="94"/>
      <c r="K83" s="313">
        <v>0.05</v>
      </c>
      <c r="L83" s="862">
        <f>N77*K83</f>
        <v>6230.3713629583626</v>
      </c>
      <c r="M83" s="863"/>
      <c r="N83" s="57"/>
    </row>
    <row r="84" spans="1:14" ht="15.75" thickBot="1">
      <c r="B84" s="97" t="s">
        <v>1058</v>
      </c>
      <c r="C84" s="98"/>
      <c r="D84" s="98"/>
      <c r="E84" s="98"/>
      <c r="F84" s="98"/>
      <c r="G84" s="98"/>
      <c r="H84" s="98"/>
      <c r="I84" s="99"/>
      <c r="J84" s="100"/>
      <c r="K84" s="314">
        <v>0.05</v>
      </c>
      <c r="L84" s="864">
        <f>N77*K84</f>
        <v>6230.3713629583626</v>
      </c>
      <c r="M84" s="865"/>
      <c r="N84" s="57"/>
    </row>
    <row r="85" spans="1:14" ht="15.75" thickBot="1">
      <c r="B85" s="828" t="s">
        <v>1037</v>
      </c>
      <c r="C85" s="829"/>
      <c r="D85" s="829"/>
      <c r="E85" s="829"/>
      <c r="F85" s="829"/>
      <c r="G85" s="829"/>
      <c r="H85" s="829"/>
      <c r="I85" s="829"/>
      <c r="J85" s="829"/>
      <c r="K85" s="829"/>
      <c r="L85" s="829"/>
      <c r="M85" s="830"/>
      <c r="N85" s="58">
        <f>L82+L83+L84</f>
        <v>37382.228177750178</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161989.65543691744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127.66801301525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337579</v>
      </c>
      <c r="N48" s="281">
        <f>K48*M48</f>
        <v>23630.530000000002</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109448.81926113419</v>
      </c>
      <c r="N49" s="281">
        <f>K49*M49</f>
        <v>32834.645778340258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56465.175778340257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17">
        <f>VLOOKUP(A58,TRANSPORTE!A1:D117,4,FALSE)</f>
        <v>1350</v>
      </c>
      <c r="M58" s="918"/>
      <c r="N58" s="296">
        <f>K58*L58</f>
        <v>94.500000000000014</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94.500000000000014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2553.3602603049999</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59240.704051660512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11848.140810332103</v>
      </c>
      <c r="M82" s="863"/>
      <c r="N82" s="57"/>
    </row>
    <row r="83" spans="1:14">
      <c r="B83" s="95" t="s">
        <v>1057</v>
      </c>
      <c r="C83" s="96"/>
      <c r="D83" s="96"/>
      <c r="E83" s="96"/>
      <c r="F83" s="96"/>
      <c r="G83" s="96"/>
      <c r="H83" s="96"/>
      <c r="I83" s="93"/>
      <c r="J83" s="94"/>
      <c r="K83" s="313">
        <v>0.05</v>
      </c>
      <c r="L83" s="862">
        <f>N77*K83</f>
        <v>2962.0352025830257</v>
      </c>
      <c r="M83" s="863"/>
      <c r="N83" s="57"/>
    </row>
    <row r="84" spans="1:14" ht="15.75" thickBot="1">
      <c r="B84" s="97" t="s">
        <v>1058</v>
      </c>
      <c r="C84" s="98"/>
      <c r="D84" s="98"/>
      <c r="E84" s="98"/>
      <c r="F84" s="98"/>
      <c r="G84" s="98"/>
      <c r="H84" s="98"/>
      <c r="I84" s="99"/>
      <c r="J84" s="100"/>
      <c r="K84" s="314">
        <v>0.05</v>
      </c>
      <c r="L84" s="864">
        <f>N77*K84</f>
        <v>2962.0352025830257</v>
      </c>
      <c r="M84" s="865"/>
      <c r="N84" s="57"/>
    </row>
    <row r="85" spans="1:14" ht="15.75" thickBot="1">
      <c r="B85" s="828" t="s">
        <v>1037</v>
      </c>
      <c r="C85" s="829"/>
      <c r="D85" s="829"/>
      <c r="E85" s="829"/>
      <c r="F85" s="829"/>
      <c r="G85" s="829"/>
      <c r="H85" s="829"/>
      <c r="I85" s="829"/>
      <c r="J85" s="829"/>
      <c r="K85" s="829"/>
      <c r="L85" s="829"/>
      <c r="M85" s="830"/>
      <c r="N85" s="58">
        <f>L82+L83+L84</f>
        <v>17772.211215498155</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77012.915267158663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68.08960694146667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28560</v>
      </c>
      <c r="N48" s="281">
        <f>K48*M48</f>
        <v>35700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35700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B58" s="52"/>
      <c r="C58" s="326"/>
      <c r="D58" s="326"/>
      <c r="E58" s="326"/>
      <c r="F58" s="326"/>
      <c r="G58" s="326"/>
      <c r="H58" s="320"/>
      <c r="I58" s="288"/>
      <c r="J58" s="295"/>
      <c r="K58" s="288"/>
      <c r="L58" s="917"/>
      <c r="M58" s="918"/>
      <c r="N58" s="296"/>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1361.7921388293332</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37129.881745770799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7425.9763491541598</v>
      </c>
      <c r="M82" s="863"/>
      <c r="N82" s="57"/>
    </row>
    <row r="83" spans="1:14">
      <c r="B83" s="95" t="s">
        <v>1057</v>
      </c>
      <c r="C83" s="96"/>
      <c r="D83" s="96"/>
      <c r="E83" s="96"/>
      <c r="F83" s="96"/>
      <c r="G83" s="96"/>
      <c r="H83" s="96"/>
      <c r="I83" s="93"/>
      <c r="J83" s="94"/>
      <c r="K83" s="313">
        <v>0.05</v>
      </c>
      <c r="L83" s="862">
        <f>N77*K83</f>
        <v>1856.49408728854</v>
      </c>
      <c r="M83" s="863"/>
      <c r="N83" s="57"/>
    </row>
    <row r="84" spans="1:14" ht="15.75" thickBot="1">
      <c r="B84" s="97" t="s">
        <v>1058</v>
      </c>
      <c r="C84" s="98"/>
      <c r="D84" s="98"/>
      <c r="E84" s="98"/>
      <c r="F84" s="98"/>
      <c r="G84" s="98"/>
      <c r="H84" s="98"/>
      <c r="I84" s="99"/>
      <c r="J84" s="100"/>
      <c r="K84" s="314">
        <v>0.05</v>
      </c>
      <c r="L84" s="864">
        <f>N77*K84</f>
        <v>1856.49408728854</v>
      </c>
      <c r="M84" s="865"/>
      <c r="N84" s="57"/>
    </row>
    <row r="85" spans="1:14" ht="15.75" thickBot="1">
      <c r="B85" s="828" t="s">
        <v>1037</v>
      </c>
      <c r="C85" s="829"/>
      <c r="D85" s="829"/>
      <c r="E85" s="829"/>
      <c r="F85" s="829"/>
      <c r="G85" s="829"/>
      <c r="H85" s="829"/>
      <c r="I85" s="829"/>
      <c r="J85" s="829"/>
      <c r="K85" s="829"/>
      <c r="L85" s="829"/>
      <c r="M85" s="830"/>
      <c r="N85" s="58">
        <f>L82+L83+L84</f>
        <v>11138.96452373124</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48268.846269502043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153.2016156183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327807.41638040135</v>
      </c>
      <c r="N48" s="281">
        <f>K48*M48</f>
        <v>655.61483276080276</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337579</v>
      </c>
      <c r="N49" s="281">
        <f>K49*M49</f>
        <v>23630.530000000002</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109448.81926113419</v>
      </c>
      <c r="N50" s="281">
        <f>K50*M50</f>
        <v>32834.645778340258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57120.790611101067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17">
        <f>VLOOKUP(A58,TRANSPORTE!A1:D117,4,FALSE)</f>
        <v>1350</v>
      </c>
      <c r="M58" s="918"/>
      <c r="N58" s="296">
        <f>K58*L58</f>
        <v>97.200000000000017</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97.200000000000017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3064.032312366</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60435.224539085364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12087.044907817073</v>
      </c>
      <c r="M82" s="863"/>
      <c r="N82" s="57"/>
    </row>
    <row r="83" spans="1:14">
      <c r="B83" s="95" t="s">
        <v>1057</v>
      </c>
      <c r="C83" s="96"/>
      <c r="D83" s="96"/>
      <c r="E83" s="96"/>
      <c r="F83" s="96"/>
      <c r="G83" s="96"/>
      <c r="H83" s="96"/>
      <c r="I83" s="93"/>
      <c r="J83" s="94"/>
      <c r="K83" s="313">
        <v>0.05</v>
      </c>
      <c r="L83" s="862">
        <f>N77*K83</f>
        <v>3021.7612269542683</v>
      </c>
      <c r="M83" s="863"/>
      <c r="N83" s="57"/>
    </row>
    <row r="84" spans="1:14" ht="15.75" thickBot="1">
      <c r="B84" s="97" t="s">
        <v>1058</v>
      </c>
      <c r="C84" s="98"/>
      <c r="D84" s="98"/>
      <c r="E84" s="98"/>
      <c r="F84" s="98"/>
      <c r="G84" s="98"/>
      <c r="H84" s="98"/>
      <c r="I84" s="99"/>
      <c r="J84" s="100"/>
      <c r="K84" s="314">
        <v>0.05</v>
      </c>
      <c r="L84" s="864">
        <f>N77*K84</f>
        <v>3021.7612269542683</v>
      </c>
      <c r="M84" s="865"/>
      <c r="N84" s="57"/>
    </row>
    <row r="85" spans="1:14" ht="15.75" thickBot="1">
      <c r="B85" s="828" t="s">
        <v>1037</v>
      </c>
      <c r="C85" s="829"/>
      <c r="D85" s="829"/>
      <c r="E85" s="829"/>
      <c r="F85" s="829"/>
      <c r="G85" s="829"/>
      <c r="H85" s="829"/>
      <c r="I85" s="829"/>
      <c r="J85" s="829"/>
      <c r="K85" s="829"/>
      <c r="L85" s="829"/>
      <c r="M85" s="830"/>
      <c r="N85" s="58">
        <f>L82+L83+L84</f>
        <v>18130.567361725611</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78565.791900810975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85.112008676833341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327807.41638040135</v>
      </c>
      <c r="N48" s="281">
        <f>K48*M48</f>
        <v>655.61483276080276</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28560</v>
      </c>
      <c r="N49" s="281">
        <f>K49*M49</f>
        <v>35700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36355.614832760803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17">
        <f>VLOOKUP(A58,TRANSPORTE!A1:D117,4,FALSE)</f>
        <v>1350</v>
      </c>
      <c r="M58" s="918"/>
      <c r="N58" s="296">
        <f>K58*L58</f>
        <v>2.7</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857"/>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1702.2401735366666</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38145.6670149743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7629.1334029948603</v>
      </c>
      <c r="M82" s="863"/>
      <c r="N82" s="57"/>
    </row>
    <row r="83" spans="1:14">
      <c r="B83" s="95" t="s">
        <v>1057</v>
      </c>
      <c r="C83" s="96"/>
      <c r="D83" s="96"/>
      <c r="E83" s="96"/>
      <c r="F83" s="96"/>
      <c r="G83" s="96"/>
      <c r="H83" s="96"/>
      <c r="I83" s="93"/>
      <c r="J83" s="94"/>
      <c r="K83" s="313">
        <v>0.05</v>
      </c>
      <c r="L83" s="862">
        <f>N77*K83</f>
        <v>1907.2833507487151</v>
      </c>
      <c r="M83" s="863"/>
      <c r="N83" s="57"/>
    </row>
    <row r="84" spans="1:14" ht="15.75" thickBot="1">
      <c r="B84" s="97" t="s">
        <v>1058</v>
      </c>
      <c r="C84" s="98"/>
      <c r="D84" s="98"/>
      <c r="E84" s="98"/>
      <c r="F84" s="98"/>
      <c r="G84" s="98"/>
      <c r="H84" s="98"/>
      <c r="I84" s="99"/>
      <c r="J84" s="100"/>
      <c r="K84" s="314">
        <v>0.05</v>
      </c>
      <c r="L84" s="864">
        <f>N77*K84</f>
        <v>1907.2833507487151</v>
      </c>
      <c r="M84" s="865"/>
      <c r="N84" s="57"/>
    </row>
    <row r="85" spans="1:14" ht="15.75" thickBot="1">
      <c r="B85" s="828" t="s">
        <v>1037</v>
      </c>
      <c r="C85" s="829"/>
      <c r="D85" s="829"/>
      <c r="E85" s="829"/>
      <c r="F85" s="829"/>
      <c r="G85" s="829"/>
      <c r="H85" s="829"/>
      <c r="I85" s="829"/>
      <c r="J85" s="829"/>
      <c r="K85" s="829"/>
      <c r="L85" s="829"/>
      <c r="M85" s="830"/>
      <c r="N85" s="58">
        <f>L82+L83+L84</f>
        <v>11443.700104492291</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49589.367119466595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21.278002169208335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5963</v>
      </c>
      <c r="N48" s="281">
        <f>K48*M48</f>
        <v>6559.3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6559.3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B58" s="52"/>
      <c r="C58" s="326"/>
      <c r="D58" s="326"/>
      <c r="E58" s="326"/>
      <c r="F58" s="326"/>
      <c r="G58" s="326"/>
      <c r="H58" s="320"/>
      <c r="I58" s="288"/>
      <c r="J58" s="295"/>
      <c r="K58" s="288"/>
      <c r="L58" s="917"/>
      <c r="M58" s="918"/>
      <c r="N58" s="296"/>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425.56004338416665</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7006.1380455533754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1401.2276091106751</v>
      </c>
      <c r="M82" s="863"/>
      <c r="N82" s="57"/>
    </row>
    <row r="83" spans="1:14">
      <c r="B83" s="95" t="s">
        <v>1057</v>
      </c>
      <c r="C83" s="96"/>
      <c r="D83" s="96"/>
      <c r="E83" s="96"/>
      <c r="F83" s="96"/>
      <c r="G83" s="96"/>
      <c r="H83" s="96"/>
      <c r="I83" s="93"/>
      <c r="J83" s="94"/>
      <c r="K83" s="313">
        <v>0.05</v>
      </c>
      <c r="L83" s="862">
        <f>N77*K83</f>
        <v>350.30690227766877</v>
      </c>
      <c r="M83" s="863"/>
      <c r="N83" s="57"/>
    </row>
    <row r="84" spans="1:14" ht="15.75" thickBot="1">
      <c r="B84" s="97" t="s">
        <v>1058</v>
      </c>
      <c r="C84" s="98"/>
      <c r="D84" s="98"/>
      <c r="E84" s="98"/>
      <c r="F84" s="98"/>
      <c r="G84" s="98"/>
      <c r="H84" s="98"/>
      <c r="I84" s="99"/>
      <c r="J84" s="100"/>
      <c r="K84" s="314">
        <v>0.05</v>
      </c>
      <c r="L84" s="864">
        <f>N77*K84</f>
        <v>350.30690227766877</v>
      </c>
      <c r="M84" s="865"/>
      <c r="N84" s="57"/>
    </row>
    <row r="85" spans="1:14" ht="15.75" thickBot="1">
      <c r="B85" s="828" t="s">
        <v>1037</v>
      </c>
      <c r="C85" s="829"/>
      <c r="D85" s="829"/>
      <c r="E85" s="829"/>
      <c r="F85" s="829"/>
      <c r="G85" s="829"/>
      <c r="H85" s="829"/>
      <c r="I85" s="829"/>
      <c r="J85" s="829"/>
      <c r="K85" s="829"/>
      <c r="L85" s="829"/>
      <c r="M85" s="830"/>
      <c r="N85" s="58">
        <f>L82+L83+L84</f>
        <v>2101.8414136660126</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9107.9794592193884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21.278002169208335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6545</v>
      </c>
      <c r="N48" s="281">
        <f>K48*M48</f>
        <v>7199.5000000000009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7199.5000000000009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B58" s="52"/>
      <c r="C58" s="326"/>
      <c r="D58" s="326"/>
      <c r="E58" s="326"/>
      <c r="F58" s="326"/>
      <c r="G58" s="326"/>
      <c r="H58" s="320"/>
      <c r="I58" s="288"/>
      <c r="J58" s="295"/>
      <c r="K58" s="288"/>
      <c r="L58" s="917"/>
      <c r="M58" s="918"/>
      <c r="N58" s="296"/>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425.56004338416665</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7646.3380455533761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1529.2676091106753</v>
      </c>
      <c r="M82" s="863"/>
      <c r="N82" s="57"/>
    </row>
    <row r="83" spans="1:14">
      <c r="B83" s="95" t="s">
        <v>1057</v>
      </c>
      <c r="C83" s="96"/>
      <c r="D83" s="96"/>
      <c r="E83" s="96"/>
      <c r="F83" s="96"/>
      <c r="G83" s="96"/>
      <c r="H83" s="96"/>
      <c r="I83" s="93"/>
      <c r="J83" s="94"/>
      <c r="K83" s="313">
        <v>0.05</v>
      </c>
      <c r="L83" s="862">
        <f>N77*K83</f>
        <v>382.31690227766882</v>
      </c>
      <c r="M83" s="863"/>
      <c r="N83" s="57"/>
    </row>
    <row r="84" spans="1:14" ht="15.75" thickBot="1">
      <c r="B84" s="97" t="s">
        <v>1058</v>
      </c>
      <c r="C84" s="98"/>
      <c r="D84" s="98"/>
      <c r="E84" s="98"/>
      <c r="F84" s="98"/>
      <c r="G84" s="98"/>
      <c r="H84" s="98"/>
      <c r="I84" s="99"/>
      <c r="J84" s="100"/>
      <c r="K84" s="314">
        <v>0.05</v>
      </c>
      <c r="L84" s="864">
        <f>N77*K84</f>
        <v>382.31690227766882</v>
      </c>
      <c r="M84" s="865"/>
      <c r="N84" s="57"/>
    </row>
    <row r="85" spans="1:14" ht="15.75" thickBot="1">
      <c r="B85" s="828" t="s">
        <v>1037</v>
      </c>
      <c r="C85" s="829"/>
      <c r="D85" s="829"/>
      <c r="E85" s="829"/>
      <c r="F85" s="829"/>
      <c r="G85" s="829"/>
      <c r="H85" s="829"/>
      <c r="I85" s="829"/>
      <c r="J85" s="829"/>
      <c r="K85" s="829"/>
      <c r="L85" s="829"/>
      <c r="M85" s="830"/>
      <c r="N85" s="58">
        <f>L82+L83+L84</f>
        <v>2293.901413666013</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9940.2394592193887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306.40323123659999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69020</v>
      </c>
      <c r="N48" s="281">
        <f>K48*M48</f>
        <v>75922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75922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17">
        <f>VLOOKUP(A58,TRANSPORTE!A1:D117,4,FALSE)</f>
        <v>1300</v>
      </c>
      <c r="M58" s="918"/>
      <c r="N58" s="296">
        <f>K58*L58</f>
        <v>1430.0000000000002</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1430.0000000000002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6128.0646247319992</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83786.4678559686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16757.293571193721</v>
      </c>
      <c r="M82" s="863"/>
      <c r="N82" s="57"/>
    </row>
    <row r="83" spans="1:14">
      <c r="B83" s="95" t="s">
        <v>1057</v>
      </c>
      <c r="C83" s="96"/>
      <c r="D83" s="96"/>
      <c r="E83" s="96"/>
      <c r="F83" s="96"/>
      <c r="G83" s="96"/>
      <c r="H83" s="96"/>
      <c r="I83" s="93"/>
      <c r="J83" s="94"/>
      <c r="K83" s="313">
        <v>0.05</v>
      </c>
      <c r="L83" s="862">
        <f>N77*K83</f>
        <v>4189.3233927984302</v>
      </c>
      <c r="M83" s="863"/>
      <c r="N83" s="57"/>
    </row>
    <row r="84" spans="1:14" ht="15.75" thickBot="1">
      <c r="B84" s="97" t="s">
        <v>1058</v>
      </c>
      <c r="C84" s="98"/>
      <c r="D84" s="98"/>
      <c r="E84" s="98"/>
      <c r="F84" s="98"/>
      <c r="G84" s="98"/>
      <c r="H84" s="98"/>
      <c r="I84" s="99"/>
      <c r="J84" s="100"/>
      <c r="K84" s="314">
        <v>0.05</v>
      </c>
      <c r="L84" s="864">
        <f>N77*K84</f>
        <v>4189.3233927984302</v>
      </c>
      <c r="M84" s="865"/>
      <c r="N84" s="57"/>
    </row>
    <row r="85" spans="1:14" ht="15.75" thickBot="1">
      <c r="B85" s="828" t="s">
        <v>1037</v>
      </c>
      <c r="C85" s="829"/>
      <c r="D85" s="829"/>
      <c r="E85" s="829"/>
      <c r="F85" s="829"/>
      <c r="G85" s="829"/>
      <c r="H85" s="829"/>
      <c r="I85" s="829"/>
      <c r="J85" s="829"/>
      <c r="K85" s="829"/>
      <c r="L85" s="829"/>
      <c r="M85" s="830"/>
      <c r="N85" s="58">
        <f>L82+L83+L84</f>
        <v>25135.940356790579</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108922.40821275918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160</v>
      </c>
      <c r="B36" s="841" t="str">
        <f>VLOOKUP(A36,EQUIPOS!A6:D154,3,FALSE)</f>
        <v>COMPACTADOR MANUAL VIBRATORIO (RANA) con motor de 6 HP</v>
      </c>
      <c r="C36" s="842"/>
      <c r="D36" s="842"/>
      <c r="E36" s="842"/>
      <c r="F36" s="842"/>
      <c r="G36" s="842"/>
      <c r="H36" s="843"/>
      <c r="I36" s="276"/>
      <c r="J36" s="277"/>
      <c r="K36" s="278">
        <f>VLOOKUP(A36,EQUIPOS!A6:D163,4,FALSE)</f>
        <v>8750</v>
      </c>
      <c r="L36" s="279"/>
      <c r="M36" s="345">
        <v>3</v>
      </c>
      <c r="N36" s="281">
        <f>K36/M36</f>
        <v>2916.6666666666665</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425.5600433841667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3342.2267100508334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42840</v>
      </c>
      <c r="N48" s="281">
        <f>K48*M48</f>
        <v>53550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53550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17">
        <f>VLOOKUP(A60,TRANSPORTE!A1:D117,4,FALSE)</f>
        <v>1300</v>
      </c>
      <c r="M60" s="918"/>
      <c r="N60" s="296">
        <f>K60*L60</f>
        <v>1625</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1625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4255.6004338416669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62772.8271438925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12554.5654287785</v>
      </c>
      <c r="M84" s="863"/>
      <c r="N84" s="57"/>
    </row>
    <row r="85" spans="1:14">
      <c r="B85" s="95" t="s">
        <v>1057</v>
      </c>
      <c r="C85" s="96"/>
      <c r="D85" s="96"/>
      <c r="E85" s="96"/>
      <c r="F85" s="96"/>
      <c r="G85" s="96"/>
      <c r="H85" s="96"/>
      <c r="I85" s="93"/>
      <c r="J85" s="94"/>
      <c r="K85" s="313">
        <v>0.05</v>
      </c>
      <c r="L85" s="862">
        <f>N79*K85</f>
        <v>3138.641357194625</v>
      </c>
      <c r="M85" s="863"/>
      <c r="N85" s="57"/>
    </row>
    <row r="86" spans="1:14" ht="15.75" thickBot="1">
      <c r="B86" s="97" t="s">
        <v>1058</v>
      </c>
      <c r="C86" s="98"/>
      <c r="D86" s="98"/>
      <c r="E86" s="98"/>
      <c r="F86" s="98"/>
      <c r="G86" s="98"/>
      <c r="H86" s="98"/>
      <c r="I86" s="99"/>
      <c r="J86" s="100"/>
      <c r="K86" s="314">
        <v>0.05</v>
      </c>
      <c r="L86" s="864">
        <f>N79*K86</f>
        <v>3138.641357194625</v>
      </c>
      <c r="M86" s="865"/>
      <c r="N86" s="57"/>
    </row>
    <row r="87" spans="1:14" ht="15.75" thickBot="1">
      <c r="B87" s="828" t="s">
        <v>1037</v>
      </c>
      <c r="C87" s="829"/>
      <c r="D87" s="829"/>
      <c r="E87" s="829"/>
      <c r="F87" s="829"/>
      <c r="G87" s="829"/>
      <c r="H87" s="829"/>
      <c r="I87" s="829"/>
      <c r="J87" s="829"/>
      <c r="K87" s="829"/>
      <c r="L87" s="829"/>
      <c r="M87" s="830"/>
      <c r="N87" s="58">
        <f>L84+L85+L86</f>
        <v>18831.84814316775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81604.67528706025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197</v>
      </c>
      <c r="B36" s="841" t="str">
        <f>VLOOKUP(A36,EQUIPOS!A6:D154,3,FALSE)</f>
        <v>Equipo de perforación (TRACKDRILL), potencia 40 HP, 2100 golpes / minuto</v>
      </c>
      <c r="C36" s="842"/>
      <c r="D36" s="842"/>
      <c r="E36" s="842"/>
      <c r="F36" s="842"/>
      <c r="G36" s="842"/>
      <c r="H36" s="843"/>
      <c r="I36" s="276"/>
      <c r="J36" s="277"/>
      <c r="K36" s="278">
        <f>VLOOKUP(A36,EQUIPOS!A6:D163,4,FALSE)</f>
        <v>183994.25872711797</v>
      </c>
      <c r="L36" s="279"/>
      <c r="M36" s="345">
        <v>2.5</v>
      </c>
      <c r="N36" s="281">
        <f>K36/M36</f>
        <v>73597.703490847183</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383.00403904575001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73980.707529892927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18295.849092991019</v>
      </c>
      <c r="N48" s="281">
        <f>K48*M48</f>
        <v>18478.80758392093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18478.80758392093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7660.0807809149992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100119.59589472886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20023.919178945773</v>
      </c>
      <c r="M84" s="863"/>
      <c r="N84" s="57"/>
    </row>
    <row r="85" spans="1:14">
      <c r="B85" s="95" t="s">
        <v>1057</v>
      </c>
      <c r="C85" s="96"/>
      <c r="D85" s="96"/>
      <c r="E85" s="96"/>
      <c r="F85" s="96"/>
      <c r="G85" s="96"/>
      <c r="H85" s="96"/>
      <c r="I85" s="93"/>
      <c r="J85" s="94"/>
      <c r="K85" s="313">
        <v>0.05</v>
      </c>
      <c r="L85" s="862">
        <f>N79*K85</f>
        <v>5005.9797947364432</v>
      </c>
      <c r="M85" s="863"/>
      <c r="N85" s="57"/>
    </row>
    <row r="86" spans="1:14" ht="15.75" thickBot="1">
      <c r="B86" s="97" t="s">
        <v>1058</v>
      </c>
      <c r="C86" s="98"/>
      <c r="D86" s="98"/>
      <c r="E86" s="98"/>
      <c r="F86" s="98"/>
      <c r="G86" s="98"/>
      <c r="H86" s="98"/>
      <c r="I86" s="99"/>
      <c r="J86" s="100"/>
      <c r="K86" s="314">
        <v>0.05</v>
      </c>
      <c r="L86" s="864">
        <f>N79*K86</f>
        <v>5005.9797947364432</v>
      </c>
      <c r="M86" s="865"/>
      <c r="N86" s="57"/>
    </row>
    <row r="87" spans="1:14" ht="15.75" thickBot="1">
      <c r="B87" s="828" t="s">
        <v>1037</v>
      </c>
      <c r="C87" s="829"/>
      <c r="D87" s="829"/>
      <c r="E87" s="829"/>
      <c r="F87" s="829"/>
      <c r="G87" s="829"/>
      <c r="H87" s="829"/>
      <c r="I87" s="829"/>
      <c r="J87" s="829"/>
      <c r="K87" s="829"/>
      <c r="L87" s="829"/>
      <c r="M87" s="830"/>
      <c r="N87" s="58">
        <f>L84+L85+L86</f>
        <v>30035.878768418657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130155.47466314751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197</v>
      </c>
      <c r="B36" s="841" t="str">
        <f>VLOOKUP(A36,EQUIPOS!A6:D154,3,FALSE)</f>
        <v>Equipo de perforación (TRACKDRILL), potencia 40 HP, 2100 golpes / minuto</v>
      </c>
      <c r="C36" s="842"/>
      <c r="D36" s="842"/>
      <c r="E36" s="842"/>
      <c r="F36" s="842"/>
      <c r="G36" s="842"/>
      <c r="H36" s="843"/>
      <c r="I36" s="276"/>
      <c r="J36" s="277"/>
      <c r="K36" s="278">
        <f>VLOOKUP(A36,EQUIPOS!A6:D163,4,FALSE)</f>
        <v>183994.25872711797</v>
      </c>
      <c r="L36" s="279"/>
      <c r="M36" s="345">
        <v>1.25</v>
      </c>
      <c r="N36" s="281">
        <f>K36/M36</f>
        <v>147195.40698169437</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1021.344104122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148216.75108581636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18295.849092991019</v>
      </c>
      <c r="N48" s="281">
        <f>K48*M48</f>
        <v>18478.80758392093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18478.80758392093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20426.882082439999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187122.44075217727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37424.488150435456</v>
      </c>
      <c r="M84" s="863"/>
      <c r="N84" s="57"/>
    </row>
    <row r="85" spans="1:14">
      <c r="B85" s="95" t="s">
        <v>1057</v>
      </c>
      <c r="C85" s="96"/>
      <c r="D85" s="96"/>
      <c r="E85" s="96"/>
      <c r="F85" s="96"/>
      <c r="G85" s="96"/>
      <c r="H85" s="96"/>
      <c r="I85" s="93"/>
      <c r="J85" s="94"/>
      <c r="K85" s="313">
        <v>0.05</v>
      </c>
      <c r="L85" s="862">
        <f>N79*K85</f>
        <v>9356.122037608864</v>
      </c>
      <c r="M85" s="863"/>
      <c r="N85" s="57"/>
    </row>
    <row r="86" spans="1:14" ht="15.75" thickBot="1">
      <c r="B86" s="97" t="s">
        <v>1058</v>
      </c>
      <c r="C86" s="98"/>
      <c r="D86" s="98"/>
      <c r="E86" s="98"/>
      <c r="F86" s="98"/>
      <c r="G86" s="98"/>
      <c r="H86" s="98"/>
      <c r="I86" s="99"/>
      <c r="J86" s="100"/>
      <c r="K86" s="314">
        <v>0.05</v>
      </c>
      <c r="L86" s="864">
        <f>N79*K86</f>
        <v>9356.122037608864</v>
      </c>
      <c r="M86" s="865"/>
      <c r="N86" s="57"/>
    </row>
    <row r="87" spans="1:14" ht="15.75" thickBot="1">
      <c r="B87" s="828" t="s">
        <v>1037</v>
      </c>
      <c r="C87" s="829"/>
      <c r="D87" s="829"/>
      <c r="E87" s="829"/>
      <c r="F87" s="829"/>
      <c r="G87" s="829"/>
      <c r="H87" s="829"/>
      <c r="I87" s="829"/>
      <c r="J87" s="829"/>
      <c r="K87" s="829"/>
      <c r="L87" s="829"/>
      <c r="M87" s="830"/>
      <c r="N87" s="58">
        <f>L84+L85+L86</f>
        <v>56136.732225653177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243259.17297783046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314</v>
      </c>
      <c r="B36" s="841" t="str">
        <f>VLOOKUP(A36,EQUIPOS!A6:D154,3,FALSE)</f>
        <v xml:space="preserve">Retroexcavadora E-200 sobre orugas
</v>
      </c>
      <c r="C36" s="842"/>
      <c r="D36" s="842"/>
      <c r="E36" s="842"/>
      <c r="F36" s="842"/>
      <c r="G36" s="842"/>
      <c r="H36" s="843"/>
      <c r="I36" s="276"/>
      <c r="J36" s="277"/>
      <c r="K36" s="278">
        <f>VLOOKUP(A36,EQUIPOS!A6:D163,4,FALSE)</f>
        <v>190000</v>
      </c>
      <c r="L36" s="279"/>
      <c r="M36" s="345">
        <v>23</v>
      </c>
      <c r="N36" s="281">
        <f>K36/M36</f>
        <v>8260.8695652173919</v>
      </c>
    </row>
    <row r="37" spans="1:14">
      <c r="A37" s="119" t="s">
        <v>328</v>
      </c>
      <c r="B37" s="841" t="str">
        <f>VLOOKUP(A37,EQUIPOS!A7:D154,3,FALSE)</f>
        <v xml:space="preserve">Taco metálico o puntal (escamas en concreto)
</v>
      </c>
      <c r="C37" s="842"/>
      <c r="D37" s="842"/>
      <c r="E37" s="842"/>
      <c r="F37" s="842"/>
      <c r="G37" s="842"/>
      <c r="H37" s="843"/>
      <c r="I37" s="430"/>
      <c r="J37" s="431"/>
      <c r="K37" s="278">
        <f>VLOOKUP(A37,EQUIPOS!A7:D164,4,FALSE)</f>
        <v>104.81907194550874</v>
      </c>
      <c r="L37" s="344"/>
      <c r="M37" s="345">
        <v>1</v>
      </c>
      <c r="N37" s="281">
        <f>K37/M37</f>
        <v>104.81907194550874</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N75*M41</f>
        <v>1021.344104122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9387.0327412849001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3500</v>
      </c>
      <c r="N48" s="281">
        <f>K48*M48</f>
        <v>1225</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5853.6129693244129</v>
      </c>
      <c r="N49" s="281">
        <f>K49*M49</f>
        <v>5853.6129693244129</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2737</v>
      </c>
      <c r="N50" s="281">
        <f>K50*M50</f>
        <v>10400.6</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358190</v>
      </c>
      <c r="N51" s="281">
        <f>K51*M51</f>
        <v>64474.2</v>
      </c>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81953.412969324418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17">
        <f>VLOOKUP(A58,TRANSPORTE!A1:D117,4,FALSE)</f>
        <v>1350</v>
      </c>
      <c r="M58" s="918"/>
      <c r="N58" s="296">
        <f>K58*L58</f>
        <v>243</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243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20426.882082439999</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112010.32779304932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22402.065558609866</v>
      </c>
      <c r="M82" s="863"/>
      <c r="N82" s="57"/>
    </row>
    <row r="83" spans="1:14">
      <c r="B83" s="95" t="s">
        <v>1057</v>
      </c>
      <c r="C83" s="96"/>
      <c r="D83" s="96"/>
      <c r="E83" s="96"/>
      <c r="F83" s="96"/>
      <c r="G83" s="96"/>
      <c r="H83" s="96"/>
      <c r="I83" s="93"/>
      <c r="J83" s="94"/>
      <c r="K83" s="313">
        <v>0.05</v>
      </c>
      <c r="L83" s="862">
        <f>N77*K83</f>
        <v>5600.5163896524664</v>
      </c>
      <c r="M83" s="863"/>
      <c r="N83" s="57"/>
    </row>
    <row r="84" spans="1:14" ht="15.75" thickBot="1">
      <c r="B84" s="97" t="s">
        <v>1058</v>
      </c>
      <c r="C84" s="98"/>
      <c r="D84" s="98"/>
      <c r="E84" s="98"/>
      <c r="F84" s="98"/>
      <c r="G84" s="98"/>
      <c r="H84" s="98"/>
      <c r="I84" s="99"/>
      <c r="J84" s="100"/>
      <c r="K84" s="314">
        <v>0.05</v>
      </c>
      <c r="L84" s="864">
        <f>N77*K84</f>
        <v>5600.5163896524664</v>
      </c>
      <c r="M84" s="865"/>
      <c r="N84" s="57"/>
    </row>
    <row r="85" spans="1:14" ht="15.75" thickBot="1">
      <c r="B85" s="828" t="s">
        <v>1037</v>
      </c>
      <c r="C85" s="829"/>
      <c r="D85" s="829"/>
      <c r="E85" s="829"/>
      <c r="F85" s="829"/>
      <c r="G85" s="829"/>
      <c r="H85" s="829"/>
      <c r="I85" s="829"/>
      <c r="J85" s="829"/>
      <c r="K85" s="829"/>
      <c r="L85" s="829"/>
      <c r="M85" s="830"/>
      <c r="N85" s="58">
        <f>L82+L83+L84</f>
        <v>33603.098337914802</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145613.42613096413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N75*M41</f>
        <v>51.067205206099999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17214.203218224549</v>
      </c>
      <c r="N48" s="281">
        <f>K48*M48</f>
        <v>17214.203218224549</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1022.0917254263844</v>
      </c>
      <c r="N49" s="281">
        <f>K49*M49</f>
        <v>4088.3669017055377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8" t="s">
        <v>1037</v>
      </c>
      <c r="C53" s="829"/>
      <c r="D53" s="829"/>
      <c r="E53" s="829"/>
      <c r="F53" s="829"/>
      <c r="G53" s="829"/>
      <c r="H53" s="829"/>
      <c r="I53" s="829"/>
      <c r="J53" s="829"/>
      <c r="K53" s="829"/>
      <c r="L53" s="829"/>
      <c r="M53" s="830"/>
      <c r="N53" s="403">
        <f>SUM(N48:N52)</f>
        <v>21302.570119930086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B58" s="52"/>
      <c r="C58" s="326"/>
      <c r="D58" s="326"/>
      <c r="E58" s="326"/>
      <c r="F58" s="326"/>
      <c r="G58" s="326"/>
      <c r="H58" s="320"/>
      <c r="I58" s="288"/>
      <c r="J58" s="295"/>
      <c r="K58" s="288"/>
      <c r="L58" s="917"/>
      <c r="M58" s="918"/>
      <c r="N58" s="296"/>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133"/>
    </row>
    <row r="75" spans="1:15" ht="15.75" thickBot="1">
      <c r="B75" s="834" t="s">
        <v>1037</v>
      </c>
      <c r="C75" s="835"/>
      <c r="D75" s="835"/>
      <c r="E75" s="835"/>
      <c r="F75" s="835"/>
      <c r="G75" s="835"/>
      <c r="H75" s="835"/>
      <c r="I75" s="835"/>
      <c r="J75" s="835"/>
      <c r="K75" s="835"/>
      <c r="L75" s="835"/>
      <c r="M75" s="836"/>
      <c r="N75" s="469">
        <f>SUM(N69:N74)</f>
        <v>510.67205206099999</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21864.309377197187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4372.8618754394374</v>
      </c>
      <c r="M82" s="863"/>
      <c r="N82" s="57"/>
    </row>
    <row r="83" spans="1:14">
      <c r="B83" s="95" t="s">
        <v>1057</v>
      </c>
      <c r="C83" s="96"/>
      <c r="D83" s="96"/>
      <c r="E83" s="96"/>
      <c r="F83" s="96"/>
      <c r="G83" s="96"/>
      <c r="H83" s="96"/>
      <c r="I83" s="93"/>
      <c r="J83" s="94"/>
      <c r="K83" s="313">
        <v>0.05</v>
      </c>
      <c r="L83" s="862">
        <f>N77*K83</f>
        <v>1093.2154688598594</v>
      </c>
      <c r="M83" s="863"/>
      <c r="N83" s="57"/>
    </row>
    <row r="84" spans="1:14" ht="15.75" thickBot="1">
      <c r="B84" s="97" t="s">
        <v>1058</v>
      </c>
      <c r="C84" s="98"/>
      <c r="D84" s="98"/>
      <c r="E84" s="98"/>
      <c r="F84" s="98"/>
      <c r="G84" s="98"/>
      <c r="H84" s="98"/>
      <c r="I84" s="99"/>
      <c r="J84" s="100"/>
      <c r="K84" s="314">
        <v>0.05</v>
      </c>
      <c r="L84" s="864">
        <f>N77*K84</f>
        <v>1093.2154688598594</v>
      </c>
      <c r="M84" s="865"/>
      <c r="N84" s="57"/>
    </row>
    <row r="85" spans="1:14" ht="15.75" thickBot="1">
      <c r="B85" s="828" t="s">
        <v>1037</v>
      </c>
      <c r="C85" s="829"/>
      <c r="D85" s="829"/>
      <c r="E85" s="829"/>
      <c r="F85" s="829"/>
      <c r="G85" s="829"/>
      <c r="H85" s="829"/>
      <c r="I85" s="829"/>
      <c r="J85" s="829"/>
      <c r="K85" s="829"/>
      <c r="L85" s="829"/>
      <c r="M85" s="830"/>
      <c r="N85" s="58">
        <f>L82+L83+L84</f>
        <v>6559.2928131591561</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28423.602190356345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269</v>
      </c>
      <c r="B36" s="841" t="str">
        <f>VLOOKUP(A36,EQUIPOS!A6:D154,3,FALSE)</f>
        <v>Motoniveladora  potencia 215 HP, ancho de cuchilla 4,27 m, peso 18 ton.</v>
      </c>
      <c r="C36" s="842"/>
      <c r="D36" s="842"/>
      <c r="E36" s="842"/>
      <c r="F36" s="842"/>
      <c r="G36" s="842"/>
      <c r="H36" s="843"/>
      <c r="I36" s="276"/>
      <c r="J36" s="277"/>
      <c r="K36" s="278">
        <f>VLOOKUP(A36,EQUIPOS!A6:D163,4,FALSE)</f>
        <v>190000</v>
      </c>
      <c r="L36" s="279"/>
      <c r="M36" s="345">
        <v>15</v>
      </c>
      <c r="N36" s="281">
        <f>K36/M36</f>
        <v>12666.666666666666</v>
      </c>
    </row>
    <row r="37" spans="1:14">
      <c r="A37" s="119" t="s">
        <v>365</v>
      </c>
      <c r="B37" s="841" t="str">
        <f>VLOOKUP(A37,EQUIPOS!A7:D154,3,FALSE)</f>
        <v xml:space="preserve">Vibrocompatador, potencia 153 HP, peso 10 Ton. </v>
      </c>
      <c r="C37" s="842"/>
      <c r="D37" s="842"/>
      <c r="E37" s="842"/>
      <c r="F37" s="842"/>
      <c r="G37" s="842"/>
      <c r="H37" s="843"/>
      <c r="I37" s="430"/>
      <c r="J37" s="431"/>
      <c r="K37" s="278">
        <f>VLOOKUP(A37,EQUIPOS!A7:D164,4,FALSE)</f>
        <v>135000</v>
      </c>
      <c r="L37" s="344"/>
      <c r="M37" s="345">
        <v>15</v>
      </c>
      <c r="N37" s="281">
        <f>K37/M37</f>
        <v>9000</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106.39001084604166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21773.056677512704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14280</v>
      </c>
      <c r="N48" s="281">
        <f>K48*M48</f>
        <v>14994</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69</v>
      </c>
      <c r="N49" s="281">
        <f>K49*M49</f>
        <v>2070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17064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17">
        <f>VLOOKUP(A60,TRANSPORTE!A1:D117,4,FALSE)</f>
        <v>1300</v>
      </c>
      <c r="M60" s="918"/>
      <c r="N60" s="296">
        <f>K60*L60</f>
        <v>1365</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1365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2127.800216920833</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42329.856894433542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8465.9713788867084</v>
      </c>
      <c r="M84" s="863"/>
      <c r="N84" s="57"/>
    </row>
    <row r="85" spans="1:14">
      <c r="B85" s="95" t="s">
        <v>1057</v>
      </c>
      <c r="C85" s="96"/>
      <c r="D85" s="96"/>
      <c r="E85" s="96"/>
      <c r="F85" s="96"/>
      <c r="G85" s="96"/>
      <c r="H85" s="96"/>
      <c r="I85" s="93"/>
      <c r="J85" s="94"/>
      <c r="K85" s="313">
        <v>0.05</v>
      </c>
      <c r="L85" s="862">
        <f>N79*K85</f>
        <v>2116.4928447216771</v>
      </c>
      <c r="M85" s="863"/>
      <c r="N85" s="57"/>
    </row>
    <row r="86" spans="1:14" ht="15.75" thickBot="1">
      <c r="B86" s="97" t="s">
        <v>1058</v>
      </c>
      <c r="C86" s="98"/>
      <c r="D86" s="98"/>
      <c r="E86" s="98"/>
      <c r="F86" s="98"/>
      <c r="G86" s="98"/>
      <c r="H86" s="98"/>
      <c r="I86" s="99"/>
      <c r="J86" s="100"/>
      <c r="K86" s="314">
        <v>0.05</v>
      </c>
      <c r="L86" s="864">
        <f>N79*K86</f>
        <v>2116.4928447216771</v>
      </c>
      <c r="M86" s="865"/>
      <c r="N86" s="57"/>
    </row>
    <row r="87" spans="1:14" ht="15.75" thickBot="1">
      <c r="B87" s="828" t="s">
        <v>1037</v>
      </c>
      <c r="C87" s="829"/>
      <c r="D87" s="829"/>
      <c r="E87" s="829"/>
      <c r="F87" s="829"/>
      <c r="G87" s="829"/>
      <c r="H87" s="829"/>
      <c r="I87" s="829"/>
      <c r="J87" s="829"/>
      <c r="K87" s="829"/>
      <c r="L87" s="829"/>
      <c r="M87" s="830"/>
      <c r="N87" s="58">
        <f>L84+L85+L86</f>
        <v>12698.957068330063</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55028.813962763605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2.25" customHeight="1" thickBot="1">
      <c r="A31" t="s">
        <v>1929</v>
      </c>
      <c r="B31" s="86" t="s">
        <v>1228</v>
      </c>
      <c r="C31" s="970" t="s">
        <v>2261</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5800</v>
      </c>
      <c r="N49" s="281">
        <f>K49*M49</f>
        <v>6669.9999999999991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109448.81926113419</v>
      </c>
      <c r="N50" s="281">
        <f>K50*M50</f>
        <v>218897.63852226839</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100000</v>
      </c>
      <c r="N51" s="281">
        <f>K51*M51</f>
        <v>50000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341567.63852226839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7">
        <f>VLOOKUP(A60,TRANSPORTE!A1:D117,4,FALSE)</f>
        <v>1300</v>
      </c>
      <c r="M60" s="918"/>
      <c r="N60" s="296">
        <f>K60*L60</f>
        <v>1430.0000000000002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1430.0000000000002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15320.161561829998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359083.8081621899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71816.761632437978</v>
      </c>
      <c r="M84" s="863"/>
      <c r="N84" s="57"/>
    </row>
    <row r="85" spans="1:14">
      <c r="B85" s="95" t="s">
        <v>1057</v>
      </c>
      <c r="C85" s="96"/>
      <c r="D85" s="96"/>
      <c r="E85" s="96"/>
      <c r="F85" s="96"/>
      <c r="G85" s="96"/>
      <c r="H85" s="96"/>
      <c r="I85" s="93"/>
      <c r="J85" s="94"/>
      <c r="K85" s="313">
        <v>0.05</v>
      </c>
      <c r="L85" s="862">
        <f>N79*K85</f>
        <v>17954.190408109494</v>
      </c>
      <c r="M85" s="863"/>
      <c r="N85" s="57"/>
    </row>
    <row r="86" spans="1:14" ht="15.75" thickBot="1">
      <c r="B86" s="97" t="s">
        <v>1058</v>
      </c>
      <c r="C86" s="98"/>
      <c r="D86" s="98"/>
      <c r="E86" s="98"/>
      <c r="F86" s="98"/>
      <c r="G86" s="98"/>
      <c r="H86" s="98"/>
      <c r="I86" s="99"/>
      <c r="J86" s="100"/>
      <c r="K86" s="314">
        <v>0.05</v>
      </c>
      <c r="L86" s="864">
        <f>N79*K86</f>
        <v>17954.190408109494</v>
      </c>
      <c r="M86" s="865"/>
      <c r="N86" s="57"/>
    </row>
    <row r="87" spans="1:14" ht="15.75" thickBot="1">
      <c r="B87" s="828" t="s">
        <v>1037</v>
      </c>
      <c r="C87" s="829"/>
      <c r="D87" s="829"/>
      <c r="E87" s="829"/>
      <c r="F87" s="829"/>
      <c r="G87" s="829"/>
      <c r="H87" s="829"/>
      <c r="I87" s="829"/>
      <c r="J87" s="829"/>
      <c r="K87" s="829"/>
      <c r="L87" s="829"/>
      <c r="M87" s="830"/>
      <c r="N87" s="58">
        <f>L84+L85+L86</f>
        <v>107725.14244865697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466808.95061084686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1.5" customHeight="1" thickBot="1">
      <c r="A31" t="s">
        <v>1929</v>
      </c>
      <c r="B31" s="86" t="s">
        <v>1776</v>
      </c>
      <c r="C31" s="970" t="s">
        <v>2262</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5800</v>
      </c>
      <c r="N49" s="281">
        <f>K49*M49</f>
        <v>6669.9999999999991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109448.81926113419</v>
      </c>
      <c r="N50" s="281">
        <f>K50*M50</f>
        <v>218897.63852226839</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128520</v>
      </c>
      <c r="N51" s="281">
        <f>K51*M51</f>
        <v>64260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355827.63852226839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7">
        <f>VLOOKUP(A60,TRANSPORTE!A1:D117,4,FALSE)</f>
        <v>1300</v>
      </c>
      <c r="M60" s="918"/>
      <c r="N60" s="296">
        <f>K60*L60</f>
        <v>1430.0000000000002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1430.0000000000002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15320.161561829998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373343.8081621899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74668.761632437978</v>
      </c>
      <c r="M84" s="863"/>
      <c r="N84" s="57"/>
    </row>
    <row r="85" spans="1:14">
      <c r="B85" s="95" t="s">
        <v>1057</v>
      </c>
      <c r="C85" s="96"/>
      <c r="D85" s="96"/>
      <c r="E85" s="96"/>
      <c r="F85" s="96"/>
      <c r="G85" s="96"/>
      <c r="H85" s="96"/>
      <c r="I85" s="93"/>
      <c r="J85" s="94"/>
      <c r="K85" s="313">
        <v>0.05</v>
      </c>
      <c r="L85" s="862">
        <f>N79*K85</f>
        <v>18667.190408109494</v>
      </c>
      <c r="M85" s="863"/>
      <c r="N85" s="57"/>
    </row>
    <row r="86" spans="1:14" ht="15.75" thickBot="1">
      <c r="B86" s="97" t="s">
        <v>1058</v>
      </c>
      <c r="C86" s="98"/>
      <c r="D86" s="98"/>
      <c r="E86" s="98"/>
      <c r="F86" s="98"/>
      <c r="G86" s="98"/>
      <c r="H86" s="98"/>
      <c r="I86" s="99"/>
      <c r="J86" s="100"/>
      <c r="K86" s="314">
        <v>0.05</v>
      </c>
      <c r="L86" s="864">
        <f>N79*K86</f>
        <v>18667.190408109494</v>
      </c>
      <c r="M86" s="865"/>
      <c r="N86" s="57"/>
    </row>
    <row r="87" spans="1:14" ht="15.75" thickBot="1">
      <c r="B87" s="828" t="s">
        <v>1037</v>
      </c>
      <c r="C87" s="829"/>
      <c r="D87" s="829"/>
      <c r="E87" s="829"/>
      <c r="F87" s="829"/>
      <c r="G87" s="829"/>
      <c r="H87" s="829"/>
      <c r="I87" s="829"/>
      <c r="J87" s="829"/>
      <c r="K87" s="829"/>
      <c r="L87" s="829"/>
      <c r="M87" s="830"/>
      <c r="N87" s="58">
        <f>L84+L85+L86</f>
        <v>112003.14244865697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485346.95061084686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election activeCell="C72" sqref="C72"/>
    </sheetView>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0.75" customHeight="1" thickBot="1">
      <c r="A31" t="s">
        <v>1929</v>
      </c>
      <c r="B31" s="86" t="s">
        <v>1777</v>
      </c>
      <c r="C31" s="970" t="s">
        <v>2263</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5800</v>
      </c>
      <c r="N49" s="281">
        <f>K49*M49</f>
        <v>6669.9999999999991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109448.81926113419</v>
      </c>
      <c r="N50" s="281">
        <f>K50*M50</f>
        <v>218897.63852226839</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198484.30856385219</v>
      </c>
      <c r="N51" s="281">
        <f>K51*M51</f>
        <v>99242.154281926094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390809.7928041945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7">
        <f>VLOOKUP(A60,TRANSPORTE!A1:D117,4,FALSE)</f>
        <v>1300</v>
      </c>
      <c r="M60" s="918"/>
      <c r="N60" s="296">
        <f>K60*L60</f>
        <v>1430.0000000000002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1430.0000000000002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15320.161561829998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408325.96244411601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81665.192488823202</v>
      </c>
      <c r="M84" s="863"/>
      <c r="N84" s="57"/>
    </row>
    <row r="85" spans="1:14">
      <c r="B85" s="95" t="s">
        <v>1057</v>
      </c>
      <c r="C85" s="96"/>
      <c r="D85" s="96"/>
      <c r="E85" s="96"/>
      <c r="F85" s="96"/>
      <c r="G85" s="96"/>
      <c r="H85" s="96"/>
      <c r="I85" s="93"/>
      <c r="J85" s="94"/>
      <c r="K85" s="313">
        <v>0.05</v>
      </c>
      <c r="L85" s="862">
        <f>N79*K85</f>
        <v>20416.298122205801</v>
      </c>
      <c r="M85" s="863"/>
      <c r="N85" s="57"/>
    </row>
    <row r="86" spans="1:14" ht="15.75" thickBot="1">
      <c r="B86" s="97" t="s">
        <v>1058</v>
      </c>
      <c r="C86" s="98"/>
      <c r="D86" s="98"/>
      <c r="E86" s="98"/>
      <c r="F86" s="98"/>
      <c r="G86" s="98"/>
      <c r="H86" s="98"/>
      <c r="I86" s="99"/>
      <c r="J86" s="100"/>
      <c r="K86" s="314">
        <v>0.05</v>
      </c>
      <c r="L86" s="864">
        <f>N79*K86</f>
        <v>20416.298122205801</v>
      </c>
      <c r="M86" s="865"/>
      <c r="N86" s="57"/>
    </row>
    <row r="87" spans="1:14" ht="15.75" thickBot="1">
      <c r="B87" s="828" t="s">
        <v>1037</v>
      </c>
      <c r="C87" s="829"/>
      <c r="D87" s="829"/>
      <c r="E87" s="829"/>
      <c r="F87" s="829"/>
      <c r="G87" s="829"/>
      <c r="H87" s="829"/>
      <c r="I87" s="829"/>
      <c r="J87" s="829"/>
      <c r="K87" s="829"/>
      <c r="L87" s="829"/>
      <c r="M87" s="830"/>
      <c r="N87" s="58">
        <f>L84+L85+L86</f>
        <v>122497.7887332348</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530823.75117735076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7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29.25" customHeight="1" thickBot="1">
      <c r="A31" t="s">
        <v>1929</v>
      </c>
      <c r="B31" s="86" t="s">
        <v>1778</v>
      </c>
      <c r="C31" s="970" t="s">
        <v>2264</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5800</v>
      </c>
      <c r="N49" s="281">
        <f>K49*M49</f>
        <v>6669.9999999999991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109448.81926113419</v>
      </c>
      <c r="N50" s="281">
        <f>K50*M50</f>
        <v>218897.63852226839</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198484.30856385219</v>
      </c>
      <c r="N51" s="281">
        <f>K51*M51</f>
        <v>99242.154281926094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390809.7928041945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7">
        <f>VLOOKUP(A60,TRANSPORTE!A1:D117,4,FALSE)</f>
        <v>1300</v>
      </c>
      <c r="M60" s="918"/>
      <c r="N60" s="296">
        <f>K60*L60</f>
        <v>1430.0000000000002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1430.0000000000002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15320.161561829998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408325.96244411601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81665.192488823202</v>
      </c>
      <c r="M84" s="863"/>
      <c r="N84" s="57"/>
    </row>
    <row r="85" spans="1:14">
      <c r="B85" s="95" t="s">
        <v>1057</v>
      </c>
      <c r="C85" s="96"/>
      <c r="D85" s="96"/>
      <c r="E85" s="96"/>
      <c r="F85" s="96"/>
      <c r="G85" s="96"/>
      <c r="H85" s="96"/>
      <c r="I85" s="93"/>
      <c r="J85" s="94"/>
      <c r="K85" s="313">
        <v>0.05</v>
      </c>
      <c r="L85" s="862">
        <f>N79*K85</f>
        <v>20416.298122205801</v>
      </c>
      <c r="M85" s="863"/>
      <c r="N85" s="57"/>
    </row>
    <row r="86" spans="1:14" ht="15.75" thickBot="1">
      <c r="B86" s="97" t="s">
        <v>1058</v>
      </c>
      <c r="C86" s="98"/>
      <c r="D86" s="98"/>
      <c r="E86" s="98"/>
      <c r="F86" s="98"/>
      <c r="G86" s="98"/>
      <c r="H86" s="98"/>
      <c r="I86" s="99"/>
      <c r="J86" s="100"/>
      <c r="K86" s="314">
        <v>0.05</v>
      </c>
      <c r="L86" s="864">
        <f>N79*K86</f>
        <v>20416.298122205801</v>
      </c>
      <c r="M86" s="865"/>
      <c r="N86" s="57"/>
    </row>
    <row r="87" spans="1:14" ht="15.75" thickBot="1">
      <c r="B87" s="828" t="s">
        <v>1037</v>
      </c>
      <c r="C87" s="829"/>
      <c r="D87" s="829"/>
      <c r="E87" s="829"/>
      <c r="F87" s="829"/>
      <c r="G87" s="829"/>
      <c r="H87" s="829"/>
      <c r="I87" s="829"/>
      <c r="J87" s="829"/>
      <c r="K87" s="829"/>
      <c r="L87" s="829"/>
      <c r="M87" s="830"/>
      <c r="N87" s="58">
        <f>L84+L85+L86</f>
        <v>122497.7887332348</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530823.75117735076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election activeCell="C72" sqref="C72"/>
    </sheetView>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0.75" customHeight="1" thickBot="1">
      <c r="A31" t="s">
        <v>1929</v>
      </c>
      <c r="B31" s="86" t="s">
        <v>1229</v>
      </c>
      <c r="C31" s="970" t="s">
        <v>1818</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5800</v>
      </c>
      <c r="N49" s="281">
        <f>K49*M49</f>
        <v>2900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109448.81926113419</v>
      </c>
      <c r="N50" s="281">
        <f>K50*M50</f>
        <v>109448.81926113419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69237</v>
      </c>
      <c r="N51" s="281">
        <f>K51*M51</f>
        <v>69237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247585.81926113419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7">
        <f>VLOOKUP(A60,TRANSPORTE!A1:D117,4,FALSE)</f>
        <v>1300</v>
      </c>
      <c r="M60" s="918"/>
      <c r="N60" s="296">
        <f>K60*L60</f>
        <v>1430.0000000000002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1430.0000000000002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15320.161561829998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265101.98890105565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53020.397780211133</v>
      </c>
      <c r="M84" s="863"/>
      <c r="N84" s="57"/>
    </row>
    <row r="85" spans="1:14">
      <c r="B85" s="95" t="s">
        <v>1057</v>
      </c>
      <c r="C85" s="96"/>
      <c r="D85" s="96"/>
      <c r="E85" s="96"/>
      <c r="F85" s="96"/>
      <c r="G85" s="96"/>
      <c r="H85" s="96"/>
      <c r="I85" s="93"/>
      <c r="J85" s="94"/>
      <c r="K85" s="313">
        <v>0.05</v>
      </c>
      <c r="L85" s="862">
        <f>N79*K85</f>
        <v>13255.099445052783</v>
      </c>
      <c r="M85" s="863"/>
      <c r="N85" s="57"/>
    </row>
    <row r="86" spans="1:14" ht="15.75" thickBot="1">
      <c r="B86" s="97" t="s">
        <v>1058</v>
      </c>
      <c r="C86" s="98"/>
      <c r="D86" s="98"/>
      <c r="E86" s="98"/>
      <c r="F86" s="98"/>
      <c r="G86" s="98"/>
      <c r="H86" s="98"/>
      <c r="I86" s="99"/>
      <c r="J86" s="100"/>
      <c r="K86" s="314">
        <v>0.05</v>
      </c>
      <c r="L86" s="864">
        <f>N79*K86</f>
        <v>13255.099445052783</v>
      </c>
      <c r="M86" s="865"/>
      <c r="N86" s="57"/>
    </row>
    <row r="87" spans="1:14" ht="15.75" thickBot="1">
      <c r="B87" s="828" t="s">
        <v>1037</v>
      </c>
      <c r="C87" s="829"/>
      <c r="D87" s="829"/>
      <c r="E87" s="829"/>
      <c r="F87" s="829"/>
      <c r="G87" s="829"/>
      <c r="H87" s="829"/>
      <c r="I87" s="829"/>
      <c r="J87" s="829"/>
      <c r="K87" s="829"/>
      <c r="L87" s="829"/>
      <c r="M87" s="830"/>
      <c r="N87" s="58">
        <f>L84+L85+L86</f>
        <v>79530.596670316692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344632.58557137236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0.75" customHeight="1" thickBot="1">
      <c r="A31" t="s">
        <v>1929</v>
      </c>
      <c r="B31" s="86" t="s">
        <v>1779</v>
      </c>
      <c r="C31" s="970" t="s">
        <v>1780</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5800</v>
      </c>
      <c r="N49" s="281">
        <f>K49*M49</f>
        <v>2900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109448.81926113419</v>
      </c>
      <c r="N50" s="281">
        <f>K50*M50</f>
        <v>109448.81926113419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69237</v>
      </c>
      <c r="N51" s="281">
        <f>K51*M51</f>
        <v>69237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247585.81926113419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17">
        <f>VLOOKUP(A60,TRANSPORTE!A1:D117,4,FALSE)</f>
        <v>1300</v>
      </c>
      <c r="M60" s="918"/>
      <c r="N60" s="296">
        <f>K60*L60</f>
        <v>1430.0000000000002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1430.0000000000002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15320.161561829998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265101.98890105565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53020.397780211133</v>
      </c>
      <c r="M84" s="863"/>
      <c r="N84" s="57"/>
    </row>
    <row r="85" spans="1:14">
      <c r="B85" s="95" t="s">
        <v>1057</v>
      </c>
      <c r="C85" s="96"/>
      <c r="D85" s="96"/>
      <c r="E85" s="96"/>
      <c r="F85" s="96"/>
      <c r="G85" s="96"/>
      <c r="H85" s="96"/>
      <c r="I85" s="93"/>
      <c r="J85" s="94"/>
      <c r="K85" s="313">
        <v>0.05</v>
      </c>
      <c r="L85" s="862">
        <f>N79*K85</f>
        <v>13255.099445052783</v>
      </c>
      <c r="M85" s="863"/>
      <c r="N85" s="57"/>
    </row>
    <row r="86" spans="1:14" ht="15.75" thickBot="1">
      <c r="B86" s="97" t="s">
        <v>1058</v>
      </c>
      <c r="C86" s="98"/>
      <c r="D86" s="98"/>
      <c r="E86" s="98"/>
      <c r="F86" s="98"/>
      <c r="G86" s="98"/>
      <c r="H86" s="98"/>
      <c r="I86" s="99"/>
      <c r="J86" s="100"/>
      <c r="K86" s="314">
        <v>0.05</v>
      </c>
      <c r="L86" s="864">
        <f>N79*K86</f>
        <v>13255.099445052783</v>
      </c>
      <c r="M86" s="865"/>
      <c r="N86" s="57"/>
    </row>
    <row r="87" spans="1:14" ht="15.75" thickBot="1">
      <c r="B87" s="828" t="s">
        <v>1037</v>
      </c>
      <c r="C87" s="829"/>
      <c r="D87" s="829"/>
      <c r="E87" s="829"/>
      <c r="F87" s="829"/>
      <c r="G87" s="829"/>
      <c r="H87" s="829"/>
      <c r="I87" s="829"/>
      <c r="J87" s="829"/>
      <c r="K87" s="829"/>
      <c r="L87" s="829"/>
      <c r="M87" s="830"/>
      <c r="N87" s="58">
        <f>L84+L85+L86</f>
        <v>79530.596670316692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344632.58557137236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election activeCell="C72" sqref="C72"/>
    </sheetView>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0.75" customHeight="1" thickBot="1">
      <c r="A31" t="s">
        <v>1929</v>
      </c>
      <c r="B31" s="86" t="s">
        <v>1781</v>
      </c>
      <c r="C31" s="970" t="s">
        <v>1782</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5800</v>
      </c>
      <c r="N49" s="281">
        <f>K49*M49</f>
        <v>2900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109448.81926113419</v>
      </c>
      <c r="N50" s="281">
        <f>K50*M50</f>
        <v>109448.81926113419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69237</v>
      </c>
      <c r="N51" s="281">
        <f>K51*M51</f>
        <v>69237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247585.81926113419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17">
        <f>VLOOKUP(A60,TRANSPORTE!A1:D117,4,FALSE)</f>
        <v>1300</v>
      </c>
      <c r="M60" s="918"/>
      <c r="N60" s="296">
        <f>K60*L60</f>
        <v>1430.0000000000002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1430.0000000000002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15320.161561829998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265101.98890105565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53020.397780211133</v>
      </c>
      <c r="M84" s="863"/>
      <c r="N84" s="57"/>
    </row>
    <row r="85" spans="1:14">
      <c r="B85" s="95" t="s">
        <v>1057</v>
      </c>
      <c r="C85" s="96"/>
      <c r="D85" s="96"/>
      <c r="E85" s="96"/>
      <c r="F85" s="96"/>
      <c r="G85" s="96"/>
      <c r="H85" s="96"/>
      <c r="I85" s="93"/>
      <c r="J85" s="94"/>
      <c r="K85" s="313">
        <v>0.05</v>
      </c>
      <c r="L85" s="862">
        <f>N79*K85</f>
        <v>13255.099445052783</v>
      </c>
      <c r="M85" s="863"/>
      <c r="N85" s="57"/>
    </row>
    <row r="86" spans="1:14" ht="15.75" thickBot="1">
      <c r="B86" s="97" t="s">
        <v>1058</v>
      </c>
      <c r="C86" s="98"/>
      <c r="D86" s="98"/>
      <c r="E86" s="98"/>
      <c r="F86" s="98"/>
      <c r="G86" s="98"/>
      <c r="H86" s="98"/>
      <c r="I86" s="99"/>
      <c r="J86" s="100"/>
      <c r="K86" s="314">
        <v>0.05</v>
      </c>
      <c r="L86" s="864">
        <f>N79*K86</f>
        <v>13255.099445052783</v>
      </c>
      <c r="M86" s="865"/>
      <c r="N86" s="57"/>
    </row>
    <row r="87" spans="1:14" ht="15.75" thickBot="1">
      <c r="B87" s="828" t="s">
        <v>1037</v>
      </c>
      <c r="C87" s="829"/>
      <c r="D87" s="829"/>
      <c r="E87" s="829"/>
      <c r="F87" s="829"/>
      <c r="G87" s="829"/>
      <c r="H87" s="829"/>
      <c r="I87" s="829"/>
      <c r="J87" s="829"/>
      <c r="K87" s="829"/>
      <c r="L87" s="829"/>
      <c r="M87" s="830"/>
      <c r="N87" s="58">
        <f>L84+L85+L86</f>
        <v>79530.596670316692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344632.58557137236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0.75" customHeight="1" thickBot="1">
      <c r="A31" t="s">
        <v>1929</v>
      </c>
      <c r="B31" s="86" t="s">
        <v>1783</v>
      </c>
      <c r="C31" s="970" t="s">
        <v>1784</v>
      </c>
      <c r="D31" s="971"/>
      <c r="E31" s="971"/>
      <c r="F31" s="971"/>
      <c r="G31" s="971"/>
      <c r="H31" s="971"/>
      <c r="I31" s="971"/>
      <c r="J31" s="99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766.00807809150001</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60000</v>
      </c>
      <c r="N48" s="281">
        <f>K48*M48</f>
        <v>66000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5800</v>
      </c>
      <c r="N49" s="281">
        <f>K49*M49</f>
        <v>2900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109448.81926113419</v>
      </c>
      <c r="N50" s="281">
        <f>K50*M50</f>
        <v>109448.81926113419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69237</v>
      </c>
      <c r="N51" s="281">
        <f>K51*M51</f>
        <v>69237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247585.81926113419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17">
        <f>VLOOKUP(A60,TRANSPORTE!A1:D117,4,FALSE)</f>
        <v>1300</v>
      </c>
      <c r="M60" s="918"/>
      <c r="N60" s="296">
        <f>K60*L60</f>
        <v>1430.0000000000002</v>
      </c>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f>N60+N61+N62+N63+N64</f>
        <v>1430.0000000000002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15320.161561829998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265101.98890105565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53020.397780211133</v>
      </c>
      <c r="M84" s="863"/>
      <c r="N84" s="57"/>
    </row>
    <row r="85" spans="1:14">
      <c r="B85" s="95" t="s">
        <v>1057</v>
      </c>
      <c r="C85" s="96"/>
      <c r="D85" s="96"/>
      <c r="E85" s="96"/>
      <c r="F85" s="96"/>
      <c r="G85" s="96"/>
      <c r="H85" s="96"/>
      <c r="I85" s="93"/>
      <c r="J85" s="94"/>
      <c r="K85" s="313">
        <v>0.05</v>
      </c>
      <c r="L85" s="862">
        <f>N79*K85</f>
        <v>13255.099445052783</v>
      </c>
      <c r="M85" s="863"/>
      <c r="N85" s="57"/>
    </row>
    <row r="86" spans="1:14" ht="15.75" thickBot="1">
      <c r="B86" s="97" t="s">
        <v>1058</v>
      </c>
      <c r="C86" s="98"/>
      <c r="D86" s="98"/>
      <c r="E86" s="98"/>
      <c r="F86" s="98"/>
      <c r="G86" s="98"/>
      <c r="H86" s="98"/>
      <c r="I86" s="99"/>
      <c r="J86" s="100"/>
      <c r="K86" s="314">
        <v>0.05</v>
      </c>
      <c r="L86" s="864">
        <f>N79*K86</f>
        <v>13255.099445052783</v>
      </c>
      <c r="M86" s="865"/>
      <c r="N86" s="57"/>
    </row>
    <row r="87" spans="1:14" ht="15.75" thickBot="1">
      <c r="B87" s="828" t="s">
        <v>1037</v>
      </c>
      <c r="C87" s="829"/>
      <c r="D87" s="829"/>
      <c r="E87" s="829"/>
      <c r="F87" s="829"/>
      <c r="G87" s="829"/>
      <c r="H87" s="829"/>
      <c r="I87" s="829"/>
      <c r="J87" s="829"/>
      <c r="K87" s="829"/>
      <c r="L87" s="829"/>
      <c r="M87" s="830"/>
      <c r="N87" s="58">
        <f>L84+L85+L86</f>
        <v>79530.596670316692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344632.58557137236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28.5" customHeight="1" thickBot="1">
      <c r="A31" t="s">
        <v>1929</v>
      </c>
      <c r="B31" s="86" t="s">
        <v>1785</v>
      </c>
      <c r="C31" s="970" t="s">
        <v>1786</v>
      </c>
      <c r="D31" s="971"/>
      <c r="E31" s="971"/>
      <c r="F31" s="971"/>
      <c r="G31" s="971"/>
      <c r="H31" s="971"/>
      <c r="I31" s="971"/>
      <c r="J31" s="997"/>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5685.6397275959735</v>
      </c>
      <c r="N48" s="281">
        <f>K48*M48</f>
        <v>7391.3316458747659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7391.3316458747659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1532.016156183</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8923.3478020577659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1784.6695604115532</v>
      </c>
      <c r="M84" s="863"/>
      <c r="N84" s="57"/>
    </row>
    <row r="85" spans="1:14">
      <c r="B85" s="95" t="s">
        <v>1057</v>
      </c>
      <c r="C85" s="96"/>
      <c r="D85" s="96"/>
      <c r="E85" s="96"/>
      <c r="F85" s="96"/>
      <c r="G85" s="96"/>
      <c r="H85" s="96"/>
      <c r="I85" s="93"/>
      <c r="J85" s="94"/>
      <c r="K85" s="313">
        <v>0.05</v>
      </c>
      <c r="L85" s="862">
        <f>N79*K85</f>
        <v>446.16739010288831</v>
      </c>
      <c r="M85" s="863"/>
      <c r="N85" s="57"/>
    </row>
    <row r="86" spans="1:14" ht="15.75" thickBot="1">
      <c r="B86" s="97" t="s">
        <v>1058</v>
      </c>
      <c r="C86" s="98"/>
      <c r="D86" s="98"/>
      <c r="E86" s="98"/>
      <c r="F86" s="98"/>
      <c r="G86" s="98"/>
      <c r="H86" s="98"/>
      <c r="I86" s="99"/>
      <c r="J86" s="100"/>
      <c r="K86" s="314">
        <v>0.05</v>
      </c>
      <c r="L86" s="864">
        <f>N79*K86</f>
        <v>446.16739010288831</v>
      </c>
      <c r="M86" s="865"/>
      <c r="N86" s="57"/>
    </row>
    <row r="87" spans="1:14" ht="15.75" thickBot="1">
      <c r="B87" s="828" t="s">
        <v>1037</v>
      </c>
      <c r="C87" s="829"/>
      <c r="D87" s="829"/>
      <c r="E87" s="829"/>
      <c r="F87" s="829"/>
      <c r="G87" s="829"/>
      <c r="H87" s="829"/>
      <c r="I87" s="829"/>
      <c r="J87" s="829"/>
      <c r="K87" s="829"/>
      <c r="L87" s="829"/>
      <c r="M87" s="830"/>
      <c r="N87" s="58">
        <f>L84+L85+L86</f>
        <v>2677.0043406173299</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11600.352142675096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0" customHeight="1" thickBot="1">
      <c r="A31" t="s">
        <v>1929</v>
      </c>
      <c r="B31" s="86" t="s">
        <v>1787</v>
      </c>
      <c r="C31" s="970" t="s">
        <v>1788</v>
      </c>
      <c r="D31" s="971"/>
      <c r="E31" s="971"/>
      <c r="F31" s="971"/>
      <c r="G31" s="971"/>
      <c r="H31" s="971"/>
      <c r="I31" s="971"/>
      <c r="J31" s="997"/>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12326.181883926954</v>
      </c>
      <c r="N48" s="281">
        <f>K48*M48</f>
        <v>16024.036449105042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16024.036449105042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1532.016156183</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17556.052605288041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3511.2105210576083</v>
      </c>
      <c r="M84" s="863"/>
      <c r="N84" s="57"/>
    </row>
    <row r="85" spans="1:14">
      <c r="B85" s="95" t="s">
        <v>1057</v>
      </c>
      <c r="C85" s="96"/>
      <c r="D85" s="96"/>
      <c r="E85" s="96"/>
      <c r="F85" s="96"/>
      <c r="G85" s="96"/>
      <c r="H85" s="96"/>
      <c r="I85" s="93"/>
      <c r="J85" s="94"/>
      <c r="K85" s="313">
        <v>0.05</v>
      </c>
      <c r="L85" s="862">
        <f>N79*K85</f>
        <v>877.80263026440207</v>
      </c>
      <c r="M85" s="863"/>
      <c r="N85" s="57"/>
    </row>
    <row r="86" spans="1:14" ht="15.75" thickBot="1">
      <c r="B86" s="97" t="s">
        <v>1058</v>
      </c>
      <c r="C86" s="98"/>
      <c r="D86" s="98"/>
      <c r="E86" s="98"/>
      <c r="F86" s="98"/>
      <c r="G86" s="98"/>
      <c r="H86" s="98"/>
      <c r="I86" s="99"/>
      <c r="J86" s="100"/>
      <c r="K86" s="314">
        <v>0.05</v>
      </c>
      <c r="L86" s="864">
        <f>N79*K86</f>
        <v>877.80263026440207</v>
      </c>
      <c r="M86" s="865"/>
      <c r="N86" s="57"/>
    </row>
    <row r="87" spans="1:14" ht="15.75" thickBot="1">
      <c r="B87" s="828" t="s">
        <v>1037</v>
      </c>
      <c r="C87" s="829"/>
      <c r="D87" s="829"/>
      <c r="E87" s="829"/>
      <c r="F87" s="829"/>
      <c r="G87" s="829"/>
      <c r="H87" s="829"/>
      <c r="I87" s="829"/>
      <c r="J87" s="829"/>
      <c r="K87" s="829"/>
      <c r="L87" s="829"/>
      <c r="M87" s="830"/>
      <c r="N87" s="58">
        <f>L84+L85+L86</f>
        <v>5266.8157815864124</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22822.868386874456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0.75" customHeight="1" thickBot="1">
      <c r="A31" t="s">
        <v>1929</v>
      </c>
      <c r="B31" s="86" t="s">
        <v>1789</v>
      </c>
      <c r="C31" s="970" t="s">
        <v>2265</v>
      </c>
      <c r="D31" s="971"/>
      <c r="E31" s="971"/>
      <c r="F31" s="971"/>
      <c r="G31" s="971"/>
      <c r="H31" s="971"/>
      <c r="I31" s="971"/>
      <c r="J31" s="997"/>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5685.6397275959735</v>
      </c>
      <c r="N48" s="281">
        <f>K48*M48</f>
        <v>7391.3316458747659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7391.3316458747659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1532.016156183</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8923.3478020577659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1784.6695604115532</v>
      </c>
      <c r="M84" s="863"/>
      <c r="N84" s="57"/>
    </row>
    <row r="85" spans="1:14">
      <c r="B85" s="95" t="s">
        <v>1057</v>
      </c>
      <c r="C85" s="96"/>
      <c r="D85" s="96"/>
      <c r="E85" s="96"/>
      <c r="F85" s="96"/>
      <c r="G85" s="96"/>
      <c r="H85" s="96"/>
      <c r="I85" s="93"/>
      <c r="J85" s="94"/>
      <c r="K85" s="313">
        <v>0.05</v>
      </c>
      <c r="L85" s="862">
        <f>N79*K85</f>
        <v>446.16739010288831</v>
      </c>
      <c r="M85" s="863"/>
      <c r="N85" s="57"/>
    </row>
    <row r="86" spans="1:14" ht="15.75" thickBot="1">
      <c r="B86" s="97" t="s">
        <v>1058</v>
      </c>
      <c r="C86" s="98"/>
      <c r="D86" s="98"/>
      <c r="E86" s="98"/>
      <c r="F86" s="98"/>
      <c r="G86" s="98"/>
      <c r="H86" s="98"/>
      <c r="I86" s="99"/>
      <c r="J86" s="100"/>
      <c r="K86" s="314">
        <v>0.05</v>
      </c>
      <c r="L86" s="864">
        <f>N79*K86</f>
        <v>446.16739010288831</v>
      </c>
      <c r="M86" s="865"/>
      <c r="N86" s="57"/>
    </row>
    <row r="87" spans="1:14" ht="15.75" thickBot="1">
      <c r="B87" s="828" t="s">
        <v>1037</v>
      </c>
      <c r="C87" s="829"/>
      <c r="D87" s="829"/>
      <c r="E87" s="829"/>
      <c r="F87" s="829"/>
      <c r="G87" s="829"/>
      <c r="H87" s="829"/>
      <c r="I87" s="829"/>
      <c r="J87" s="829"/>
      <c r="K87" s="829"/>
      <c r="L87" s="829"/>
      <c r="M87" s="830"/>
      <c r="N87" s="58">
        <f>L84+L85+L86</f>
        <v>2677.0043406173299</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11600.352142675096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30" customHeight="1" thickBot="1">
      <c r="A31" t="s">
        <v>1929</v>
      </c>
      <c r="B31" s="86" t="s">
        <v>1790</v>
      </c>
      <c r="C31" s="970" t="s">
        <v>2266</v>
      </c>
      <c r="D31" s="971"/>
      <c r="E31" s="971"/>
      <c r="F31" s="971"/>
      <c r="G31" s="971"/>
      <c r="H31" s="971"/>
      <c r="I31" s="971"/>
      <c r="J31" s="997"/>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c r="C41" s="849"/>
      <c r="D41" s="849"/>
      <c r="E41" s="44"/>
      <c r="F41" s="45"/>
      <c r="G41" s="45"/>
      <c r="H41" s="46"/>
      <c r="I41" s="42"/>
      <c r="J41" s="43"/>
      <c r="K41" s="288"/>
      <c r="L41" s="285"/>
      <c r="M41" s="410"/>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12326.181883926954</v>
      </c>
      <c r="N48" s="281">
        <f>K48*M48</f>
        <v>16024.036449105042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16024.036449105042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1532.016156183</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17556.052605288041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3511.2105210576083</v>
      </c>
      <c r="M84" s="863"/>
      <c r="N84" s="57"/>
    </row>
    <row r="85" spans="1:14">
      <c r="B85" s="95" t="s">
        <v>1057</v>
      </c>
      <c r="C85" s="96"/>
      <c r="D85" s="96"/>
      <c r="E85" s="96"/>
      <c r="F85" s="96"/>
      <c r="G85" s="96"/>
      <c r="H85" s="96"/>
      <c r="I85" s="93"/>
      <c r="J85" s="94"/>
      <c r="K85" s="313">
        <v>0.05</v>
      </c>
      <c r="L85" s="862">
        <f>N79*K85</f>
        <v>877.80263026440207</v>
      </c>
      <c r="M85" s="863"/>
      <c r="N85" s="57"/>
    </row>
    <row r="86" spans="1:14" ht="15.75" thickBot="1">
      <c r="B86" s="97" t="s">
        <v>1058</v>
      </c>
      <c r="C86" s="98"/>
      <c r="D86" s="98"/>
      <c r="E86" s="98"/>
      <c r="F86" s="98"/>
      <c r="G86" s="98"/>
      <c r="H86" s="98"/>
      <c r="I86" s="99"/>
      <c r="J86" s="100"/>
      <c r="K86" s="314">
        <v>0.05</v>
      </c>
      <c r="L86" s="864">
        <f>N79*K86</f>
        <v>877.80263026440207</v>
      </c>
      <c r="M86" s="865"/>
      <c r="N86" s="57"/>
    </row>
    <row r="87" spans="1:14" ht="15.75" thickBot="1">
      <c r="B87" s="828" t="s">
        <v>1037</v>
      </c>
      <c r="C87" s="829"/>
      <c r="D87" s="829"/>
      <c r="E87" s="829"/>
      <c r="F87" s="829"/>
      <c r="G87" s="829"/>
      <c r="H87" s="829"/>
      <c r="I87" s="829"/>
      <c r="J87" s="829"/>
      <c r="K87" s="829"/>
      <c r="L87" s="829"/>
      <c r="M87" s="830"/>
      <c r="N87" s="58">
        <f>L84+L85+L86</f>
        <v>5266.8157815864124</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22822.868386874456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152</v>
      </c>
      <c r="B36" s="841" t="str">
        <f>VLOOKUP(A36,EQUIPOS!A6:D154,3,FALSE)</f>
        <v xml:space="preserve">Carrotanque de agua(1000 Galones) </v>
      </c>
      <c r="C36" s="842"/>
      <c r="D36" s="842"/>
      <c r="E36" s="842"/>
      <c r="F36" s="842"/>
      <c r="G36" s="842"/>
      <c r="H36" s="843"/>
      <c r="I36" s="276"/>
      <c r="J36" s="277"/>
      <c r="K36" s="278">
        <f>VLOOKUP(A36,EQUIPOS!A6:D163,4,FALSE)</f>
        <v>68000</v>
      </c>
      <c r="L36" s="279"/>
      <c r="M36" s="345">
        <v>15</v>
      </c>
      <c r="N36" s="281">
        <f>K36/M36</f>
        <v>4533.333333333333</v>
      </c>
    </row>
    <row r="37" spans="1:14">
      <c r="A37" s="119" t="s">
        <v>174</v>
      </c>
      <c r="B37" s="841" t="str">
        <f>VLOOKUP(A37,EQUIPOS!A7:D154,3,FALSE)</f>
        <v>Compactador vibratorio tipo DD-20</v>
      </c>
      <c r="C37" s="842"/>
      <c r="D37" s="842"/>
      <c r="E37" s="842"/>
      <c r="F37" s="842"/>
      <c r="G37" s="842"/>
      <c r="H37" s="843"/>
      <c r="I37" s="430"/>
      <c r="J37" s="431"/>
      <c r="K37" s="278">
        <f>VLOOKUP(A37,EQUIPOS!A7:D164,4,FALSE)</f>
        <v>98700.258620689667</v>
      </c>
      <c r="L37" s="344"/>
      <c r="M37" s="345">
        <v>15</v>
      </c>
      <c r="N37" s="281">
        <f>K37/M37</f>
        <v>6580.0172413793107</v>
      </c>
    </row>
    <row r="38" spans="1:14">
      <c r="A38" s="119" t="s">
        <v>269</v>
      </c>
      <c r="B38" s="841" t="str">
        <f>VLOOKUP(A38,EQUIPOS!A8:D154,3,FALSE)</f>
        <v>Motoniveladora  potencia 215 HP, ancho de cuchilla 4,27 m, peso 18 ton.</v>
      </c>
      <c r="C38" s="842"/>
      <c r="D38" s="842"/>
      <c r="E38" s="842"/>
      <c r="F38" s="842"/>
      <c r="G38" s="842"/>
      <c r="H38" s="843"/>
      <c r="I38" s="337"/>
      <c r="J38" s="339"/>
      <c r="K38" s="278">
        <f>VLOOKUP(A38,EQUIPOS!A8:D165,4,FALSE)</f>
        <v>190000</v>
      </c>
      <c r="L38" s="432"/>
      <c r="M38" s="433">
        <v>15</v>
      </c>
      <c r="N38" s="281">
        <f>K38/M38</f>
        <v>12666.666666666666</v>
      </c>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0.02</v>
      </c>
      <c r="N41" s="353">
        <f>N75*M41</f>
        <v>42.556004338416663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SUM(N36:N41)</f>
        <v>23822.573245717729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14280</v>
      </c>
      <c r="N48" s="281">
        <f>K48*M48</f>
        <v>18564</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69</v>
      </c>
      <c r="N49" s="281">
        <f>K49*M49</f>
        <v>2070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34" t="s">
        <v>1037</v>
      </c>
      <c r="C53" s="835"/>
      <c r="D53" s="835"/>
      <c r="E53" s="835"/>
      <c r="F53" s="835"/>
      <c r="G53" s="835"/>
      <c r="H53" s="835"/>
      <c r="I53" s="835"/>
      <c r="J53" s="835"/>
      <c r="K53" s="835"/>
      <c r="L53" s="835"/>
      <c r="M53" s="836"/>
      <c r="N53" s="110">
        <f>SUM(N48:N52)</f>
        <v>20634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31" t="s">
        <v>1045</v>
      </c>
      <c r="M57" s="804"/>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17">
        <f>VLOOKUP(A58,TRANSPORTE!A1:D117,4,FALSE)</f>
        <v>1300</v>
      </c>
      <c r="M58" s="918"/>
      <c r="N58" s="296">
        <f>K58*L58</f>
        <v>1690</v>
      </c>
    </row>
    <row r="59" spans="1:14">
      <c r="B59" s="52"/>
      <c r="C59" s="53"/>
      <c r="D59" s="53"/>
      <c r="E59" s="53"/>
      <c r="F59" s="53"/>
      <c r="G59" s="53"/>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7"/>
      <c r="M63" s="818"/>
      <c r="N63" s="133"/>
    </row>
    <row r="64" spans="1:14" ht="15.75" thickBot="1">
      <c r="B64" s="834" t="s">
        <v>1037</v>
      </c>
      <c r="C64" s="835"/>
      <c r="D64" s="835"/>
      <c r="E64" s="835"/>
      <c r="F64" s="835"/>
      <c r="G64" s="835"/>
      <c r="H64" s="835"/>
      <c r="I64" s="835"/>
      <c r="J64" s="835"/>
      <c r="K64" s="835"/>
      <c r="L64" s="835"/>
      <c r="M64" s="836"/>
      <c r="N64" s="110">
        <f>N58+N59+N60+N61+N62</f>
        <v>1690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4" t="s">
        <v>1047</v>
      </c>
      <c r="C68" s="855"/>
      <c r="D68" s="855"/>
      <c r="E68" s="855"/>
      <c r="F68" s="855"/>
      <c r="G68" s="855"/>
      <c r="H68" s="855"/>
      <c r="I68" s="79" t="s">
        <v>1048</v>
      </c>
      <c r="J68" s="81" t="s">
        <v>1494</v>
      </c>
      <c r="K68" s="80" t="s">
        <v>1050</v>
      </c>
      <c r="L68" s="856" t="s">
        <v>1034</v>
      </c>
      <c r="M68" s="982"/>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15"/>
      <c r="C74" s="816"/>
      <c r="D74" s="816"/>
      <c r="E74" s="816"/>
      <c r="F74" s="816"/>
      <c r="G74" s="816"/>
      <c r="H74" s="816"/>
      <c r="I74" s="132"/>
      <c r="J74" s="132"/>
      <c r="K74" s="132"/>
      <c r="L74" s="916"/>
      <c r="M74" s="916"/>
      <c r="N74" s="51"/>
    </row>
    <row r="75" spans="1:15" ht="15.75" thickBot="1">
      <c r="B75" s="834" t="s">
        <v>1037</v>
      </c>
      <c r="C75" s="835"/>
      <c r="D75" s="835"/>
      <c r="E75" s="835"/>
      <c r="F75" s="835"/>
      <c r="G75" s="835"/>
      <c r="H75" s="835"/>
      <c r="I75" s="835"/>
      <c r="J75" s="835"/>
      <c r="K75" s="835"/>
      <c r="L75" s="835"/>
      <c r="M75" s="836"/>
      <c r="N75" s="310">
        <f>SUM(N69:N74)</f>
        <v>2127.800216920833</v>
      </c>
    </row>
    <row r="76" spans="1:15" ht="15.75" thickBot="1">
      <c r="B76" s="39"/>
      <c r="C76" s="40"/>
      <c r="D76" s="40"/>
      <c r="E76" s="40"/>
      <c r="F76" s="40"/>
      <c r="G76" s="40"/>
      <c r="H76" s="40"/>
      <c r="I76" s="40"/>
      <c r="J76" s="40"/>
      <c r="K76" s="40"/>
      <c r="L76" s="40"/>
      <c r="M76" s="40"/>
      <c r="N76" s="41"/>
    </row>
    <row r="77" spans="1:15" ht="15.75" thickBot="1">
      <c r="B77" s="828" t="s">
        <v>1051</v>
      </c>
      <c r="C77" s="829"/>
      <c r="D77" s="829"/>
      <c r="E77" s="829"/>
      <c r="F77" s="829"/>
      <c r="G77" s="829"/>
      <c r="H77" s="829"/>
      <c r="I77" s="829"/>
      <c r="J77" s="829"/>
      <c r="K77" s="829"/>
      <c r="L77" s="829"/>
      <c r="M77" s="830"/>
      <c r="N77" s="105">
        <f>N43+N53+N64+N75</f>
        <v>48274.373462638563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9" t="s">
        <v>1053</v>
      </c>
      <c r="C81" s="820"/>
      <c r="D81" s="820"/>
      <c r="E81" s="820"/>
      <c r="F81" s="820"/>
      <c r="G81" s="820"/>
      <c r="H81" s="820"/>
      <c r="I81" s="323"/>
      <c r="J81" s="343"/>
      <c r="K81" s="311" t="s">
        <v>1054</v>
      </c>
      <c r="L81" s="858" t="s">
        <v>1055</v>
      </c>
      <c r="M81" s="859"/>
      <c r="N81" s="312"/>
    </row>
    <row r="82" spans="1:14">
      <c r="B82" s="860" t="s">
        <v>1056</v>
      </c>
      <c r="C82" s="861"/>
      <c r="D82" s="861"/>
      <c r="E82" s="861"/>
      <c r="F82" s="861"/>
      <c r="G82" s="861"/>
      <c r="H82" s="861"/>
      <c r="I82" s="93"/>
      <c r="J82" s="94"/>
      <c r="K82" s="313">
        <v>0.2</v>
      </c>
      <c r="L82" s="862">
        <f>N77*K82</f>
        <v>9654.8746925277137</v>
      </c>
      <c r="M82" s="863"/>
      <c r="N82" s="57"/>
    </row>
    <row r="83" spans="1:14">
      <c r="B83" s="95" t="s">
        <v>1057</v>
      </c>
      <c r="C83" s="96"/>
      <c r="D83" s="96"/>
      <c r="E83" s="96"/>
      <c r="F83" s="96"/>
      <c r="G83" s="96"/>
      <c r="H83" s="96"/>
      <c r="I83" s="93"/>
      <c r="J83" s="94"/>
      <c r="K83" s="313">
        <v>0.05</v>
      </c>
      <c r="L83" s="862">
        <f>N77*K83</f>
        <v>2413.7186731319284</v>
      </c>
      <c r="M83" s="863"/>
      <c r="N83" s="57"/>
    </row>
    <row r="84" spans="1:14" ht="15.75" thickBot="1">
      <c r="B84" s="97" t="s">
        <v>1058</v>
      </c>
      <c r="C84" s="98"/>
      <c r="D84" s="98"/>
      <c r="E84" s="98"/>
      <c r="F84" s="98"/>
      <c r="G84" s="98"/>
      <c r="H84" s="98"/>
      <c r="I84" s="99"/>
      <c r="J84" s="100"/>
      <c r="K84" s="314">
        <v>0.05</v>
      </c>
      <c r="L84" s="864">
        <f>N77*K84</f>
        <v>2413.7186731319284</v>
      </c>
      <c r="M84" s="865"/>
      <c r="N84" s="57"/>
    </row>
    <row r="85" spans="1:14" ht="15.75" thickBot="1">
      <c r="B85" s="828" t="s">
        <v>1037</v>
      </c>
      <c r="C85" s="829"/>
      <c r="D85" s="829"/>
      <c r="E85" s="829"/>
      <c r="F85" s="829"/>
      <c r="G85" s="829"/>
      <c r="H85" s="829"/>
      <c r="I85" s="829"/>
      <c r="J85" s="829"/>
      <c r="K85" s="829"/>
      <c r="L85" s="829"/>
      <c r="M85" s="830"/>
      <c r="N85" s="58">
        <f>L82+L83+L84</f>
        <v>14482.312038791571</v>
      </c>
    </row>
    <row r="86" spans="1:14" ht="15.75" thickBot="1">
      <c r="B86" s="39"/>
      <c r="C86" s="40"/>
      <c r="D86" s="40"/>
      <c r="E86" s="40"/>
      <c r="F86" s="40"/>
      <c r="G86" s="40"/>
      <c r="H86" s="40"/>
      <c r="I86" s="40"/>
      <c r="J86" s="40"/>
      <c r="K86" s="40"/>
      <c r="L86" s="40"/>
      <c r="M86" s="40"/>
      <c r="N86" s="41"/>
    </row>
    <row r="87" spans="1:14" ht="15.75" thickBot="1">
      <c r="A87" t="s">
        <v>2122</v>
      </c>
      <c r="B87" s="828" t="s">
        <v>1059</v>
      </c>
      <c r="C87" s="829"/>
      <c r="D87" s="829"/>
      <c r="E87" s="829"/>
      <c r="F87" s="829"/>
      <c r="G87" s="829"/>
      <c r="H87" s="829"/>
      <c r="I87" s="829"/>
      <c r="J87" s="829"/>
      <c r="K87" s="829"/>
      <c r="L87" s="829"/>
      <c r="M87" s="830"/>
      <c r="N87" s="196">
        <f>N77+N85</f>
        <v>62756.685501430133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72" t="s">
        <v>2324</v>
      </c>
      <c r="C104" s="973"/>
      <c r="D104" s="973"/>
      <c r="E104" s="973"/>
      <c r="F104" s="973"/>
      <c r="G104" s="973"/>
      <c r="H104" s="973"/>
      <c r="I104" s="973"/>
      <c r="J104" s="973"/>
      <c r="K104" s="973"/>
      <c r="L104" s="973"/>
      <c r="M104" s="973"/>
      <c r="N104" s="974"/>
    </row>
    <row r="105" spans="2:14" ht="15" customHeight="1">
      <c r="B105" s="972"/>
      <c r="C105" s="973"/>
      <c r="D105" s="973"/>
      <c r="E105" s="973"/>
      <c r="F105" s="973"/>
      <c r="G105" s="973"/>
      <c r="H105" s="973"/>
      <c r="I105" s="973"/>
      <c r="J105" s="973"/>
      <c r="K105" s="973"/>
      <c r="L105" s="973"/>
      <c r="M105" s="973"/>
      <c r="N105" s="974"/>
    </row>
    <row r="106" spans="2:14" ht="30" customHeight="1">
      <c r="B106" s="975" t="s">
        <v>2325</v>
      </c>
      <c r="C106" s="976"/>
      <c r="D106" s="976"/>
      <c r="E106" s="976"/>
      <c r="F106" s="976"/>
      <c r="G106" s="976"/>
      <c r="H106" s="976"/>
      <c r="I106" s="976"/>
      <c r="J106" s="976"/>
      <c r="K106" s="976"/>
      <c r="L106" s="976"/>
      <c r="M106" s="976"/>
      <c r="N106" s="977"/>
    </row>
    <row r="107" spans="2:14">
      <c r="B107" s="975"/>
      <c r="C107" s="976"/>
      <c r="D107" s="976"/>
      <c r="E107" s="976"/>
      <c r="F107" s="976"/>
      <c r="G107" s="976"/>
      <c r="H107" s="976"/>
      <c r="I107" s="976"/>
      <c r="J107" s="976"/>
      <c r="K107" s="976"/>
      <c r="L107" s="976"/>
      <c r="M107" s="976"/>
      <c r="N107" s="97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8"/>
      <c r="K117" s="978"/>
      <c r="L117" s="978"/>
      <c r="M117" s="978"/>
      <c r="N117" s="979"/>
    </row>
    <row r="118" spans="2:14" ht="15.75" thickBot="1">
      <c r="B118" s="428" t="s">
        <v>2327</v>
      </c>
      <c r="C118" s="429"/>
      <c r="D118" s="429"/>
      <c r="E118" s="268"/>
      <c r="F118" s="268"/>
      <c r="G118" s="268"/>
      <c r="H118" s="268"/>
      <c r="I118" s="268"/>
      <c r="J118" s="980"/>
      <c r="K118" s="980"/>
      <c r="L118" s="980"/>
      <c r="M118" s="980"/>
      <c r="N118"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102.1344104122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14482</v>
      </c>
      <c r="N48" s="281">
        <f>K48*M48</f>
        <v>10137.4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10137.4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51"/>
    </row>
    <row r="77" spans="1:15" ht="15.75" thickBot="1">
      <c r="B77" s="834" t="s">
        <v>1037</v>
      </c>
      <c r="C77" s="835"/>
      <c r="D77" s="835"/>
      <c r="E77" s="835"/>
      <c r="F77" s="835"/>
      <c r="G77" s="835"/>
      <c r="H77" s="835"/>
      <c r="I77" s="835"/>
      <c r="J77" s="835"/>
      <c r="K77" s="835"/>
      <c r="L77" s="835"/>
      <c r="M77" s="836"/>
      <c r="N77" s="310">
        <f>SUM(N71:N76)</f>
        <v>2042.688208244</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12282.2226186562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2456.4445237312402</v>
      </c>
      <c r="M84" s="863"/>
      <c r="N84" s="57"/>
    </row>
    <row r="85" spans="1:14">
      <c r="B85" s="95" t="s">
        <v>1057</v>
      </c>
      <c r="C85" s="96"/>
      <c r="D85" s="96"/>
      <c r="E85" s="96"/>
      <c r="F85" s="96"/>
      <c r="G85" s="96"/>
      <c r="H85" s="96"/>
      <c r="I85" s="93"/>
      <c r="J85" s="94"/>
      <c r="K85" s="313">
        <v>0.05</v>
      </c>
      <c r="L85" s="862">
        <f>N79*K85</f>
        <v>614.11113093281006</v>
      </c>
      <c r="M85" s="863"/>
      <c r="N85" s="57"/>
    </row>
    <row r="86" spans="1:14" ht="15.75" thickBot="1">
      <c r="B86" s="97" t="s">
        <v>1058</v>
      </c>
      <c r="C86" s="98"/>
      <c r="D86" s="98"/>
      <c r="E86" s="98"/>
      <c r="F86" s="98"/>
      <c r="G86" s="98"/>
      <c r="H86" s="98"/>
      <c r="I86" s="99"/>
      <c r="J86" s="100"/>
      <c r="K86" s="314">
        <v>0.05</v>
      </c>
      <c r="L86" s="864">
        <f>N79*K86</f>
        <v>614.11113093281006</v>
      </c>
      <c r="M86" s="865"/>
      <c r="N86" s="57"/>
    </row>
    <row r="87" spans="1:14" ht="15.75" thickBot="1">
      <c r="B87" s="828" t="s">
        <v>1037</v>
      </c>
      <c r="C87" s="829"/>
      <c r="D87" s="829"/>
      <c r="E87" s="829"/>
      <c r="F87" s="829"/>
      <c r="G87" s="829"/>
      <c r="H87" s="829"/>
      <c r="I87" s="829"/>
      <c r="J87" s="829"/>
      <c r="K87" s="829"/>
      <c r="L87" s="829"/>
      <c r="M87" s="830"/>
      <c r="N87" s="58">
        <f>L84+L85+L86</f>
        <v>3684.6667855968599</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58">
        <f>N79+N87</f>
        <v>15966.889404253059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510.67205206099999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69817</v>
      </c>
      <c r="N48" s="281">
        <f>K48*M48</f>
        <v>13963.400000000001</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2491.0940758151023</v>
      </c>
      <c r="N49" s="281">
        <f>K49*M49</f>
        <v>2615.6487796058577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34" t="s">
        <v>1037</v>
      </c>
      <c r="C55" s="835"/>
      <c r="D55" s="835"/>
      <c r="E55" s="835"/>
      <c r="F55" s="835"/>
      <c r="G55" s="835"/>
      <c r="H55" s="835"/>
      <c r="I55" s="835"/>
      <c r="J55" s="835"/>
      <c r="K55" s="835"/>
      <c r="L55" s="835"/>
      <c r="M55" s="836"/>
      <c r="N55" s="110">
        <f>SUM(N48:N54)</f>
        <v>16579.048779605859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7"/>
      <c r="M65" s="818"/>
      <c r="N65" s="133"/>
    </row>
    <row r="66" spans="1:15" ht="15.75" thickBot="1">
      <c r="B66" s="834" t="s">
        <v>1037</v>
      </c>
      <c r="C66" s="835"/>
      <c r="D66" s="835"/>
      <c r="E66" s="835"/>
      <c r="F66" s="835"/>
      <c r="G66" s="835"/>
      <c r="H66" s="835"/>
      <c r="I66" s="835"/>
      <c r="J66" s="835"/>
      <c r="K66" s="835"/>
      <c r="L66" s="835"/>
      <c r="M66" s="83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15"/>
      <c r="C76" s="816"/>
      <c r="D76" s="816"/>
      <c r="E76" s="816"/>
      <c r="F76" s="816"/>
      <c r="G76" s="816"/>
      <c r="H76" s="816"/>
      <c r="I76" s="132"/>
      <c r="J76" s="132"/>
      <c r="K76" s="132"/>
      <c r="L76" s="916"/>
      <c r="M76" s="916"/>
      <c r="N76" s="133"/>
    </row>
    <row r="77" spans="1:15" ht="15.75" thickBot="1">
      <c r="B77" s="834" t="s">
        <v>1037</v>
      </c>
      <c r="C77" s="835"/>
      <c r="D77" s="835"/>
      <c r="E77" s="835"/>
      <c r="F77" s="835"/>
      <c r="G77" s="835"/>
      <c r="H77" s="835"/>
      <c r="I77" s="835"/>
      <c r="J77" s="835"/>
      <c r="K77" s="835"/>
      <c r="L77" s="835"/>
      <c r="M77" s="836"/>
      <c r="N77" s="469">
        <f>SUM(N71:N76)</f>
        <v>10213.44104122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27303.161872886856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5460.6323745773716</v>
      </c>
      <c r="M84" s="863"/>
      <c r="N84" s="57"/>
    </row>
    <row r="85" spans="1:14">
      <c r="B85" s="95" t="s">
        <v>1057</v>
      </c>
      <c r="C85" s="96"/>
      <c r="D85" s="96"/>
      <c r="E85" s="96"/>
      <c r="F85" s="96"/>
      <c r="G85" s="96"/>
      <c r="H85" s="96"/>
      <c r="I85" s="93"/>
      <c r="J85" s="94"/>
      <c r="K85" s="313">
        <v>0.05</v>
      </c>
      <c r="L85" s="862">
        <f>N79*K85</f>
        <v>1365.1580936443429</v>
      </c>
      <c r="M85" s="863"/>
      <c r="N85" s="57"/>
    </row>
    <row r="86" spans="1:14" ht="15.75" thickBot="1">
      <c r="B86" s="97" t="s">
        <v>1058</v>
      </c>
      <c r="C86" s="98"/>
      <c r="D86" s="98"/>
      <c r="E86" s="98"/>
      <c r="F86" s="98"/>
      <c r="G86" s="98"/>
      <c r="H86" s="98"/>
      <c r="I86" s="99"/>
      <c r="J86" s="100"/>
      <c r="K86" s="314">
        <v>0.05</v>
      </c>
      <c r="L86" s="864">
        <f>N79*K86</f>
        <v>1365.1580936443429</v>
      </c>
      <c r="M86" s="865"/>
      <c r="N86" s="57"/>
    </row>
    <row r="87" spans="1:14" ht="15.75" thickBot="1">
      <c r="B87" s="828" t="s">
        <v>1037</v>
      </c>
      <c r="C87" s="829"/>
      <c r="D87" s="829"/>
      <c r="E87" s="829"/>
      <c r="F87" s="829"/>
      <c r="G87" s="829"/>
      <c r="H87" s="829"/>
      <c r="I87" s="829"/>
      <c r="J87" s="829"/>
      <c r="K87" s="829"/>
      <c r="L87" s="829"/>
      <c r="M87" s="830"/>
      <c r="N87" s="58">
        <f>L84+L85+L86</f>
        <v>8190.9485618660565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35494.110434752911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8.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1500</v>
      </c>
      <c r="N36" s="281">
        <f>K36/M36</f>
        <v>34.906094792110125</v>
      </c>
    </row>
    <row r="37" spans="1:14">
      <c r="A37" s="119" t="s">
        <v>361</v>
      </c>
      <c r="B37" s="841" t="str">
        <f>VLOOKUP(A37,EQUIPOS!A7:D154,3,FALSE)</f>
        <v>Vehículo delineador</v>
      </c>
      <c r="C37" s="842"/>
      <c r="D37" s="842"/>
      <c r="E37" s="842"/>
      <c r="F37" s="842"/>
      <c r="G37" s="842"/>
      <c r="H37" s="843"/>
      <c r="I37" s="430"/>
      <c r="J37" s="431"/>
      <c r="K37" s="278">
        <f>VLOOKUP(A37,EQUIPOS!A7:D164,4,FALSE)</f>
        <v>91431.459131545358</v>
      </c>
      <c r="L37" s="344"/>
      <c r="M37" s="345">
        <v>1500</v>
      </c>
      <c r="N37" s="281">
        <f>K37/M37</f>
        <v>60.954306087696907</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0.21278002169208332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96.073180901499114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5950</v>
      </c>
      <c r="N48" s="281">
        <f>K48*M48</f>
        <v>273.7</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75000</v>
      </c>
      <c r="N49" s="281">
        <f>K49*M49</f>
        <v>1050</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137604.69764358463</v>
      </c>
      <c r="N50" s="281">
        <f>K50*M50</f>
        <v>59.170019986741387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1382.8700199867415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21.278002169208332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1500.221203057449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300.04424061148978</v>
      </c>
      <c r="M84" s="863"/>
      <c r="N84" s="57"/>
    </row>
    <row r="85" spans="1:14">
      <c r="B85" s="95" t="s">
        <v>1057</v>
      </c>
      <c r="C85" s="96"/>
      <c r="D85" s="96"/>
      <c r="E85" s="96"/>
      <c r="F85" s="96"/>
      <c r="G85" s="96"/>
      <c r="H85" s="96"/>
      <c r="I85" s="93"/>
      <c r="J85" s="94"/>
      <c r="K85" s="313">
        <v>0.05</v>
      </c>
      <c r="L85" s="862">
        <f>N79*K85</f>
        <v>75.011060152872446</v>
      </c>
      <c r="M85" s="863"/>
      <c r="N85" s="57"/>
    </row>
    <row r="86" spans="1:14" ht="15.75" thickBot="1">
      <c r="B86" s="97" t="s">
        <v>1058</v>
      </c>
      <c r="C86" s="98"/>
      <c r="D86" s="98"/>
      <c r="E86" s="98"/>
      <c r="F86" s="98"/>
      <c r="G86" s="98"/>
      <c r="H86" s="98"/>
      <c r="I86" s="99"/>
      <c r="J86" s="100"/>
      <c r="K86" s="314">
        <v>0.05</v>
      </c>
      <c r="L86" s="864">
        <f>N79*K86</f>
        <v>75.011060152872446</v>
      </c>
      <c r="M86" s="865"/>
      <c r="N86" s="57"/>
    </row>
    <row r="87" spans="1:14" ht="15.75" thickBot="1">
      <c r="B87" s="828" t="s">
        <v>1037</v>
      </c>
      <c r="C87" s="829"/>
      <c r="D87" s="829"/>
      <c r="E87" s="829"/>
      <c r="F87" s="829"/>
      <c r="G87" s="829"/>
      <c r="H87" s="829"/>
      <c r="I87" s="829"/>
      <c r="J87" s="829"/>
      <c r="K87" s="829"/>
      <c r="L87" s="829"/>
      <c r="M87" s="830"/>
      <c r="N87" s="58">
        <f>L84+L85+L86</f>
        <v>450.0663609172347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1950.2875639746837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1200</v>
      </c>
      <c r="N36" s="281">
        <f>K36/M36</f>
        <v>43.632618490137652</v>
      </c>
    </row>
    <row r="37" spans="1:14">
      <c r="A37" s="119" t="s">
        <v>201</v>
      </c>
      <c r="B37" s="841" t="str">
        <f>VLOOKUP(A37,EQUIPOS!A7:D154,3,FALSE)</f>
        <v>Equipo autopropulsado para pintura termoplástica</v>
      </c>
      <c r="C37" s="842"/>
      <c r="D37" s="842"/>
      <c r="E37" s="842"/>
      <c r="F37" s="842"/>
      <c r="G37" s="842"/>
      <c r="H37" s="843"/>
      <c r="I37" s="430"/>
      <c r="J37" s="431"/>
      <c r="K37" s="278">
        <f>VLOOKUP(A37,EQUIPOS!A7:D164,4,FALSE)</f>
        <v>92276.058961260132</v>
      </c>
      <c r="L37" s="344"/>
      <c r="M37" s="345">
        <v>1200</v>
      </c>
      <c r="N37" s="281">
        <f>K37/M37</f>
        <v>76.896715801050107</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0.37236503796114584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120.9016993291489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5950</v>
      </c>
      <c r="N48" s="281">
        <f>K48*M48</f>
        <v>642.6</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12239.650213945637</v>
      </c>
      <c r="N49" s="281">
        <f>K49*M49</f>
        <v>954.69271668775968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1597.2927166877598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37.236503796114583</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1755.4309198130234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351.08618396260471</v>
      </c>
      <c r="M84" s="863"/>
      <c r="N84" s="57"/>
    </row>
    <row r="85" spans="1:14">
      <c r="B85" s="95" t="s">
        <v>1057</v>
      </c>
      <c r="C85" s="96"/>
      <c r="D85" s="96"/>
      <c r="E85" s="96"/>
      <c r="F85" s="96"/>
      <c r="G85" s="96"/>
      <c r="H85" s="96"/>
      <c r="I85" s="93"/>
      <c r="J85" s="94"/>
      <c r="K85" s="313">
        <v>0.05</v>
      </c>
      <c r="L85" s="862">
        <f>N79*K85</f>
        <v>87.771545990651177</v>
      </c>
      <c r="M85" s="863"/>
      <c r="N85" s="57"/>
    </row>
    <row r="86" spans="1:14" ht="15.75" thickBot="1">
      <c r="B86" s="97" t="s">
        <v>1058</v>
      </c>
      <c r="C86" s="98"/>
      <c r="D86" s="98"/>
      <c r="E86" s="98"/>
      <c r="F86" s="98"/>
      <c r="G86" s="98"/>
      <c r="H86" s="98"/>
      <c r="I86" s="99"/>
      <c r="J86" s="100"/>
      <c r="K86" s="314">
        <v>0.05</v>
      </c>
      <c r="L86" s="864">
        <f>N79*K86</f>
        <v>87.771545990651177</v>
      </c>
      <c r="M86" s="865"/>
      <c r="N86" s="57"/>
    </row>
    <row r="87" spans="1:14" ht="15.75" thickBot="1">
      <c r="B87" s="828" t="s">
        <v>1037</v>
      </c>
      <c r="C87" s="829"/>
      <c r="D87" s="829"/>
      <c r="E87" s="829"/>
      <c r="F87" s="829"/>
      <c r="G87" s="829"/>
      <c r="H87" s="829"/>
      <c r="I87" s="829"/>
      <c r="J87" s="829"/>
      <c r="K87" s="829"/>
      <c r="L87" s="829"/>
      <c r="M87" s="830"/>
      <c r="N87" s="58">
        <f>L84+L85+L86</f>
        <v>526.62927594390703</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2282.0601957569306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199</v>
      </c>
      <c r="B36" s="841" t="str">
        <f>VLOOKUP(A36,EQUIPOS!A6:D154,3,FALSE)</f>
        <v xml:space="preserve">Equipo de pintura (Compresor), Presión máxima de trabajo 3300 psi.
</v>
      </c>
      <c r="C36" s="842"/>
      <c r="D36" s="842"/>
      <c r="E36" s="842"/>
      <c r="F36" s="842"/>
      <c r="G36" s="842"/>
      <c r="H36" s="843"/>
      <c r="I36" s="276"/>
      <c r="J36" s="277"/>
      <c r="K36" s="278">
        <f>VLOOKUP(A36,EQUIPOS!A6:D163,4,FALSE)</f>
        <v>19509.449765857815</v>
      </c>
      <c r="L36" s="279"/>
      <c r="M36" s="345">
        <v>6.1</v>
      </c>
      <c r="N36" s="281">
        <f>K36/M36</f>
        <v>3198.270453419314</v>
      </c>
    </row>
    <row r="37" spans="1:14">
      <c r="A37" s="119" t="s">
        <v>138</v>
      </c>
      <c r="B37" s="841" t="str">
        <f>VLOOKUP(A37,EQUIPOS!A7:D154,3,FALSE)</f>
        <v>Camioneta D-300</v>
      </c>
      <c r="C37" s="842"/>
      <c r="D37" s="842"/>
      <c r="E37" s="842"/>
      <c r="F37" s="842"/>
      <c r="G37" s="842"/>
      <c r="H37" s="843"/>
      <c r="I37" s="430"/>
      <c r="J37" s="431"/>
      <c r="K37" s="278">
        <f>VLOOKUP(A37,EQUIPOS!A7:D164,4,FALSE)</f>
        <v>52359.142188165184</v>
      </c>
      <c r="L37" s="344"/>
      <c r="M37" s="345">
        <v>6.1</v>
      </c>
      <c r="N37" s="281">
        <f>K37/M37</f>
        <v>8583.4659324860968</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73.252138615307373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11854.988524520719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5950</v>
      </c>
      <c r="N48" s="281">
        <f>K48*M48</f>
        <v>2272.9</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137604.69764358463</v>
      </c>
      <c r="N49" s="281">
        <f>K49*M49</f>
        <v>6880.234882179232</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75000</v>
      </c>
      <c r="N50" s="281">
        <f>K50*M50</f>
        <v>9000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18153.134882179234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857"/>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7325.2138615307376</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37333.337268230694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7466.6674536461396</v>
      </c>
      <c r="M84" s="863"/>
      <c r="N84" s="57"/>
    </row>
    <row r="85" spans="1:14">
      <c r="B85" s="95" t="s">
        <v>1057</v>
      </c>
      <c r="C85" s="96"/>
      <c r="D85" s="96"/>
      <c r="E85" s="96"/>
      <c r="F85" s="96"/>
      <c r="G85" s="96"/>
      <c r="H85" s="96"/>
      <c r="I85" s="93"/>
      <c r="J85" s="94"/>
      <c r="K85" s="313">
        <v>0.05</v>
      </c>
      <c r="L85" s="862">
        <f>N79*K85</f>
        <v>1866.6668634115349</v>
      </c>
      <c r="M85" s="863"/>
      <c r="N85" s="57"/>
    </row>
    <row r="86" spans="1:14" ht="15.75" thickBot="1">
      <c r="B86" s="97" t="s">
        <v>1058</v>
      </c>
      <c r="C86" s="98"/>
      <c r="D86" s="98"/>
      <c r="E86" s="98"/>
      <c r="F86" s="98"/>
      <c r="G86" s="98"/>
      <c r="H86" s="98"/>
      <c r="I86" s="99"/>
      <c r="J86" s="100"/>
      <c r="K86" s="314">
        <v>0.05</v>
      </c>
      <c r="L86" s="864">
        <f>N79*K86</f>
        <v>1866.6668634115349</v>
      </c>
      <c r="M86" s="865"/>
      <c r="N86" s="57"/>
    </row>
    <row r="87" spans="1:14" ht="15.75" thickBot="1">
      <c r="B87" s="828" t="s">
        <v>1037</v>
      </c>
      <c r="C87" s="829"/>
      <c r="D87" s="829"/>
      <c r="E87" s="829"/>
      <c r="F87" s="829"/>
      <c r="G87" s="829"/>
      <c r="H87" s="829"/>
      <c r="I87" s="829"/>
      <c r="J87" s="829"/>
      <c r="K87" s="829"/>
      <c r="L87" s="829"/>
      <c r="M87" s="830"/>
      <c r="N87" s="58">
        <f>L84+L85+L86</f>
        <v>11200.001180469208</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48533.338448699898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election activeCell="C72" sqref="C72"/>
    </sheetView>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6</v>
      </c>
      <c r="N36" s="281">
        <f>K36/M36</f>
        <v>8726.5236980275313</v>
      </c>
    </row>
    <row r="37" spans="1:14">
      <c r="A37" s="119" t="s">
        <v>1795</v>
      </c>
      <c r="B37" s="841" t="str">
        <f>VLOOKUP(A37,EQUIPOS!A7:D154,3,FALSE)</f>
        <v>Caldera para pintura termoplástica</v>
      </c>
      <c r="C37" s="842"/>
      <c r="D37" s="842"/>
      <c r="E37" s="842"/>
      <c r="F37" s="842"/>
      <c r="G37" s="842"/>
      <c r="H37" s="843"/>
      <c r="I37" s="430"/>
      <c r="J37" s="431"/>
      <c r="K37" s="278">
        <f>VLOOKUP(A37,EQUIPOS!A7:D164,4,FALSE)</f>
        <v>66460</v>
      </c>
      <c r="L37" s="344"/>
      <c r="M37" s="345">
        <v>6</v>
      </c>
      <c r="N37" s="281">
        <f>K37/M37</f>
        <v>11076.666666666666</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85.112008676833327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19888.302373371032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5950</v>
      </c>
      <c r="N48" s="281">
        <f>K48*M48</f>
        <v>5355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12239.650213945637</v>
      </c>
      <c r="N49" s="281">
        <f>K49*M49</f>
        <v>7955.772639064664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13310.772639064664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8511.200867683332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41710.275880119036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8342.0551760238068</v>
      </c>
      <c r="M84" s="863"/>
      <c r="N84" s="57"/>
    </row>
    <row r="85" spans="1:14">
      <c r="B85" s="95" t="s">
        <v>1057</v>
      </c>
      <c r="C85" s="96"/>
      <c r="D85" s="96"/>
      <c r="E85" s="96"/>
      <c r="F85" s="96"/>
      <c r="G85" s="96"/>
      <c r="H85" s="96"/>
      <c r="I85" s="93"/>
      <c r="J85" s="94"/>
      <c r="K85" s="313">
        <v>0.05</v>
      </c>
      <c r="L85" s="862">
        <f>N79*K85</f>
        <v>2085.5137940059517</v>
      </c>
      <c r="M85" s="863"/>
      <c r="N85" s="57"/>
    </row>
    <row r="86" spans="1:14" ht="15.75" thickBot="1">
      <c r="B86" s="97" t="s">
        <v>1058</v>
      </c>
      <c r="C86" s="98"/>
      <c r="D86" s="98"/>
      <c r="E86" s="98"/>
      <c r="F86" s="98"/>
      <c r="G86" s="98"/>
      <c r="H86" s="98"/>
      <c r="I86" s="99"/>
      <c r="J86" s="100"/>
      <c r="K86" s="314">
        <v>0.05</v>
      </c>
      <c r="L86" s="864">
        <f>N79*K86</f>
        <v>2085.5137940059517</v>
      </c>
      <c r="M86" s="865"/>
      <c r="N86" s="57"/>
    </row>
    <row r="87" spans="1:14" ht="15.75" thickBot="1">
      <c r="B87" s="828" t="s">
        <v>1037</v>
      </c>
      <c r="C87" s="829"/>
      <c r="D87" s="829"/>
      <c r="E87" s="829"/>
      <c r="F87" s="829"/>
      <c r="G87" s="829"/>
      <c r="H87" s="829"/>
      <c r="I87" s="829"/>
      <c r="J87" s="829"/>
      <c r="K87" s="829"/>
      <c r="L87" s="829"/>
      <c r="M87" s="830"/>
      <c r="N87" s="58">
        <f>L84+L85+L86</f>
        <v>12513.082764035711</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54223.358644154745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election activeCell="C72" sqref="C72"/>
    </sheetView>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250</v>
      </c>
      <c r="N36" s="281">
        <f>K36/M36</f>
        <v>209.43656875266075</v>
      </c>
    </row>
    <row r="37" spans="1:14">
      <c r="A37" s="119" t="s">
        <v>251</v>
      </c>
      <c r="B37" s="841" t="str">
        <f>VLOOKUP(A37,EQUIPOS!A7:D154,3,FALSE)</f>
        <v>Maquina térmica pegatachas</v>
      </c>
      <c r="C37" s="842"/>
      <c r="D37" s="842"/>
      <c r="E37" s="842"/>
      <c r="F37" s="842"/>
      <c r="G37" s="842"/>
      <c r="H37" s="843"/>
      <c r="I37" s="430"/>
      <c r="J37" s="431"/>
      <c r="K37" s="278">
        <f>VLOOKUP(A37,EQUIPOS!A7:D164,4,FALSE)</f>
        <v>19080.598659003834</v>
      </c>
      <c r="L37" s="344"/>
      <c r="M37" s="345">
        <v>250</v>
      </c>
      <c r="N37" s="281">
        <f>K37/M37</f>
        <v>76.322394636015332</v>
      </c>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1.0213441041219999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286.7803074927981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12239.650213945637</v>
      </c>
      <c r="N48" s="281">
        <f>K48*M48</f>
        <v>979.17201711565099</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5355</v>
      </c>
      <c r="N49" s="281">
        <f>K49*M49</f>
        <v>5355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6334.1720171156512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102.1344104122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6723.086735020649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1344.6173470041299</v>
      </c>
      <c r="M84" s="863"/>
      <c r="N84" s="57"/>
    </row>
    <row r="85" spans="1:14">
      <c r="B85" s="95" t="s">
        <v>1057</v>
      </c>
      <c r="C85" s="96"/>
      <c r="D85" s="96"/>
      <c r="E85" s="96"/>
      <c r="F85" s="96"/>
      <c r="G85" s="96"/>
      <c r="H85" s="96"/>
      <c r="I85" s="93"/>
      <c r="J85" s="94"/>
      <c r="K85" s="313">
        <v>0.05</v>
      </c>
      <c r="L85" s="862">
        <f>N79*K85</f>
        <v>336.15433675103247</v>
      </c>
      <c r="M85" s="863"/>
      <c r="N85" s="57"/>
    </row>
    <row r="86" spans="1:14" ht="15.75" thickBot="1">
      <c r="B86" s="97" t="s">
        <v>1058</v>
      </c>
      <c r="C86" s="98"/>
      <c r="D86" s="98"/>
      <c r="E86" s="98"/>
      <c r="F86" s="98"/>
      <c r="G86" s="98"/>
      <c r="H86" s="98"/>
      <c r="I86" s="99"/>
      <c r="J86" s="100"/>
      <c r="K86" s="314">
        <v>0.05</v>
      </c>
      <c r="L86" s="864">
        <f>N79*K86</f>
        <v>336.15433675103247</v>
      </c>
      <c r="M86" s="865"/>
      <c r="N86" s="57"/>
    </row>
    <row r="87" spans="1:14" ht="15.75" thickBot="1">
      <c r="B87" s="828" t="s">
        <v>1037</v>
      </c>
      <c r="C87" s="829"/>
      <c r="D87" s="829"/>
      <c r="E87" s="829"/>
      <c r="F87" s="829"/>
      <c r="G87" s="829"/>
      <c r="H87" s="829"/>
      <c r="I87" s="829"/>
      <c r="J87" s="829"/>
      <c r="K87" s="829"/>
      <c r="L87" s="829"/>
      <c r="M87" s="830"/>
      <c r="N87" s="58">
        <f>L84+L85+L86</f>
        <v>2016.9260205061951</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8740.0127555268446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3.75</v>
      </c>
      <c r="N36" s="281">
        <f>K36/M36</f>
        <v>13962.437916844048</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85.112008676833327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14047.549925520882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119000</v>
      </c>
      <c r="N48" s="281">
        <f>K48*M48</f>
        <v>119000</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261800</v>
      </c>
      <c r="N49" s="281">
        <f>K49*M49</f>
        <v>261800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337579</v>
      </c>
      <c r="N50" s="281">
        <f>K50*M50</f>
        <v>10127.369999999999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390927.37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8511.200867683332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413486.12079320423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82697.224158640849</v>
      </c>
      <c r="M84" s="863"/>
      <c r="N84" s="57"/>
    </row>
    <row r="85" spans="1:14">
      <c r="B85" s="95" t="s">
        <v>1057</v>
      </c>
      <c r="C85" s="96"/>
      <c r="D85" s="96"/>
      <c r="E85" s="96"/>
      <c r="F85" s="96"/>
      <c r="G85" s="96"/>
      <c r="H85" s="96"/>
      <c r="I85" s="93"/>
      <c r="J85" s="94"/>
      <c r="K85" s="313">
        <v>0.05</v>
      </c>
      <c r="L85" s="862">
        <f>N79*K85</f>
        <v>20674.306039660212</v>
      </c>
      <c r="M85" s="863"/>
      <c r="N85" s="57"/>
    </row>
    <row r="86" spans="1:14" ht="15.75" thickBot="1">
      <c r="B86" s="97" t="s">
        <v>1058</v>
      </c>
      <c r="C86" s="98"/>
      <c r="D86" s="98"/>
      <c r="E86" s="98"/>
      <c r="F86" s="98"/>
      <c r="G86" s="98"/>
      <c r="H86" s="98"/>
      <c r="I86" s="99"/>
      <c r="J86" s="100"/>
      <c r="K86" s="314">
        <v>0.05</v>
      </c>
      <c r="L86" s="864">
        <f>N79*K86</f>
        <v>20674.306039660212</v>
      </c>
      <c r="M86" s="865"/>
      <c r="N86" s="57"/>
    </row>
    <row r="87" spans="1:14" ht="15.75" thickBot="1">
      <c r="B87" s="828" t="s">
        <v>1037</v>
      </c>
      <c r="C87" s="829"/>
      <c r="D87" s="829"/>
      <c r="E87" s="829"/>
      <c r="F87" s="829"/>
      <c r="G87" s="829"/>
      <c r="H87" s="829"/>
      <c r="I87" s="829"/>
      <c r="J87" s="829"/>
      <c r="K87" s="829"/>
      <c r="L87" s="829"/>
      <c r="M87" s="830"/>
      <c r="N87" s="58">
        <f>L84+L85+L86</f>
        <v>124045.83623796127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537531.95703116548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8.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3.75</v>
      </c>
      <c r="N36" s="281">
        <f>K36/M36</f>
        <v>13962.437916844048</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85.112008676833327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14047.549925520882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119000</v>
      </c>
      <c r="N48" s="281">
        <f>K48*M48</f>
        <v>119000</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249900</v>
      </c>
      <c r="N49" s="281">
        <f>K49*M49</f>
        <v>249900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337579</v>
      </c>
      <c r="N50" s="281">
        <f>K50*M50</f>
        <v>10127.369999999999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379027.37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8511.200867683332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401586.12079320423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80317.224158640849</v>
      </c>
      <c r="M84" s="863"/>
      <c r="N84" s="57"/>
    </row>
    <row r="85" spans="1:14">
      <c r="B85" s="95" t="s">
        <v>1057</v>
      </c>
      <c r="C85" s="96"/>
      <c r="D85" s="96"/>
      <c r="E85" s="96"/>
      <c r="F85" s="96"/>
      <c r="G85" s="96"/>
      <c r="H85" s="96"/>
      <c r="I85" s="93"/>
      <c r="J85" s="94"/>
      <c r="K85" s="313">
        <v>0.05</v>
      </c>
      <c r="L85" s="862">
        <f>N79*K85</f>
        <v>20079.306039660212</v>
      </c>
      <c r="M85" s="863"/>
      <c r="N85" s="57"/>
    </row>
    <row r="86" spans="1:14" ht="15.75" thickBot="1">
      <c r="B86" s="97" t="s">
        <v>1058</v>
      </c>
      <c r="C86" s="98"/>
      <c r="D86" s="98"/>
      <c r="E86" s="98"/>
      <c r="F86" s="98"/>
      <c r="G86" s="98"/>
      <c r="H86" s="98"/>
      <c r="I86" s="99"/>
      <c r="J86" s="100"/>
      <c r="K86" s="314">
        <v>0.05</v>
      </c>
      <c r="L86" s="864">
        <f>N79*K86</f>
        <v>20079.306039660212</v>
      </c>
      <c r="M86" s="865"/>
      <c r="N86" s="57"/>
    </row>
    <row r="87" spans="1:14" ht="15.75" thickBot="1">
      <c r="B87" s="828" t="s">
        <v>1037</v>
      </c>
      <c r="C87" s="829"/>
      <c r="D87" s="829"/>
      <c r="E87" s="829"/>
      <c r="F87" s="829"/>
      <c r="G87" s="829"/>
      <c r="H87" s="829"/>
      <c r="I87" s="829"/>
      <c r="J87" s="829"/>
      <c r="K87" s="829"/>
      <c r="L87" s="829"/>
      <c r="M87" s="830"/>
      <c r="N87" s="58">
        <f>L84+L85+L86</f>
        <v>120475.83623796127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522061.95703116548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3</v>
      </c>
      <c r="N36" s="281">
        <f>K36/M36</f>
        <v>17453.047396055063</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42.55600433841667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17495.60340039348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73165.072018320963</v>
      </c>
      <c r="N48" s="281">
        <f>K48*M48</f>
        <v>73165.072018320963</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337579</v>
      </c>
      <c r="N49" s="281">
        <f>K49*M49</f>
        <v>20254.739999999998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93419.812018320954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4255.6004338416669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115171.0158525561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23034.20317051122</v>
      </c>
      <c r="M84" s="863"/>
      <c r="N84" s="57"/>
    </row>
    <row r="85" spans="1:14">
      <c r="B85" s="95" t="s">
        <v>1057</v>
      </c>
      <c r="C85" s="96"/>
      <c r="D85" s="96"/>
      <c r="E85" s="96"/>
      <c r="F85" s="96"/>
      <c r="G85" s="96"/>
      <c r="H85" s="96"/>
      <c r="I85" s="93"/>
      <c r="J85" s="94"/>
      <c r="K85" s="313">
        <v>0.05</v>
      </c>
      <c r="L85" s="862">
        <f>N79*K85</f>
        <v>5758.5507926278051</v>
      </c>
      <c r="M85" s="863"/>
      <c r="N85" s="57"/>
    </row>
    <row r="86" spans="1:14" ht="15.75" thickBot="1">
      <c r="B86" s="97" t="s">
        <v>1058</v>
      </c>
      <c r="C86" s="98"/>
      <c r="D86" s="98"/>
      <c r="E86" s="98"/>
      <c r="F86" s="98"/>
      <c r="G86" s="98"/>
      <c r="H86" s="98"/>
      <c r="I86" s="99"/>
      <c r="J86" s="100"/>
      <c r="K86" s="314">
        <v>0.05</v>
      </c>
      <c r="L86" s="864">
        <f>N79*K86</f>
        <v>5758.5507926278051</v>
      </c>
      <c r="M86" s="865"/>
      <c r="N86" s="57"/>
    </row>
    <row r="87" spans="1:14" ht="15.75" thickBot="1">
      <c r="B87" s="828" t="s">
        <v>1037</v>
      </c>
      <c r="C87" s="829"/>
      <c r="D87" s="829"/>
      <c r="E87" s="829"/>
      <c r="F87" s="829"/>
      <c r="G87" s="829"/>
      <c r="H87" s="829"/>
      <c r="I87" s="829"/>
      <c r="J87" s="829"/>
      <c r="K87" s="829"/>
      <c r="L87" s="829"/>
      <c r="M87" s="830"/>
      <c r="N87" s="58">
        <f>L84+L85+L86</f>
        <v>34551.304755766832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149722.32060832292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135</v>
      </c>
      <c r="B36" s="841" t="str">
        <f>VLOOKUP(A36,EQUIPOS!A6:D154,3,FALSE)</f>
        <v>Camión 350</v>
      </c>
      <c r="C36" s="842"/>
      <c r="D36" s="842"/>
      <c r="E36" s="842"/>
      <c r="F36" s="842"/>
      <c r="G36" s="842"/>
      <c r="H36" s="843"/>
      <c r="I36" s="276"/>
      <c r="J36" s="277"/>
      <c r="K36" s="278">
        <f>VLOOKUP(A36,EQUIPOS!A6:D163,4,FALSE)</f>
        <v>56660.755640698182</v>
      </c>
      <c r="L36" s="279"/>
      <c r="M36" s="345">
        <v>6.25</v>
      </c>
      <c r="N36" s="281">
        <f>K36/M36</f>
        <v>9065.7209025117099</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306.40323123659999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9372.1241337483098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130900</v>
      </c>
      <c r="N48" s="281">
        <f>K48*M48</f>
        <v>32725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420700</v>
      </c>
      <c r="N49" s="281">
        <f>K49*M49</f>
        <v>101864.40677966102</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134589.40677966102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6128.0646247320001</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150089.59553814135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30017.919107628273</v>
      </c>
      <c r="M84" s="863"/>
      <c r="N84" s="57"/>
    </row>
    <row r="85" spans="1:14">
      <c r="B85" s="95" t="s">
        <v>1057</v>
      </c>
      <c r="C85" s="96"/>
      <c r="D85" s="96"/>
      <c r="E85" s="96"/>
      <c r="F85" s="96"/>
      <c r="G85" s="96"/>
      <c r="H85" s="96"/>
      <c r="I85" s="93"/>
      <c r="J85" s="94"/>
      <c r="K85" s="313">
        <v>0.05</v>
      </c>
      <c r="L85" s="862">
        <f>N79*K85</f>
        <v>7504.4797769070683</v>
      </c>
      <c r="M85" s="863"/>
      <c r="N85" s="57"/>
    </row>
    <row r="86" spans="1:14" ht="15.75" thickBot="1">
      <c r="B86" s="97" t="s">
        <v>1058</v>
      </c>
      <c r="C86" s="98"/>
      <c r="D86" s="98"/>
      <c r="E86" s="98"/>
      <c r="F86" s="98"/>
      <c r="G86" s="98"/>
      <c r="H86" s="98"/>
      <c r="I86" s="99"/>
      <c r="J86" s="100"/>
      <c r="K86" s="314">
        <v>0.05</v>
      </c>
      <c r="L86" s="864">
        <f>N79*K86</f>
        <v>7504.4797769070683</v>
      </c>
      <c r="M86" s="865"/>
      <c r="N86" s="57"/>
    </row>
    <row r="87" spans="1:14" ht="15.75" thickBot="1">
      <c r="B87" s="828" t="s">
        <v>1037</v>
      </c>
      <c r="C87" s="829"/>
      <c r="D87" s="829"/>
      <c r="E87" s="829"/>
      <c r="F87" s="829"/>
      <c r="G87" s="829"/>
      <c r="H87" s="829"/>
      <c r="I87" s="829"/>
      <c r="J87" s="829"/>
      <c r="K87" s="829"/>
      <c r="L87" s="829"/>
      <c r="M87" s="830"/>
      <c r="N87" s="58">
        <f>L84+L85+L86</f>
        <v>45026.878661442417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195116.47419958375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election activeCell="C72" sqref="C72"/>
    </sheetView>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34.044803470733335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67989.460133791348</v>
      </c>
      <c r="N48" s="281">
        <f>K48*M48</f>
        <v>67989.460133791348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67989.460133791348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3404.4803470733332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71427.985284335417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14285.597056867084</v>
      </c>
      <c r="M84" s="863"/>
      <c r="N84" s="57"/>
    </row>
    <row r="85" spans="1:14">
      <c r="B85" s="95" t="s">
        <v>1057</v>
      </c>
      <c r="C85" s="96"/>
      <c r="D85" s="96"/>
      <c r="E85" s="96"/>
      <c r="F85" s="96"/>
      <c r="G85" s="96"/>
      <c r="H85" s="96"/>
      <c r="I85" s="93"/>
      <c r="J85" s="94"/>
      <c r="K85" s="313">
        <v>0.05</v>
      </c>
      <c r="L85" s="862">
        <f>N79*K85</f>
        <v>3571.3992642167709</v>
      </c>
      <c r="M85" s="863"/>
      <c r="N85" s="57"/>
    </row>
    <row r="86" spans="1:14" ht="15.75" thickBot="1">
      <c r="B86" s="97" t="s">
        <v>1058</v>
      </c>
      <c r="C86" s="98"/>
      <c r="D86" s="98"/>
      <c r="E86" s="98"/>
      <c r="F86" s="98"/>
      <c r="G86" s="98"/>
      <c r="H86" s="98"/>
      <c r="I86" s="99"/>
      <c r="J86" s="100"/>
      <c r="K86" s="314">
        <v>0.05</v>
      </c>
      <c r="L86" s="864">
        <f>N79*K86</f>
        <v>3571.3992642167709</v>
      </c>
      <c r="M86" s="865"/>
      <c r="N86" s="57"/>
    </row>
    <row r="87" spans="1:14" ht="15.75" thickBot="1">
      <c r="B87" s="828" t="s">
        <v>1037</v>
      </c>
      <c r="C87" s="829"/>
      <c r="D87" s="829"/>
      <c r="E87" s="829"/>
      <c r="F87" s="829"/>
      <c r="G87" s="829"/>
      <c r="H87" s="829"/>
      <c r="I87" s="829"/>
      <c r="J87" s="829"/>
      <c r="K87" s="829"/>
      <c r="L87" s="829"/>
      <c r="M87" s="830"/>
      <c r="N87" s="58">
        <f>L84+L85+L86</f>
        <v>21428.395585300626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92856.38086963605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35.218762211103453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61588.152594467538</v>
      </c>
      <c r="N48" s="281">
        <f>K48*M48</f>
        <v>61588.152594467538</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61588.152594467538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3521.8762211103449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65145.247577788985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13029.049515557797</v>
      </c>
      <c r="M84" s="863"/>
      <c r="N84" s="57"/>
    </row>
    <row r="85" spans="1:14">
      <c r="B85" s="95" t="s">
        <v>1057</v>
      </c>
      <c r="C85" s="96"/>
      <c r="D85" s="96"/>
      <c r="E85" s="96"/>
      <c r="F85" s="96"/>
      <c r="G85" s="96"/>
      <c r="H85" s="96"/>
      <c r="I85" s="93"/>
      <c r="J85" s="94"/>
      <c r="K85" s="313">
        <v>0.05</v>
      </c>
      <c r="L85" s="862">
        <f>N79*K85</f>
        <v>3257.2623788894493</v>
      </c>
      <c r="M85" s="863"/>
      <c r="N85" s="57"/>
    </row>
    <row r="86" spans="1:14" ht="15.75" thickBot="1">
      <c r="B86" s="97" t="s">
        <v>1058</v>
      </c>
      <c r="C86" s="98"/>
      <c r="D86" s="98"/>
      <c r="E86" s="98"/>
      <c r="F86" s="98"/>
      <c r="G86" s="98"/>
      <c r="H86" s="98"/>
      <c r="I86" s="99"/>
      <c r="J86" s="100"/>
      <c r="K86" s="314">
        <v>0.05</v>
      </c>
      <c r="L86" s="864">
        <f>N79*K86</f>
        <v>3257.2623788894493</v>
      </c>
      <c r="M86" s="865"/>
      <c r="N86" s="57"/>
    </row>
    <row r="87" spans="1:14" ht="15.75" thickBot="1">
      <c r="B87" s="828" t="s">
        <v>1037</v>
      </c>
      <c r="C87" s="829"/>
      <c r="D87" s="829"/>
      <c r="E87" s="829"/>
      <c r="F87" s="829"/>
      <c r="G87" s="829"/>
      <c r="H87" s="829"/>
      <c r="I87" s="829"/>
      <c r="J87" s="829"/>
      <c r="K87" s="829"/>
      <c r="L87" s="829"/>
      <c r="M87" s="830"/>
      <c r="N87" s="58">
        <f>L84+L85+L86</f>
        <v>19543.574273336697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84688.821851125685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35.218762211103453</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27370</v>
      </c>
      <c r="N48" s="281">
        <f>K48*M48</f>
        <v>27370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27370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3521.8762211103449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30927.094983321451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6185.4189966642907</v>
      </c>
      <c r="M84" s="863"/>
      <c r="N84" s="57"/>
    </row>
    <row r="85" spans="1:14">
      <c r="B85" s="95" t="s">
        <v>1057</v>
      </c>
      <c r="C85" s="96"/>
      <c r="D85" s="96"/>
      <c r="E85" s="96"/>
      <c r="F85" s="96"/>
      <c r="G85" s="96"/>
      <c r="H85" s="96"/>
      <c r="I85" s="93"/>
      <c r="J85" s="94"/>
      <c r="K85" s="313">
        <v>0.05</v>
      </c>
      <c r="L85" s="862">
        <f>N79*K85</f>
        <v>1546.3547491660727</v>
      </c>
      <c r="M85" s="863"/>
      <c r="N85" s="57"/>
    </row>
    <row r="86" spans="1:14" ht="15.75" thickBot="1">
      <c r="B86" s="97" t="s">
        <v>1058</v>
      </c>
      <c r="C86" s="98"/>
      <c r="D86" s="98"/>
      <c r="E86" s="98"/>
      <c r="F86" s="98"/>
      <c r="G86" s="98"/>
      <c r="H86" s="98"/>
      <c r="I86" s="99"/>
      <c r="J86" s="100"/>
      <c r="K86" s="314">
        <v>0.05</v>
      </c>
      <c r="L86" s="864">
        <f>N79*K86</f>
        <v>1546.3547491660727</v>
      </c>
      <c r="M86" s="865"/>
      <c r="N86" s="57"/>
    </row>
    <row r="87" spans="1:14" ht="15.75" thickBot="1">
      <c r="B87" s="828" t="s">
        <v>1037</v>
      </c>
      <c r="C87" s="829"/>
      <c r="D87" s="829"/>
      <c r="E87" s="829"/>
      <c r="F87" s="829"/>
      <c r="G87" s="829"/>
      <c r="H87" s="829"/>
      <c r="I87" s="829"/>
      <c r="J87" s="829"/>
      <c r="K87" s="829"/>
      <c r="L87" s="829"/>
      <c r="M87" s="830"/>
      <c r="N87" s="58">
        <f>L84+L85+L86</f>
        <v>9278.1284949964356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40205.223478317886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363</v>
      </c>
      <c r="B36" s="841" t="str">
        <f>VLOOKUP(A36,EQUIPOS!A6:D154,3,FALSE)</f>
        <v>Vibrador de concreto, Motor de 3 hp a 18.000 rpm Mangueras de 4 mt</v>
      </c>
      <c r="C36" s="842"/>
      <c r="D36" s="842"/>
      <c r="E36" s="842"/>
      <c r="F36" s="842"/>
      <c r="G36" s="842"/>
      <c r="H36" s="843"/>
      <c r="I36" s="276"/>
      <c r="J36" s="277"/>
      <c r="K36" s="278">
        <f>VLOOKUP(A36,EQUIPOS!A6:D163,4,FALSE)</f>
        <v>7500</v>
      </c>
      <c r="L36" s="279"/>
      <c r="M36" s="345">
        <v>1.25</v>
      </c>
      <c r="N36" s="281">
        <f>K36/M36</f>
        <v>6000</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0.02</v>
      </c>
      <c r="N41" s="353">
        <f>N77*M41</f>
        <v>510.67205206099999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6510.6720520609997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2737</v>
      </c>
      <c r="N48" s="281">
        <f>K48*M48</f>
        <v>26275.200000000001</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358190</v>
      </c>
      <c r="N49" s="281">
        <f>K49*M49</f>
        <v>42982.799999999996</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58921.959139396124</v>
      </c>
      <c r="N50" s="281">
        <f>K50*M50</f>
        <v>29460.979569698062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98718.979569698058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25533.60260305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130763.25422480906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26152.650844961812</v>
      </c>
      <c r="M84" s="863"/>
      <c r="N84" s="57"/>
    </row>
    <row r="85" spans="1:14">
      <c r="B85" s="95" t="s">
        <v>1057</v>
      </c>
      <c r="C85" s="96"/>
      <c r="D85" s="96"/>
      <c r="E85" s="96"/>
      <c r="F85" s="96"/>
      <c r="G85" s="96"/>
      <c r="H85" s="96"/>
      <c r="I85" s="93"/>
      <c r="J85" s="94"/>
      <c r="K85" s="313">
        <v>0.05</v>
      </c>
      <c r="L85" s="862">
        <f>N79*K85</f>
        <v>6538.1627112404531</v>
      </c>
      <c r="M85" s="863"/>
      <c r="N85" s="57"/>
    </row>
    <row r="86" spans="1:14" ht="15.75" thickBot="1">
      <c r="B86" s="97" t="s">
        <v>1058</v>
      </c>
      <c r="C86" s="98"/>
      <c r="D86" s="98"/>
      <c r="E86" s="98"/>
      <c r="F86" s="98"/>
      <c r="G86" s="98"/>
      <c r="H86" s="98"/>
      <c r="I86" s="99"/>
      <c r="J86" s="100"/>
      <c r="K86" s="314">
        <v>0.05</v>
      </c>
      <c r="L86" s="864">
        <f>N79*K86</f>
        <v>6538.1627112404531</v>
      </c>
      <c r="M86" s="865"/>
      <c r="N86" s="57"/>
    </row>
    <row r="87" spans="1:14" ht="15.75" thickBot="1">
      <c r="B87" s="828" t="s">
        <v>1037</v>
      </c>
      <c r="C87" s="829"/>
      <c r="D87" s="829"/>
      <c r="E87" s="829"/>
      <c r="F87" s="829"/>
      <c r="G87" s="829"/>
      <c r="H87" s="829"/>
      <c r="I87" s="829"/>
      <c r="J87" s="829"/>
      <c r="K87" s="829"/>
      <c r="L87" s="829"/>
      <c r="M87" s="830"/>
      <c r="N87" s="58">
        <f>L84+L85+L86</f>
        <v>39228.976267442718</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169992.23049225178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7.2953150294428575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11900</v>
      </c>
      <c r="N48" s="281">
        <f>K48*M48</f>
        <v>11900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11900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729.53150294428576</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12636.82681797373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2527.3653635947462</v>
      </c>
      <c r="M84" s="863"/>
      <c r="N84" s="57"/>
    </row>
    <row r="85" spans="1:14">
      <c r="B85" s="95" t="s">
        <v>1057</v>
      </c>
      <c r="C85" s="96"/>
      <c r="D85" s="96"/>
      <c r="E85" s="96"/>
      <c r="F85" s="96"/>
      <c r="G85" s="96"/>
      <c r="H85" s="96"/>
      <c r="I85" s="93"/>
      <c r="J85" s="94"/>
      <c r="K85" s="313">
        <v>0.05</v>
      </c>
      <c r="L85" s="862">
        <f>N79*K85</f>
        <v>631.84134089868655</v>
      </c>
      <c r="M85" s="863"/>
      <c r="N85" s="57"/>
    </row>
    <row r="86" spans="1:14" ht="15.75" thickBot="1">
      <c r="B86" s="97" t="s">
        <v>1058</v>
      </c>
      <c r="C86" s="98"/>
      <c r="D86" s="98"/>
      <c r="E86" s="98"/>
      <c r="F86" s="98"/>
      <c r="G86" s="98"/>
      <c r="H86" s="98"/>
      <c r="I86" s="99"/>
      <c r="J86" s="100"/>
      <c r="K86" s="314">
        <v>0.05</v>
      </c>
      <c r="L86" s="864">
        <f>N79*K86</f>
        <v>631.84134089868655</v>
      </c>
      <c r="M86" s="865"/>
      <c r="N86" s="57"/>
    </row>
    <row r="87" spans="1:14" ht="15.75" thickBot="1">
      <c r="B87" s="828" t="s">
        <v>1037</v>
      </c>
      <c r="C87" s="829"/>
      <c r="D87" s="829"/>
      <c r="E87" s="829"/>
      <c r="F87" s="829"/>
      <c r="G87" s="829"/>
      <c r="H87" s="829"/>
      <c r="I87" s="829"/>
      <c r="J87" s="829"/>
      <c r="K87" s="829"/>
      <c r="L87" s="829"/>
      <c r="M87" s="830"/>
      <c r="N87" s="58">
        <f>L84+L85+L86</f>
        <v>3791.0480453921195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16427.874863365851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9"/>
      <c r="C1" s="931"/>
      <c r="D1" s="932"/>
      <c r="E1" s="932"/>
      <c r="F1" s="932"/>
      <c r="G1" s="932"/>
      <c r="H1" s="932"/>
      <c r="I1" s="932"/>
      <c r="J1" s="933"/>
      <c r="K1" s="934" t="s">
        <v>1017</v>
      </c>
      <c r="L1" s="936" t="s">
        <v>2304</v>
      </c>
      <c r="M1" s="937"/>
      <c r="N1" s="938"/>
    </row>
    <row r="2" spans="2:14" ht="24.75" customHeight="1">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160</v>
      </c>
      <c r="N36" s="281">
        <f>K36/M36</f>
        <v>327.24463867603242</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19.1502019522875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346.39484062831991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216937</v>
      </c>
      <c r="N48" s="281">
        <f>K48*M48</f>
        <v>216937</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337579</v>
      </c>
      <c r="N49" s="281">
        <f>K49*M49</f>
        <v>10127.369999999999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227064.37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1915.0201952287498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229325.78503585706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45865.157007171416</v>
      </c>
      <c r="M84" s="863"/>
      <c r="N84" s="57"/>
    </row>
    <row r="85" spans="1:14">
      <c r="B85" s="95" t="s">
        <v>1057</v>
      </c>
      <c r="C85" s="96"/>
      <c r="D85" s="96"/>
      <c r="E85" s="96"/>
      <c r="F85" s="96"/>
      <c r="G85" s="96"/>
      <c r="H85" s="96"/>
      <c r="I85" s="93"/>
      <c r="J85" s="94"/>
      <c r="K85" s="313">
        <v>0.05</v>
      </c>
      <c r="L85" s="862">
        <f>N79*K85</f>
        <v>11466.289251792854</v>
      </c>
      <c r="M85" s="863"/>
      <c r="N85" s="57"/>
    </row>
    <row r="86" spans="1:14" ht="15.75" thickBot="1">
      <c r="B86" s="97" t="s">
        <v>1058</v>
      </c>
      <c r="C86" s="98"/>
      <c r="D86" s="98"/>
      <c r="E86" s="98"/>
      <c r="F86" s="98"/>
      <c r="G86" s="98"/>
      <c r="H86" s="98"/>
      <c r="I86" s="99"/>
      <c r="J86" s="100"/>
      <c r="K86" s="314">
        <v>0.05</v>
      </c>
      <c r="L86" s="864">
        <f>N79*K86</f>
        <v>11466.289251792854</v>
      </c>
      <c r="M86" s="865"/>
      <c r="N86" s="57"/>
    </row>
    <row r="87" spans="1:14" ht="15.75" thickBot="1">
      <c r="B87" s="828" t="s">
        <v>1037</v>
      </c>
      <c r="C87" s="829"/>
      <c r="D87" s="829"/>
      <c r="E87" s="829"/>
      <c r="F87" s="829"/>
      <c r="G87" s="829"/>
      <c r="H87" s="829"/>
      <c r="I87" s="829"/>
      <c r="J87" s="829"/>
      <c r="K87" s="829"/>
      <c r="L87" s="829"/>
      <c r="M87" s="830"/>
      <c r="N87" s="58">
        <f>L84+L85+L86</f>
        <v>68797.73551075712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298123.52054661419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68.08960694146667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6500</v>
      </c>
      <c r="N48" s="281">
        <f>K48*M48</f>
        <v>260</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8000</v>
      </c>
      <c r="N49" s="281">
        <f>K49*M49</f>
        <v>3200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457</v>
      </c>
      <c r="N50" s="281">
        <f>K50*M50</f>
        <v>1371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4831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680.89606941466661</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5579.9856763561329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1115.9971352712266</v>
      </c>
      <c r="M84" s="863"/>
      <c r="N84" s="57"/>
    </row>
    <row r="85" spans="1:14">
      <c r="B85" s="95" t="s">
        <v>1057</v>
      </c>
      <c r="C85" s="96"/>
      <c r="D85" s="96"/>
      <c r="E85" s="96"/>
      <c r="F85" s="96"/>
      <c r="G85" s="96"/>
      <c r="H85" s="96"/>
      <c r="I85" s="93"/>
      <c r="J85" s="94"/>
      <c r="K85" s="313">
        <v>0.05</v>
      </c>
      <c r="L85" s="862">
        <f>N79*K85</f>
        <v>278.99928381780666</v>
      </c>
      <c r="M85" s="863"/>
      <c r="N85" s="57"/>
    </row>
    <row r="86" spans="1:14" ht="15.75" thickBot="1">
      <c r="B86" s="97" t="s">
        <v>1058</v>
      </c>
      <c r="C86" s="98"/>
      <c r="D86" s="98"/>
      <c r="E86" s="98"/>
      <c r="F86" s="98"/>
      <c r="G86" s="98"/>
      <c r="H86" s="98"/>
      <c r="I86" s="99"/>
      <c r="J86" s="100"/>
      <c r="K86" s="314">
        <v>0.05</v>
      </c>
      <c r="L86" s="864">
        <f>N79*K86</f>
        <v>278.99928381780666</v>
      </c>
      <c r="M86" s="865"/>
      <c r="N86" s="57"/>
    </row>
    <row r="87" spans="1:14" ht="15.75" thickBot="1">
      <c r="B87" s="828" t="s">
        <v>1037</v>
      </c>
      <c r="C87" s="829"/>
      <c r="D87" s="829"/>
      <c r="E87" s="829"/>
      <c r="F87" s="829"/>
      <c r="G87" s="829"/>
      <c r="H87" s="829"/>
      <c r="I87" s="829"/>
      <c r="J87" s="829"/>
      <c r="K87" s="829"/>
      <c r="L87" s="829"/>
      <c r="M87" s="830"/>
      <c r="N87" s="58">
        <f>L84+L85+L86</f>
        <v>1673.9957029068398</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7253.981379262973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election activeCell="C72" sqref="C72"/>
    </sheetView>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68.08960694146667</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23000</v>
      </c>
      <c r="N48" s="281">
        <f>K48*M48</f>
        <v>9200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457</v>
      </c>
      <c r="N49" s="281">
        <f>K49*M49</f>
        <v>1371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10571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680.89606941466661</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11319.985676356133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2263.9971352712269</v>
      </c>
      <c r="M84" s="863"/>
      <c r="N84" s="57"/>
    </row>
    <row r="85" spans="1:14">
      <c r="B85" s="95" t="s">
        <v>1057</v>
      </c>
      <c r="C85" s="96"/>
      <c r="D85" s="96"/>
      <c r="E85" s="96"/>
      <c r="F85" s="96"/>
      <c r="G85" s="96"/>
      <c r="H85" s="96"/>
      <c r="I85" s="93"/>
      <c r="J85" s="94"/>
      <c r="K85" s="313">
        <v>0.05</v>
      </c>
      <c r="L85" s="862">
        <f>N79*K85</f>
        <v>565.99928381780671</v>
      </c>
      <c r="M85" s="863"/>
      <c r="N85" s="57"/>
    </row>
    <row r="86" spans="1:14" ht="15.75" thickBot="1">
      <c r="B86" s="97" t="s">
        <v>1058</v>
      </c>
      <c r="C86" s="98"/>
      <c r="D86" s="98"/>
      <c r="E86" s="98"/>
      <c r="F86" s="98"/>
      <c r="G86" s="98"/>
      <c r="H86" s="98"/>
      <c r="I86" s="99"/>
      <c r="J86" s="100"/>
      <c r="K86" s="314">
        <v>0.05</v>
      </c>
      <c r="L86" s="864">
        <f>N79*K86</f>
        <v>565.99928381780671</v>
      </c>
      <c r="M86" s="865"/>
      <c r="N86" s="57"/>
    </row>
    <row r="87" spans="1:14" ht="15.75" thickBot="1">
      <c r="B87" s="828" t="s">
        <v>1037</v>
      </c>
      <c r="C87" s="829"/>
      <c r="D87" s="829"/>
      <c r="E87" s="829"/>
      <c r="F87" s="829"/>
      <c r="G87" s="829"/>
      <c r="H87" s="829"/>
      <c r="I87" s="829"/>
      <c r="J87" s="829"/>
      <c r="K87" s="829"/>
      <c r="L87" s="829"/>
      <c r="M87" s="830"/>
      <c r="N87" s="58">
        <f>L84+L85+L86</f>
        <v>3395.9957029068405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14715.981379262974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272.35842776586668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6500</v>
      </c>
      <c r="N48" s="281">
        <f>K48*M48</f>
        <v>520</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8000</v>
      </c>
      <c r="N49" s="281">
        <f>K49*M49</f>
        <v>3200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457</v>
      </c>
      <c r="N50" s="281">
        <f>K50*M50</f>
        <v>1371</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12000</v>
      </c>
      <c r="N51" s="281">
        <f>K51*M51</f>
        <v>18000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23091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51"/>
    </row>
    <row r="77" spans="1:15" ht="15.75" thickBot="1">
      <c r="B77" s="828" t="s">
        <v>1037</v>
      </c>
      <c r="C77" s="829"/>
      <c r="D77" s="829"/>
      <c r="E77" s="829"/>
      <c r="F77" s="829"/>
      <c r="G77" s="829"/>
      <c r="H77" s="829"/>
      <c r="I77" s="829"/>
      <c r="J77" s="829"/>
      <c r="K77" s="829"/>
      <c r="L77" s="829"/>
      <c r="M77" s="830"/>
      <c r="N77" s="310">
        <f>SUM(N71:N76)</f>
        <v>2723.5842776586665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26086.942705424532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5217.388541084907</v>
      </c>
      <c r="M84" s="863"/>
      <c r="N84" s="57"/>
    </row>
    <row r="85" spans="1:14">
      <c r="B85" s="95" t="s">
        <v>1057</v>
      </c>
      <c r="C85" s="96"/>
      <c r="D85" s="96"/>
      <c r="E85" s="96"/>
      <c r="F85" s="96"/>
      <c r="G85" s="96"/>
      <c r="H85" s="96"/>
      <c r="I85" s="93"/>
      <c r="J85" s="94"/>
      <c r="K85" s="313">
        <v>0.05</v>
      </c>
      <c r="L85" s="862">
        <f>N79*K85</f>
        <v>1304.3471352712268</v>
      </c>
      <c r="M85" s="863"/>
      <c r="N85" s="57"/>
    </row>
    <row r="86" spans="1:14" ht="15.75" thickBot="1">
      <c r="B86" s="97" t="s">
        <v>1058</v>
      </c>
      <c r="C86" s="98"/>
      <c r="D86" s="98"/>
      <c r="E86" s="98"/>
      <c r="F86" s="98"/>
      <c r="G86" s="98"/>
      <c r="H86" s="98"/>
      <c r="I86" s="99"/>
      <c r="J86" s="100"/>
      <c r="K86" s="314">
        <v>0.05</v>
      </c>
      <c r="L86" s="864">
        <f>N79*K86</f>
        <v>1304.3471352712268</v>
      </c>
      <c r="M86" s="865"/>
      <c r="N86" s="57"/>
    </row>
    <row r="87" spans="1:14" ht="15.75" thickBot="1">
      <c r="B87" s="828" t="s">
        <v>1037</v>
      </c>
      <c r="C87" s="829"/>
      <c r="D87" s="829"/>
      <c r="E87" s="829"/>
      <c r="F87" s="829"/>
      <c r="G87" s="829"/>
      <c r="H87" s="829"/>
      <c r="I87" s="829"/>
      <c r="J87" s="829"/>
      <c r="K87" s="829"/>
      <c r="L87" s="829"/>
      <c r="M87" s="830"/>
      <c r="N87" s="58">
        <f>L84+L85+L86</f>
        <v>7826.0828116273606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33913.025517051894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272.35842776586668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23000</v>
      </c>
      <c r="N48" s="281">
        <f>K48*M48</f>
        <v>9200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457</v>
      </c>
      <c r="N49" s="281">
        <f>K49*M49</f>
        <v>1371</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12000</v>
      </c>
      <c r="N50" s="281">
        <f>K50*M50</f>
        <v>18000</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28571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2723.5842776586665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31566.942705424532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6313.388541084907</v>
      </c>
      <c r="M84" s="863"/>
      <c r="N84" s="57"/>
    </row>
    <row r="85" spans="1:14">
      <c r="B85" s="95" t="s">
        <v>1057</v>
      </c>
      <c r="C85" s="96"/>
      <c r="D85" s="96"/>
      <c r="E85" s="96"/>
      <c r="F85" s="96"/>
      <c r="G85" s="96"/>
      <c r="H85" s="96"/>
      <c r="I85" s="93"/>
      <c r="J85" s="94"/>
      <c r="K85" s="313">
        <v>0.05</v>
      </c>
      <c r="L85" s="862">
        <f>N79*K85</f>
        <v>1578.3471352712268</v>
      </c>
      <c r="M85" s="863"/>
      <c r="N85" s="57"/>
    </row>
    <row r="86" spans="1:14" ht="15.75" thickBot="1">
      <c r="B86" s="97" t="s">
        <v>1058</v>
      </c>
      <c r="C86" s="98"/>
      <c r="D86" s="98"/>
      <c r="E86" s="98"/>
      <c r="F86" s="98"/>
      <c r="G86" s="98"/>
      <c r="H86" s="98"/>
      <c r="I86" s="99"/>
      <c r="J86" s="100"/>
      <c r="K86" s="314">
        <v>0.05</v>
      </c>
      <c r="L86" s="864">
        <f>N79*K86</f>
        <v>1578.3471352712268</v>
      </c>
      <c r="M86" s="865"/>
      <c r="N86" s="57"/>
    </row>
    <row r="87" spans="1:14" ht="15.75" thickBot="1">
      <c r="B87" s="828" t="s">
        <v>1037</v>
      </c>
      <c r="C87" s="829"/>
      <c r="D87" s="829"/>
      <c r="E87" s="829"/>
      <c r="F87" s="829"/>
      <c r="G87" s="829"/>
      <c r="H87" s="829"/>
      <c r="I87" s="829"/>
      <c r="J87" s="829"/>
      <c r="K87" s="829"/>
      <c r="L87" s="829"/>
      <c r="M87" s="830"/>
      <c r="N87" s="58">
        <f>L84+L85+L86</f>
        <v>9470.0828116273606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41037.025517051894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241</v>
      </c>
      <c r="B36" s="841" t="str">
        <f>VLOOKUP(A36,EQUIPOS!A6:D154,3,FALSE)</f>
        <v>Grúa (capacidad 15 ton)</v>
      </c>
      <c r="C36" s="842"/>
      <c r="D36" s="842"/>
      <c r="E36" s="842"/>
      <c r="F36" s="842"/>
      <c r="G36" s="842"/>
      <c r="H36" s="843"/>
      <c r="I36" s="276"/>
      <c r="J36" s="277"/>
      <c r="K36" s="278">
        <f>VLOOKUP(A36,EQUIPOS!A6:D163,4,FALSE)</f>
        <v>165447.8341847595</v>
      </c>
      <c r="L36" s="279"/>
      <c r="M36" s="345">
        <v>0.75</v>
      </c>
      <c r="N36" s="281">
        <f>K36/M36</f>
        <v>220597.11224634599</v>
      </c>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0.2</v>
      </c>
      <c r="N41" s="353">
        <f>N77*M41</f>
        <v>8511.2008676833339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229108.31311402933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10866.341710359789</v>
      </c>
      <c r="N48" s="281">
        <f>K48*M48</f>
        <v>10866.341710359789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10866.341710359789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42556.004338416664</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282530.65916280576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56506.131832561157</v>
      </c>
      <c r="M84" s="863"/>
      <c r="N84" s="57"/>
    </row>
    <row r="85" spans="1:14">
      <c r="B85" s="95" t="s">
        <v>1057</v>
      </c>
      <c r="C85" s="96"/>
      <c r="D85" s="96"/>
      <c r="E85" s="96"/>
      <c r="F85" s="96"/>
      <c r="G85" s="96"/>
      <c r="H85" s="96"/>
      <c r="I85" s="93"/>
      <c r="J85" s="94"/>
      <c r="K85" s="313">
        <v>0.05</v>
      </c>
      <c r="L85" s="862">
        <f>N79*K85</f>
        <v>14126.532958140289</v>
      </c>
      <c r="M85" s="863"/>
      <c r="N85" s="57"/>
    </row>
    <row r="86" spans="1:14" ht="15.75" thickBot="1">
      <c r="B86" s="97" t="s">
        <v>1058</v>
      </c>
      <c r="C86" s="98"/>
      <c r="D86" s="98"/>
      <c r="E86" s="98"/>
      <c r="F86" s="98"/>
      <c r="G86" s="98"/>
      <c r="H86" s="98"/>
      <c r="I86" s="99"/>
      <c r="J86" s="100"/>
      <c r="K86" s="314">
        <v>0.05</v>
      </c>
      <c r="L86" s="864">
        <f>N79*K86</f>
        <v>14126.532958140289</v>
      </c>
      <c r="M86" s="865"/>
      <c r="N86" s="57"/>
    </row>
    <row r="87" spans="1:14" ht="15.75" thickBot="1">
      <c r="B87" s="828" t="s">
        <v>1037</v>
      </c>
      <c r="C87" s="829"/>
      <c r="D87" s="829"/>
      <c r="E87" s="829"/>
      <c r="F87" s="829"/>
      <c r="G87" s="829"/>
      <c r="H87" s="829"/>
      <c r="I87" s="829"/>
      <c r="J87" s="829"/>
      <c r="K87" s="829"/>
      <c r="L87" s="829"/>
      <c r="M87" s="830"/>
      <c r="N87" s="58">
        <f>L84+L85+L86</f>
        <v>84759.197748841732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367289.85691164748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0.2</v>
      </c>
      <c r="N41" s="353">
        <f>N77*M41</f>
        <v>6383.4006507624999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10866.341710359789</v>
      </c>
      <c r="N48" s="281">
        <f>K48*M48</f>
        <v>10866.341710359789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10866.341710359789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51"/>
    </row>
    <row r="77" spans="1:15" ht="15.75" thickBot="1">
      <c r="B77" s="828" t="s">
        <v>1037</v>
      </c>
      <c r="C77" s="829"/>
      <c r="D77" s="829"/>
      <c r="E77" s="829"/>
      <c r="F77" s="829"/>
      <c r="G77" s="829"/>
      <c r="H77" s="829"/>
      <c r="I77" s="829"/>
      <c r="J77" s="829"/>
      <c r="K77" s="829"/>
      <c r="L77" s="829"/>
      <c r="M77" s="830"/>
      <c r="N77" s="310">
        <f>SUM(N71:N76)</f>
        <v>31917.003253812498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49166.745614934785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9833.3491229869578</v>
      </c>
      <c r="M84" s="863"/>
      <c r="N84" s="57"/>
    </row>
    <row r="85" spans="1:14">
      <c r="B85" s="95" t="s">
        <v>1057</v>
      </c>
      <c r="C85" s="96"/>
      <c r="D85" s="96"/>
      <c r="E85" s="96"/>
      <c r="F85" s="96"/>
      <c r="G85" s="96"/>
      <c r="H85" s="96"/>
      <c r="I85" s="93"/>
      <c r="J85" s="94"/>
      <c r="K85" s="313">
        <v>0.05</v>
      </c>
      <c r="L85" s="862">
        <f>N79*K85</f>
        <v>2458.3372807467395</v>
      </c>
      <c r="M85" s="863"/>
      <c r="N85" s="57"/>
    </row>
    <row r="86" spans="1:14" ht="15.75" thickBot="1">
      <c r="B86" s="97" t="s">
        <v>1058</v>
      </c>
      <c r="C86" s="98"/>
      <c r="D86" s="98"/>
      <c r="E86" s="98"/>
      <c r="F86" s="98"/>
      <c r="G86" s="98"/>
      <c r="H86" s="98"/>
      <c r="I86" s="99"/>
      <c r="J86" s="100"/>
      <c r="K86" s="314">
        <v>0.05</v>
      </c>
      <c r="L86" s="864">
        <f>N79*K86</f>
        <v>2458.3372807467395</v>
      </c>
      <c r="M86" s="865"/>
      <c r="N86" s="57"/>
    </row>
    <row r="87" spans="1:14" ht="15.75" thickBot="1">
      <c r="B87" s="828" t="s">
        <v>1037</v>
      </c>
      <c r="C87" s="829"/>
      <c r="D87" s="829"/>
      <c r="E87" s="829"/>
      <c r="F87" s="829"/>
      <c r="G87" s="829"/>
      <c r="H87" s="829"/>
      <c r="I87" s="829"/>
      <c r="J87" s="829"/>
      <c r="K87" s="829"/>
      <c r="L87" s="829"/>
      <c r="M87" s="830"/>
      <c r="N87" s="58">
        <f>L84+L85+L86</f>
        <v>14750.023684480435</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63916.769299415217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0.15</v>
      </c>
      <c r="N41" s="353">
        <f>N77*M41</f>
        <v>2553.3602603049999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10866.341710359789</v>
      </c>
      <c r="N48" s="281">
        <f>K48*M48</f>
        <v>10866.341710359789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10866.341710359789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51"/>
    </row>
    <row r="77" spans="1:15" ht="15.75" thickBot="1">
      <c r="B77" s="828" t="s">
        <v>1037</v>
      </c>
      <c r="C77" s="829"/>
      <c r="D77" s="829"/>
      <c r="E77" s="829"/>
      <c r="F77" s="829"/>
      <c r="G77" s="829"/>
      <c r="H77" s="829"/>
      <c r="I77" s="829"/>
      <c r="J77" s="829"/>
      <c r="K77" s="829"/>
      <c r="L77" s="829"/>
      <c r="M77" s="830"/>
      <c r="N77" s="310">
        <f>SUM(N71:N76)</f>
        <v>17022.401735366668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30442.103706031456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6088.4207412062915</v>
      </c>
      <c r="M84" s="863"/>
      <c r="N84" s="57"/>
    </row>
    <row r="85" spans="1:14">
      <c r="B85" s="95" t="s">
        <v>1057</v>
      </c>
      <c r="C85" s="96"/>
      <c r="D85" s="96"/>
      <c r="E85" s="96"/>
      <c r="F85" s="96"/>
      <c r="G85" s="96"/>
      <c r="H85" s="96"/>
      <c r="I85" s="93"/>
      <c r="J85" s="94"/>
      <c r="K85" s="313">
        <v>0.05</v>
      </c>
      <c r="L85" s="862">
        <f>N79*K85</f>
        <v>1522.1051853015729</v>
      </c>
      <c r="M85" s="863"/>
      <c r="N85" s="57"/>
    </row>
    <row r="86" spans="1:14" ht="15.75" thickBot="1">
      <c r="B86" s="97" t="s">
        <v>1058</v>
      </c>
      <c r="C86" s="98"/>
      <c r="D86" s="98"/>
      <c r="E86" s="98"/>
      <c r="F86" s="98"/>
      <c r="G86" s="98"/>
      <c r="H86" s="98"/>
      <c r="I86" s="99"/>
      <c r="J86" s="100"/>
      <c r="K86" s="314">
        <v>0.05</v>
      </c>
      <c r="L86" s="864">
        <f>N79*K86</f>
        <v>1522.1051853015729</v>
      </c>
      <c r="M86" s="865"/>
      <c r="N86" s="57"/>
    </row>
    <row r="87" spans="1:14" ht="15.75" thickBot="1">
      <c r="B87" s="828" t="s">
        <v>1037</v>
      </c>
      <c r="C87" s="829"/>
      <c r="D87" s="829"/>
      <c r="E87" s="829"/>
      <c r="F87" s="829"/>
      <c r="G87" s="829"/>
      <c r="H87" s="829"/>
      <c r="I87" s="829"/>
      <c r="J87" s="829"/>
      <c r="K87" s="829"/>
      <c r="L87" s="829"/>
      <c r="M87" s="830"/>
      <c r="N87" s="58">
        <f>L84+L85+L86</f>
        <v>9132.6311118094363</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39574.734817840894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0.15</v>
      </c>
      <c r="N41" s="353">
        <f>N77*M41</f>
        <v>1915.0201952287498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10866.341710359789</v>
      </c>
      <c r="N48" s="281">
        <f>K48*M48</f>
        <v>10866.341710359789</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10866.341710359789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12766.801301525</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25548.163207113539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5109.6326414227078</v>
      </c>
      <c r="M84" s="863"/>
      <c r="N84" s="57"/>
    </row>
    <row r="85" spans="1:14">
      <c r="B85" s="95" t="s">
        <v>1057</v>
      </c>
      <c r="C85" s="96"/>
      <c r="D85" s="96"/>
      <c r="E85" s="96"/>
      <c r="F85" s="96"/>
      <c r="G85" s="96"/>
      <c r="H85" s="96"/>
      <c r="I85" s="93"/>
      <c r="J85" s="94"/>
      <c r="K85" s="313">
        <v>0.05</v>
      </c>
      <c r="L85" s="862">
        <f>N79*K85</f>
        <v>1277.408160355677</v>
      </c>
      <c r="M85" s="863"/>
      <c r="N85" s="57"/>
    </row>
    <row r="86" spans="1:14" ht="15.75" thickBot="1">
      <c r="B86" s="97" t="s">
        <v>1058</v>
      </c>
      <c r="C86" s="98"/>
      <c r="D86" s="98"/>
      <c r="E86" s="98"/>
      <c r="F86" s="98"/>
      <c r="G86" s="98"/>
      <c r="H86" s="98"/>
      <c r="I86" s="99"/>
      <c r="J86" s="100"/>
      <c r="K86" s="314">
        <v>0.05</v>
      </c>
      <c r="L86" s="864">
        <f>N79*K86</f>
        <v>1277.408160355677</v>
      </c>
      <c r="M86" s="865"/>
      <c r="N86" s="57"/>
    </row>
    <row r="87" spans="1:14" ht="15.75" thickBot="1">
      <c r="B87" s="828" t="s">
        <v>1037</v>
      </c>
      <c r="C87" s="829"/>
      <c r="D87" s="829"/>
      <c r="E87" s="829"/>
      <c r="F87" s="829"/>
      <c r="G87" s="829"/>
      <c r="H87" s="829"/>
      <c r="I87" s="829"/>
      <c r="J87" s="829"/>
      <c r="K87" s="829"/>
      <c r="L87" s="829"/>
      <c r="M87" s="830"/>
      <c r="N87" s="58">
        <f>L84+L85+L86</f>
        <v>7664.4489621340617</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33212.612169247601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0.15</v>
      </c>
      <c r="N41" s="353">
        <f>N77*M41</f>
        <v>10728.404455063024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70000</v>
      </c>
      <c r="N48" s="281">
        <f>K48*M48</f>
        <v>147000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10866.341710359789</v>
      </c>
      <c r="N49" s="281">
        <f>K49*M49</f>
        <v>10866.341710359789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157866.34171035979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71522.696367086828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240117.44253250962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48023.488506501926</v>
      </c>
      <c r="M84" s="863"/>
      <c r="N84" s="57"/>
    </row>
    <row r="85" spans="1:14">
      <c r="B85" s="95" t="s">
        <v>1057</v>
      </c>
      <c r="C85" s="96"/>
      <c r="D85" s="96"/>
      <c r="E85" s="96"/>
      <c r="F85" s="96"/>
      <c r="G85" s="96"/>
      <c r="H85" s="96"/>
      <c r="I85" s="93"/>
      <c r="J85" s="94"/>
      <c r="K85" s="313">
        <v>0.05</v>
      </c>
      <c r="L85" s="862">
        <f>N79*K85</f>
        <v>12005.872126625482</v>
      </c>
      <c r="M85" s="863"/>
      <c r="N85" s="57"/>
    </row>
    <row r="86" spans="1:14" ht="15.75" thickBot="1">
      <c r="B86" s="97" t="s">
        <v>1058</v>
      </c>
      <c r="C86" s="98"/>
      <c r="D86" s="98"/>
      <c r="E86" s="98"/>
      <c r="F86" s="98"/>
      <c r="G86" s="98"/>
      <c r="H86" s="98"/>
      <c r="I86" s="99"/>
      <c r="J86" s="100"/>
      <c r="K86" s="314">
        <v>0.05</v>
      </c>
      <c r="L86" s="864">
        <f>N79*K86</f>
        <v>12005.872126625482</v>
      </c>
      <c r="M86" s="865"/>
      <c r="N86" s="57"/>
    </row>
    <row r="87" spans="1:14" ht="15.75" thickBot="1">
      <c r="B87" s="828" t="s">
        <v>1037</v>
      </c>
      <c r="C87" s="829"/>
      <c r="D87" s="829"/>
      <c r="E87" s="829"/>
      <c r="F87" s="829"/>
      <c r="G87" s="829"/>
      <c r="H87" s="829"/>
      <c r="I87" s="829"/>
      <c r="J87" s="829"/>
      <c r="K87" s="829"/>
      <c r="L87" s="829"/>
      <c r="M87" s="830"/>
      <c r="N87" s="58">
        <f>L84+L85+L86</f>
        <v>72035.232759752893</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312152.67529226252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0.15</v>
      </c>
      <c r="N41" s="353">
        <f>N77*M41</f>
        <v>10728.404455063024</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70000</v>
      </c>
      <c r="N48" s="281">
        <f>K48*M48</f>
        <v>140000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10866.341710359789</v>
      </c>
      <c r="N49" s="281">
        <f>K49*M49</f>
        <v>10866.341710359789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150866.34171035979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71522.696367086828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233117.44253250962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46623.488506501926</v>
      </c>
      <c r="M84" s="863"/>
      <c r="N84" s="57"/>
    </row>
    <row r="85" spans="1:14">
      <c r="B85" s="95" t="s">
        <v>1057</v>
      </c>
      <c r="C85" s="96"/>
      <c r="D85" s="96"/>
      <c r="E85" s="96"/>
      <c r="F85" s="96"/>
      <c r="G85" s="96"/>
      <c r="H85" s="96"/>
      <c r="I85" s="93"/>
      <c r="J85" s="94"/>
      <c r="K85" s="313">
        <v>0.05</v>
      </c>
      <c r="L85" s="862">
        <f>N79*K85</f>
        <v>11655.872126625482</v>
      </c>
      <c r="M85" s="863"/>
      <c r="N85" s="57"/>
    </row>
    <row r="86" spans="1:14" ht="15.75" thickBot="1">
      <c r="B86" s="97" t="s">
        <v>1058</v>
      </c>
      <c r="C86" s="98"/>
      <c r="D86" s="98"/>
      <c r="E86" s="98"/>
      <c r="F86" s="98"/>
      <c r="G86" s="98"/>
      <c r="H86" s="98"/>
      <c r="I86" s="99"/>
      <c r="J86" s="100"/>
      <c r="K86" s="314">
        <v>0.05</v>
      </c>
      <c r="L86" s="864">
        <f>N79*K86</f>
        <v>11655.872126625482</v>
      </c>
      <c r="M86" s="865"/>
      <c r="N86" s="57"/>
    </row>
    <row r="87" spans="1:14" ht="15.75" thickBot="1">
      <c r="B87" s="828" t="s">
        <v>1037</v>
      </c>
      <c r="C87" s="829"/>
      <c r="D87" s="829"/>
      <c r="E87" s="829"/>
      <c r="F87" s="829"/>
      <c r="G87" s="829"/>
      <c r="H87" s="829"/>
      <c r="I87" s="829"/>
      <c r="J87" s="829"/>
      <c r="K87" s="829"/>
      <c r="L87" s="829"/>
      <c r="M87" s="830"/>
      <c r="N87" s="58">
        <f>L84+L85+L86</f>
        <v>69935.232759752893</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303052.67529226252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4479.5794040438586</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70000</v>
      </c>
      <c r="N48" s="281">
        <f>K48*M48</f>
        <v>91700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10866.341710359789</v>
      </c>
      <c r="N49" s="281">
        <f>K49*M49</f>
        <v>10866.341710359789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102566.34171035979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44795.794040438588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151841.71515484224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30368.343030968448</v>
      </c>
      <c r="M84" s="863"/>
      <c r="N84" s="57"/>
    </row>
    <row r="85" spans="1:14">
      <c r="B85" s="95" t="s">
        <v>1057</v>
      </c>
      <c r="C85" s="96"/>
      <c r="D85" s="96"/>
      <c r="E85" s="96"/>
      <c r="F85" s="96"/>
      <c r="G85" s="96"/>
      <c r="H85" s="96"/>
      <c r="I85" s="93"/>
      <c r="J85" s="94"/>
      <c r="K85" s="313">
        <v>0.05</v>
      </c>
      <c r="L85" s="862">
        <f>N79*K85</f>
        <v>7592.085757742112</v>
      </c>
      <c r="M85" s="863"/>
      <c r="N85" s="57"/>
    </row>
    <row r="86" spans="1:14" ht="15.75" thickBot="1">
      <c r="B86" s="97" t="s">
        <v>1058</v>
      </c>
      <c r="C86" s="98"/>
      <c r="D86" s="98"/>
      <c r="E86" s="98"/>
      <c r="F86" s="98"/>
      <c r="G86" s="98"/>
      <c r="H86" s="98"/>
      <c r="I86" s="99"/>
      <c r="J86" s="100"/>
      <c r="K86" s="314">
        <v>0.05</v>
      </c>
      <c r="L86" s="864">
        <f>N79*K86</f>
        <v>7592.085757742112</v>
      </c>
      <c r="M86" s="865"/>
      <c r="N86" s="57"/>
    </row>
    <row r="87" spans="1:14" ht="15.75" thickBot="1">
      <c r="B87" s="828" t="s">
        <v>1037</v>
      </c>
      <c r="C87" s="829"/>
      <c r="D87" s="829"/>
      <c r="E87" s="829"/>
      <c r="F87" s="829"/>
      <c r="G87" s="829"/>
      <c r="H87" s="829"/>
      <c r="I87" s="829"/>
      <c r="J87" s="829"/>
      <c r="K87" s="829"/>
      <c r="L87" s="829"/>
      <c r="M87" s="830"/>
      <c r="N87" s="58">
        <f>L84+L85+L86</f>
        <v>45552.514546452672</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197394.22970129491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3754.9415592720588</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70000</v>
      </c>
      <c r="N48" s="281">
        <f>K48*M48</f>
        <v>77000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10866.341710359789</v>
      </c>
      <c r="N49" s="281">
        <f>K49*M49</f>
        <v>10866.341710359789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87866.341710359789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37549.415592720587</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129170.69886235244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25834.139772470488</v>
      </c>
      <c r="M84" s="863"/>
      <c r="N84" s="57"/>
    </row>
    <row r="85" spans="1:14">
      <c r="B85" s="95" t="s">
        <v>1057</v>
      </c>
      <c r="C85" s="96"/>
      <c r="D85" s="96"/>
      <c r="E85" s="96"/>
      <c r="F85" s="96"/>
      <c r="G85" s="96"/>
      <c r="H85" s="96"/>
      <c r="I85" s="93"/>
      <c r="J85" s="94"/>
      <c r="K85" s="313">
        <v>0.05</v>
      </c>
      <c r="L85" s="862">
        <f>N79*K85</f>
        <v>6458.5349431176219</v>
      </c>
      <c r="M85" s="863"/>
      <c r="N85" s="57"/>
    </row>
    <row r="86" spans="1:14" ht="15.75" thickBot="1">
      <c r="B86" s="97" t="s">
        <v>1058</v>
      </c>
      <c r="C86" s="98"/>
      <c r="D86" s="98"/>
      <c r="E86" s="98"/>
      <c r="F86" s="98"/>
      <c r="G86" s="98"/>
      <c r="H86" s="98"/>
      <c r="I86" s="99"/>
      <c r="J86" s="100"/>
      <c r="K86" s="314">
        <v>0.05</v>
      </c>
      <c r="L86" s="864">
        <f>N79*K86</f>
        <v>6458.5349431176219</v>
      </c>
      <c r="M86" s="865"/>
      <c r="N86" s="57"/>
    </row>
    <row r="87" spans="1:14" ht="15.75" thickBot="1">
      <c r="B87" s="828" t="s">
        <v>1037</v>
      </c>
      <c r="C87" s="829"/>
      <c r="D87" s="829"/>
      <c r="E87" s="829"/>
      <c r="F87" s="829"/>
      <c r="G87" s="829"/>
      <c r="H87" s="829"/>
      <c r="I87" s="829"/>
      <c r="J87" s="829"/>
      <c r="K87" s="829"/>
      <c r="L87" s="829"/>
      <c r="M87" s="830"/>
      <c r="N87" s="58">
        <f>L84+L85+L86</f>
        <v>38751.209658705731</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167921.90852105815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A38" s="119"/>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255.33602603049999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70000</v>
      </c>
      <c r="N48" s="281">
        <f>K48*M48</f>
        <v>3500</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69</v>
      </c>
      <c r="N49" s="281">
        <f>K49*M49</f>
        <v>345</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92780.783583438781</v>
      </c>
      <c r="N50" s="281">
        <f>K50*M50</f>
        <v>92780.783583438781</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96625.783583438781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2553.3602603049999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99434.479869774281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19886.895973954859</v>
      </c>
      <c r="M84" s="863"/>
      <c r="N84" s="57"/>
    </row>
    <row r="85" spans="1:14">
      <c r="B85" s="95" t="s">
        <v>1057</v>
      </c>
      <c r="C85" s="96"/>
      <c r="D85" s="96"/>
      <c r="E85" s="96"/>
      <c r="F85" s="96"/>
      <c r="G85" s="96"/>
      <c r="H85" s="96"/>
      <c r="I85" s="93"/>
      <c r="J85" s="94"/>
      <c r="K85" s="313">
        <v>0.05</v>
      </c>
      <c r="L85" s="862">
        <f>N79*K85</f>
        <v>4971.7239934887148</v>
      </c>
      <c r="M85" s="863"/>
      <c r="N85" s="57"/>
    </row>
    <row r="86" spans="1:14" ht="15.75" thickBot="1">
      <c r="B86" s="97" t="s">
        <v>1058</v>
      </c>
      <c r="C86" s="98"/>
      <c r="D86" s="98"/>
      <c r="E86" s="98"/>
      <c r="F86" s="98"/>
      <c r="G86" s="98"/>
      <c r="H86" s="98"/>
      <c r="I86" s="99"/>
      <c r="J86" s="100"/>
      <c r="K86" s="314">
        <v>0.05</v>
      </c>
      <c r="L86" s="864">
        <f>N79*K86</f>
        <v>4971.7239934887148</v>
      </c>
      <c r="M86" s="865"/>
      <c r="N86" s="57"/>
    </row>
    <row r="87" spans="1:14" ht="15.75" thickBot="1">
      <c r="B87" s="828" t="s">
        <v>1037</v>
      </c>
      <c r="C87" s="829"/>
      <c r="D87" s="829"/>
      <c r="E87" s="829"/>
      <c r="F87" s="829"/>
      <c r="G87" s="829"/>
      <c r="H87" s="829"/>
      <c r="I87" s="829"/>
      <c r="J87" s="829"/>
      <c r="K87" s="829"/>
      <c r="L87" s="829"/>
      <c r="M87" s="830"/>
      <c r="N87" s="58">
        <f>L84+L85+L86</f>
        <v>29830.343960932289</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129264.82383070656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7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0.1</v>
      </c>
      <c r="N41" s="353">
        <f>N77*M41</f>
        <v>102.1344104122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12933.430603266435</v>
      </c>
      <c r="N48" s="281">
        <f>K48*M48</f>
        <v>12933.430603266435</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34963.884770686425</v>
      </c>
      <c r="N49" s="281">
        <f>K49*M49</f>
        <v>1748.1942385343214</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70000</v>
      </c>
      <c r="N50" s="281">
        <f>K50*M50</f>
        <v>5250</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69</v>
      </c>
      <c r="N51" s="281">
        <f>K51*M51</f>
        <v>345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20276.624841800756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1021.344104122</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21400.103356334956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4280.0206712669915</v>
      </c>
      <c r="M84" s="863"/>
      <c r="N84" s="57"/>
    </row>
    <row r="85" spans="1:14">
      <c r="B85" s="95" t="s">
        <v>1057</v>
      </c>
      <c r="C85" s="96"/>
      <c r="D85" s="96"/>
      <c r="E85" s="96"/>
      <c r="F85" s="96"/>
      <c r="G85" s="96"/>
      <c r="H85" s="96"/>
      <c r="I85" s="93"/>
      <c r="J85" s="94"/>
      <c r="K85" s="313">
        <v>0.05</v>
      </c>
      <c r="L85" s="862">
        <f>N79*K85</f>
        <v>1070.0051678167479</v>
      </c>
      <c r="M85" s="863"/>
      <c r="N85" s="57"/>
    </row>
    <row r="86" spans="1:14" ht="15.75" thickBot="1">
      <c r="B86" s="97" t="s">
        <v>1058</v>
      </c>
      <c r="C86" s="98"/>
      <c r="D86" s="98"/>
      <c r="E86" s="98"/>
      <c r="F86" s="98"/>
      <c r="G86" s="98"/>
      <c r="H86" s="98"/>
      <c r="I86" s="99"/>
      <c r="J86" s="100"/>
      <c r="K86" s="314">
        <v>0.05</v>
      </c>
      <c r="L86" s="864">
        <f>N79*K86</f>
        <v>1070.0051678167479</v>
      </c>
      <c r="M86" s="865"/>
      <c r="N86" s="57"/>
    </row>
    <row r="87" spans="1:14" ht="15.75" thickBot="1">
      <c r="B87" s="828" t="s">
        <v>1037</v>
      </c>
      <c r="C87" s="829"/>
      <c r="D87" s="829"/>
      <c r="E87" s="829"/>
      <c r="F87" s="829"/>
      <c r="G87" s="829"/>
      <c r="H87" s="829"/>
      <c r="I87" s="829"/>
      <c r="J87" s="829"/>
      <c r="K87" s="829"/>
      <c r="L87" s="829"/>
      <c r="M87" s="830"/>
      <c r="N87" s="58">
        <f>L84+L85+L86</f>
        <v>6420.0310069004863</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27820.13436323544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253</v>
      </c>
      <c r="B36" s="841" t="str">
        <f>VLOOKUP(A36,EQUIPOS!A6:D154,3,FALSE)</f>
        <v>Máquina hidrosembradora</v>
      </c>
      <c r="C36" s="842"/>
      <c r="D36" s="842"/>
      <c r="E36" s="842"/>
      <c r="F36" s="842"/>
      <c r="G36" s="842"/>
      <c r="H36" s="843"/>
      <c r="I36" s="276"/>
      <c r="J36" s="277"/>
      <c r="K36" s="278">
        <f>VLOOKUP(A36,EQUIPOS!A6:D163,4,FALSE)</f>
        <v>29936.931673052368</v>
      </c>
      <c r="L36" s="279"/>
      <c r="M36" s="345">
        <v>350</v>
      </c>
      <c r="N36" s="281">
        <f>K36/M36</f>
        <v>85.534090494435333</v>
      </c>
    </row>
    <row r="37" spans="1:14">
      <c r="A37" s="119" t="s">
        <v>138</v>
      </c>
      <c r="B37" s="841" t="str">
        <f>VLOOKUP(A37,EQUIPOS!A7:D154,3,FALSE)</f>
        <v>Camioneta D-300</v>
      </c>
      <c r="C37" s="842"/>
      <c r="D37" s="842"/>
      <c r="E37" s="842"/>
      <c r="F37" s="842"/>
      <c r="G37" s="842"/>
      <c r="H37" s="843"/>
      <c r="I37" s="430"/>
      <c r="J37" s="431"/>
      <c r="K37" s="278">
        <f>VLOOKUP(A37,EQUIPOS!A7:D164,4,FALSE)</f>
        <v>52359.142188165184</v>
      </c>
      <c r="L37" s="344"/>
      <c r="M37" s="345">
        <v>350</v>
      </c>
      <c r="N37" s="281">
        <f>K37/M37</f>
        <v>149.59754910904337</v>
      </c>
    </row>
    <row r="38" spans="1:14">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4.5595718934017855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239.6912114968805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12933.430603266435</v>
      </c>
      <c r="N48" s="281">
        <f>K48*M48</f>
        <v>12933.430603266435</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1688.894594105948</v>
      </c>
      <c r="N49" s="281">
        <f>K49*M49</f>
        <v>675.55783764237924</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69</v>
      </c>
      <c r="N50" s="281">
        <f>K50*M50</f>
        <v>345</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34963.884770686425</v>
      </c>
      <c r="N51" s="281">
        <f>K51*M51</f>
        <v>1748.1942385343214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15702.182679443136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91.191437868035706</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16033.065328808052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3206.6130657616104</v>
      </c>
      <c r="M84" s="863"/>
      <c r="N84" s="57"/>
    </row>
    <row r="85" spans="1:14">
      <c r="B85" s="95" t="s">
        <v>1057</v>
      </c>
      <c r="C85" s="96"/>
      <c r="D85" s="96"/>
      <c r="E85" s="96"/>
      <c r="F85" s="96"/>
      <c r="G85" s="96"/>
      <c r="H85" s="96"/>
      <c r="I85" s="93"/>
      <c r="J85" s="94"/>
      <c r="K85" s="313">
        <v>0.05</v>
      </c>
      <c r="L85" s="862">
        <f>N79*K85</f>
        <v>801.6532664404026</v>
      </c>
      <c r="M85" s="863"/>
      <c r="N85" s="57"/>
    </row>
    <row r="86" spans="1:14" ht="15.75" thickBot="1">
      <c r="B86" s="97" t="s">
        <v>1058</v>
      </c>
      <c r="C86" s="98"/>
      <c r="D86" s="98"/>
      <c r="E86" s="98"/>
      <c r="F86" s="98"/>
      <c r="G86" s="98"/>
      <c r="H86" s="98"/>
      <c r="I86" s="99"/>
      <c r="J86" s="100"/>
      <c r="K86" s="314">
        <v>0.05</v>
      </c>
      <c r="L86" s="864">
        <f>N79*K86</f>
        <v>801.6532664404026</v>
      </c>
      <c r="M86" s="865"/>
      <c r="N86" s="57"/>
    </row>
    <row r="87" spans="1:14" ht="15.75" thickBot="1">
      <c r="B87" s="828" t="s">
        <v>1037</v>
      </c>
      <c r="C87" s="829"/>
      <c r="D87" s="829"/>
      <c r="E87" s="829"/>
      <c r="F87" s="829"/>
      <c r="G87" s="829"/>
      <c r="H87" s="829"/>
      <c r="I87" s="829"/>
      <c r="J87" s="829"/>
      <c r="K87" s="829"/>
      <c r="L87" s="829"/>
      <c r="M87" s="830"/>
      <c r="N87" s="58">
        <f>L84+L85+L86</f>
        <v>4809.9195986424156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20842.984927450467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29.25" customHeight="1" thickBot="1">
      <c r="A31" t="s">
        <v>1929</v>
      </c>
      <c r="B31" s="86" t="s">
        <v>1810</v>
      </c>
      <c r="C31" s="970" t="s">
        <v>2155</v>
      </c>
      <c r="D31" s="971"/>
      <c r="E31" s="971"/>
      <c r="F31" s="971"/>
      <c r="G31" s="971"/>
      <c r="H31" s="971"/>
      <c r="I31" s="971"/>
      <c r="J31" s="971"/>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8000</v>
      </c>
      <c r="N36" s="281">
        <f>K36/M36</f>
        <v>6.5448927735206484</v>
      </c>
    </row>
    <row r="37" spans="1:14">
      <c r="A37" s="119"/>
      <c r="B37" s="841"/>
      <c r="C37" s="842"/>
      <c r="D37" s="842"/>
      <c r="E37" s="842"/>
      <c r="F37" s="842"/>
      <c r="G37" s="842"/>
      <c r="H37" s="843"/>
      <c r="I37" s="430"/>
      <c r="J37" s="431"/>
      <c r="K37" s="278"/>
      <c r="L37" s="344"/>
      <c r="M37" s="345"/>
      <c r="N37" s="281"/>
    </row>
    <row r="38" spans="1:14">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25.533602603049999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32.07849537657065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5777.2614958114855</v>
      </c>
      <c r="N48" s="281">
        <f>K48*M48</f>
        <v>6066.12457060206</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18048.470318809133</v>
      </c>
      <c r="N49" s="281">
        <f>K49*M49</f>
        <v>18048.470318809133</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104890.63629241244</v>
      </c>
      <c r="N50" s="281">
        <f>K50*M50</f>
        <v>209781.27258482488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233895.86747423606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2553.3602603049999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236481.30622991762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47296.261245983529</v>
      </c>
      <c r="M84" s="863"/>
      <c r="N84" s="57"/>
    </row>
    <row r="85" spans="1:14">
      <c r="B85" s="95" t="s">
        <v>1057</v>
      </c>
      <c r="C85" s="96"/>
      <c r="D85" s="96"/>
      <c r="E85" s="96"/>
      <c r="F85" s="96"/>
      <c r="G85" s="96"/>
      <c r="H85" s="96"/>
      <c r="I85" s="93"/>
      <c r="J85" s="94"/>
      <c r="K85" s="313">
        <v>0.05</v>
      </c>
      <c r="L85" s="862">
        <f>N79*K85</f>
        <v>11824.065311495882</v>
      </c>
      <c r="M85" s="863"/>
      <c r="N85" s="57"/>
    </row>
    <row r="86" spans="1:14" ht="15.75" thickBot="1">
      <c r="B86" s="97" t="s">
        <v>1058</v>
      </c>
      <c r="C86" s="98"/>
      <c r="D86" s="98"/>
      <c r="E86" s="98"/>
      <c r="F86" s="98"/>
      <c r="G86" s="98"/>
      <c r="H86" s="98"/>
      <c r="I86" s="99"/>
      <c r="J86" s="100"/>
      <c r="K86" s="314">
        <v>0.05</v>
      </c>
      <c r="L86" s="864">
        <f>N79*K86</f>
        <v>11824.065311495882</v>
      </c>
      <c r="M86" s="865"/>
      <c r="N86" s="57"/>
    </row>
    <row r="87" spans="1:14" ht="15.75" thickBot="1">
      <c r="B87" s="828" t="s">
        <v>1037</v>
      </c>
      <c r="C87" s="829"/>
      <c r="D87" s="829"/>
      <c r="E87" s="829"/>
      <c r="F87" s="829"/>
      <c r="G87" s="829"/>
      <c r="H87" s="829"/>
      <c r="I87" s="829"/>
      <c r="J87" s="829"/>
      <c r="K87" s="829"/>
      <c r="L87" s="829"/>
      <c r="M87" s="830"/>
      <c r="N87" s="58">
        <f>L84+L85+L86</f>
        <v>70944.39186897529</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307425.69809889293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28.5" customHeight="1" thickBot="1">
      <c r="A31" t="s">
        <v>1929</v>
      </c>
      <c r="B31" s="86" t="s">
        <v>1811</v>
      </c>
      <c r="C31" s="970" t="s">
        <v>2158</v>
      </c>
      <c r="D31" s="971"/>
      <c r="E31" s="971"/>
      <c r="F31" s="971"/>
      <c r="G31" s="971"/>
      <c r="H31" s="971"/>
      <c r="I31" s="971"/>
      <c r="J31" s="971"/>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138</v>
      </c>
      <c r="B36" s="841" t="str">
        <f>VLOOKUP(A36,EQUIPOS!A6:D154,3,FALSE)</f>
        <v>Camioneta D-300</v>
      </c>
      <c r="C36" s="842"/>
      <c r="D36" s="842"/>
      <c r="E36" s="842"/>
      <c r="F36" s="842"/>
      <c r="G36" s="842"/>
      <c r="H36" s="843"/>
      <c r="I36" s="276"/>
      <c r="J36" s="277"/>
      <c r="K36" s="278">
        <f>VLOOKUP(A36,EQUIPOS!A6:D163,4,FALSE)</f>
        <v>52359.142188165184</v>
      </c>
      <c r="L36" s="279"/>
      <c r="M36" s="345">
        <v>8000</v>
      </c>
      <c r="N36" s="281">
        <f>K36/M36</f>
        <v>6.5448927735206484</v>
      </c>
    </row>
    <row r="37" spans="1:14">
      <c r="A37" s="119"/>
      <c r="B37" s="841"/>
      <c r="C37" s="842"/>
      <c r="D37" s="842"/>
      <c r="E37" s="842"/>
      <c r="F37" s="842"/>
      <c r="G37" s="842"/>
      <c r="H37" s="843"/>
      <c r="I37" s="430"/>
      <c r="J37" s="431"/>
      <c r="K37" s="278"/>
      <c r="L37" s="344"/>
      <c r="M37" s="345"/>
      <c r="N37" s="281"/>
    </row>
    <row r="38" spans="1:14">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25.533602603049999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32.07849537657065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11638</v>
      </c>
      <c r="N48" s="281">
        <f>K48*M48</f>
        <v>12219.9</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18048.470318809133</v>
      </c>
      <c r="N49" s="281">
        <f>K49*M49</f>
        <v>18048.470318809133</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104890.63629241244</v>
      </c>
      <c r="N50" s="281">
        <f>K50*M50</f>
        <v>209781.27258482488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240049.642903634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2553.3602603049999</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242635.08165931556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48527.016331863117</v>
      </c>
      <c r="M84" s="863"/>
      <c r="N84" s="57"/>
    </row>
    <row r="85" spans="1:14">
      <c r="B85" s="95" t="s">
        <v>1057</v>
      </c>
      <c r="C85" s="96"/>
      <c r="D85" s="96"/>
      <c r="E85" s="96"/>
      <c r="F85" s="96"/>
      <c r="G85" s="96"/>
      <c r="H85" s="96"/>
      <c r="I85" s="93"/>
      <c r="J85" s="94"/>
      <c r="K85" s="313">
        <v>0.05</v>
      </c>
      <c r="L85" s="862">
        <f>N79*K85</f>
        <v>12131.754082965779</v>
      </c>
      <c r="M85" s="863"/>
      <c r="N85" s="57"/>
    </row>
    <row r="86" spans="1:14" ht="15.75" thickBot="1">
      <c r="B86" s="97" t="s">
        <v>1058</v>
      </c>
      <c r="C86" s="98"/>
      <c r="D86" s="98"/>
      <c r="E86" s="98"/>
      <c r="F86" s="98"/>
      <c r="G86" s="98"/>
      <c r="H86" s="98"/>
      <c r="I86" s="99"/>
      <c r="J86" s="100"/>
      <c r="K86" s="314">
        <v>0.05</v>
      </c>
      <c r="L86" s="864">
        <f>N79*K86</f>
        <v>12131.754082965779</v>
      </c>
      <c r="M86" s="865"/>
      <c r="N86" s="57"/>
    </row>
    <row r="87" spans="1:14" ht="15.75" thickBot="1">
      <c r="B87" s="828" t="s">
        <v>1037</v>
      </c>
      <c r="C87" s="829"/>
      <c r="D87" s="829"/>
      <c r="E87" s="829"/>
      <c r="F87" s="829"/>
      <c r="G87" s="829"/>
      <c r="H87" s="829"/>
      <c r="I87" s="829"/>
      <c r="J87" s="829"/>
      <c r="K87" s="829"/>
      <c r="L87" s="829"/>
      <c r="M87" s="830"/>
      <c r="N87" s="58">
        <f>L84+L85+L86</f>
        <v>72790.524497794671</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315425.60615711025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30"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t="s">
        <v>119</v>
      </c>
      <c r="B36" s="841" t="str">
        <f>VLOOKUP(A36,EQUIPOS!A6:D154,3,FALSE)</f>
        <v xml:space="preserve">Bomba de concreto, Producción: 30 m3/h, POTENCIA: 67 HP, MAX PRESION DE CONCRETO: 1150 PSI
</v>
      </c>
      <c r="C36" s="842"/>
      <c r="D36" s="842"/>
      <c r="E36" s="842"/>
      <c r="F36" s="842"/>
      <c r="G36" s="842"/>
      <c r="H36" s="843"/>
      <c r="I36" s="276"/>
      <c r="J36" s="277"/>
      <c r="K36" s="278">
        <f>VLOOKUP(A36,EQUIPOS!A6:D163,4,FALSE)</f>
        <v>47700.740740740752</v>
      </c>
      <c r="L36" s="279"/>
      <c r="M36" s="345">
        <v>100</v>
      </c>
      <c r="N36" s="281">
        <f>K36/M36</f>
        <v>477.00740740740753</v>
      </c>
    </row>
    <row r="37" spans="1:14">
      <c r="A37" s="119" t="s">
        <v>138</v>
      </c>
      <c r="B37" s="841" t="str">
        <f>VLOOKUP(A37,EQUIPOS!A7:D154,3,FALSE)</f>
        <v>Camioneta D-300</v>
      </c>
      <c r="C37" s="842"/>
      <c r="D37" s="842"/>
      <c r="E37" s="842"/>
      <c r="F37" s="842"/>
      <c r="G37" s="842"/>
      <c r="H37" s="843"/>
      <c r="I37" s="430"/>
      <c r="J37" s="431"/>
      <c r="K37" s="278">
        <f>VLOOKUP(A37,EQUIPOS!A7:D164,4,FALSE)</f>
        <v>52359.142188165184</v>
      </c>
      <c r="L37" s="344"/>
      <c r="M37" s="345">
        <v>1000</v>
      </c>
      <c r="N37" s="281">
        <f>K37/M37</f>
        <v>52.359142188165187</v>
      </c>
    </row>
    <row r="38" spans="1:14">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0.01</v>
      </c>
      <c r="N41" s="353">
        <f>N77*M41</f>
        <v>3.8300403904575</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533.19658998603018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327807.41638040135</v>
      </c>
      <c r="N48" s="281">
        <f>K48*M48</f>
        <v>32780.741638040134</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3000</v>
      </c>
      <c r="N49" s="281">
        <f>K49*M49</f>
        <v>3300.0000000000005</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19101</v>
      </c>
      <c r="N50" s="281">
        <f>K50*M50</f>
        <v>19101</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55181.741638040134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383.00403904575001</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56097.942267071914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11219.588453414384</v>
      </c>
      <c r="M84" s="863"/>
      <c r="N84" s="57"/>
    </row>
    <row r="85" spans="1:14">
      <c r="B85" s="95" t="s">
        <v>1057</v>
      </c>
      <c r="C85" s="96"/>
      <c r="D85" s="96"/>
      <c r="E85" s="96"/>
      <c r="F85" s="96"/>
      <c r="G85" s="96"/>
      <c r="H85" s="96"/>
      <c r="I85" s="93"/>
      <c r="J85" s="94"/>
      <c r="K85" s="313">
        <v>0.05</v>
      </c>
      <c r="L85" s="862">
        <f>N79*K85</f>
        <v>2804.8971133535961</v>
      </c>
      <c r="M85" s="863"/>
      <c r="N85" s="57"/>
    </row>
    <row r="86" spans="1:14" ht="15.75" thickBot="1">
      <c r="B86" s="97" t="s">
        <v>1058</v>
      </c>
      <c r="C86" s="98"/>
      <c r="D86" s="98"/>
      <c r="E86" s="98"/>
      <c r="F86" s="98"/>
      <c r="G86" s="98"/>
      <c r="H86" s="98"/>
      <c r="I86" s="99"/>
      <c r="J86" s="100"/>
      <c r="K86" s="314">
        <v>0.05</v>
      </c>
      <c r="L86" s="864">
        <f>N79*K86</f>
        <v>2804.8971133535961</v>
      </c>
      <c r="M86" s="865"/>
      <c r="N86" s="57"/>
    </row>
    <row r="87" spans="1:14" ht="15.75" thickBot="1">
      <c r="B87" s="828" t="s">
        <v>1037</v>
      </c>
      <c r="C87" s="829"/>
      <c r="D87" s="829"/>
      <c r="E87" s="829"/>
      <c r="F87" s="829"/>
      <c r="G87" s="829"/>
      <c r="H87" s="829"/>
      <c r="I87" s="829"/>
      <c r="J87" s="829"/>
      <c r="K87" s="829"/>
      <c r="L87" s="829"/>
      <c r="M87" s="830"/>
      <c r="N87" s="58">
        <f>L84+L85+L86</f>
        <v>16829.382680121576</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72927.324947193498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30"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9.25" customHeight="1" thickBot="1">
      <c r="B29" s="77" t="s">
        <v>1027</v>
      </c>
      <c r="C29" s="837" t="s">
        <v>1028</v>
      </c>
      <c r="D29" s="838"/>
      <c r="E29" s="838"/>
      <c r="F29" s="838"/>
      <c r="G29" s="838"/>
      <c r="H29" s="838"/>
      <c r="I29" s="838"/>
      <c r="J29" s="78"/>
      <c r="K29" s="351" t="s">
        <v>2321</v>
      </c>
      <c r="L29" s="839" t="s">
        <v>1029</v>
      </c>
      <c r="M29" s="840"/>
      <c r="N29" s="77" t="s">
        <v>1030</v>
      </c>
    </row>
    <row r="30" spans="1:14" ht="17.25" hidden="1" customHeight="1">
      <c r="B30" s="77" t="s">
        <v>1027</v>
      </c>
      <c r="C30" s="837" t="s">
        <v>1028</v>
      </c>
      <c r="D30" s="838"/>
      <c r="E30" s="838"/>
      <c r="F30" s="838"/>
      <c r="G30" s="838"/>
      <c r="H30" s="838"/>
      <c r="I30" s="838"/>
      <c r="J30" s="78"/>
      <c r="K30" s="316"/>
      <c r="L30" s="839" t="s">
        <v>1029</v>
      </c>
      <c r="M30" s="840"/>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N77*M41</f>
        <v>255.33602603049999</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70000</v>
      </c>
      <c r="N48" s="281">
        <f>K48*M48</f>
        <v>35000</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5262.143554510938</v>
      </c>
      <c r="N49" s="281">
        <f>K49*M49</f>
        <v>5262.143554510938</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8" t="s">
        <v>1037</v>
      </c>
      <c r="C55" s="829"/>
      <c r="D55" s="829"/>
      <c r="E55" s="829"/>
      <c r="F55" s="829"/>
      <c r="G55" s="829"/>
      <c r="H55" s="829"/>
      <c r="I55" s="829"/>
      <c r="J55" s="829"/>
      <c r="K55" s="829"/>
      <c r="L55" s="829"/>
      <c r="M55" s="830"/>
      <c r="N55" s="403">
        <f>SUM(N48:N54)</f>
        <v>40262.143554510942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31" t="s">
        <v>1045</v>
      </c>
      <c r="M59" s="804"/>
      <c r="N59" s="82" t="s">
        <v>1035</v>
      </c>
    </row>
    <row r="60" spans="1:14">
      <c r="B60" s="52"/>
      <c r="C60" s="326"/>
      <c r="D60" s="326"/>
      <c r="E60" s="326"/>
      <c r="F60" s="326"/>
      <c r="G60" s="326"/>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320"/>
      <c r="I63" s="288"/>
      <c r="J63" s="295"/>
      <c r="K63" s="288"/>
      <c r="L63" s="917"/>
      <c r="M63" s="918"/>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1002"/>
      <c r="M65" s="1003"/>
      <c r="N65" s="494"/>
    </row>
    <row r="66" spans="1:15" ht="15.75" thickBot="1">
      <c r="B66" s="828" t="s">
        <v>1037</v>
      </c>
      <c r="C66" s="829"/>
      <c r="D66" s="829"/>
      <c r="E66" s="829"/>
      <c r="F66" s="829"/>
      <c r="G66" s="829"/>
      <c r="H66" s="829"/>
      <c r="I66" s="829"/>
      <c r="J66" s="829"/>
      <c r="K66" s="829"/>
      <c r="L66" s="829"/>
      <c r="M66" s="83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4" t="s">
        <v>1047</v>
      </c>
      <c r="C70" s="855"/>
      <c r="D70" s="855"/>
      <c r="E70" s="855"/>
      <c r="F70" s="855"/>
      <c r="G70" s="855"/>
      <c r="H70" s="855"/>
      <c r="I70" s="79" t="s">
        <v>1048</v>
      </c>
      <c r="J70" s="81" t="s">
        <v>1494</v>
      </c>
      <c r="K70" s="80" t="s">
        <v>1050</v>
      </c>
      <c r="L70" s="856" t="s">
        <v>1034</v>
      </c>
      <c r="M70" s="982"/>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8"/>
      <c r="C76" s="999"/>
      <c r="D76" s="999"/>
      <c r="E76" s="999"/>
      <c r="F76" s="999"/>
      <c r="G76" s="999"/>
      <c r="H76" s="999"/>
      <c r="I76" s="175"/>
      <c r="J76" s="175"/>
      <c r="K76" s="175"/>
      <c r="L76" s="1000"/>
      <c r="M76" s="1001"/>
      <c r="N76" s="494"/>
    </row>
    <row r="77" spans="1:15" ht="15.75" thickBot="1">
      <c r="B77" s="828" t="s">
        <v>1037</v>
      </c>
      <c r="C77" s="829"/>
      <c r="D77" s="829"/>
      <c r="E77" s="829"/>
      <c r="F77" s="829"/>
      <c r="G77" s="829"/>
      <c r="H77" s="829"/>
      <c r="I77" s="829"/>
      <c r="J77" s="829"/>
      <c r="K77" s="829"/>
      <c r="L77" s="829"/>
      <c r="M77" s="830"/>
      <c r="N77" s="310">
        <f>SUM(N71:N76)</f>
        <v>5106.7205206099998</v>
      </c>
    </row>
    <row r="78" spans="1:15" ht="15.75" thickBot="1">
      <c r="B78" s="39"/>
      <c r="C78" s="40"/>
      <c r="D78" s="40"/>
      <c r="E78" s="40"/>
      <c r="F78" s="40"/>
      <c r="G78" s="40"/>
      <c r="H78" s="40"/>
      <c r="I78" s="40"/>
      <c r="J78" s="40"/>
      <c r="K78" s="40"/>
      <c r="L78" s="40"/>
      <c r="M78" s="40"/>
      <c r="N78" s="41"/>
    </row>
    <row r="79" spans="1:15" ht="15.75" thickBot="1">
      <c r="B79" s="828" t="s">
        <v>1051</v>
      </c>
      <c r="C79" s="829"/>
      <c r="D79" s="829"/>
      <c r="E79" s="829"/>
      <c r="F79" s="829"/>
      <c r="G79" s="829"/>
      <c r="H79" s="829"/>
      <c r="I79" s="829"/>
      <c r="J79" s="829"/>
      <c r="K79" s="829"/>
      <c r="L79" s="829"/>
      <c r="M79" s="830"/>
      <c r="N79" s="105">
        <f>N43+N55+N66+N77</f>
        <v>45624.200101151437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9" t="s">
        <v>1053</v>
      </c>
      <c r="C83" s="820"/>
      <c r="D83" s="820"/>
      <c r="E83" s="820"/>
      <c r="F83" s="820"/>
      <c r="G83" s="820"/>
      <c r="H83" s="820"/>
      <c r="I83" s="323"/>
      <c r="J83" s="343"/>
      <c r="K83" s="311" t="s">
        <v>1054</v>
      </c>
      <c r="L83" s="858" t="s">
        <v>1055</v>
      </c>
      <c r="M83" s="859"/>
      <c r="N83" s="312"/>
    </row>
    <row r="84" spans="1:14">
      <c r="B84" s="860" t="s">
        <v>1056</v>
      </c>
      <c r="C84" s="861"/>
      <c r="D84" s="861"/>
      <c r="E84" s="861"/>
      <c r="F84" s="861"/>
      <c r="G84" s="861"/>
      <c r="H84" s="861"/>
      <c r="I84" s="93"/>
      <c r="J84" s="94"/>
      <c r="K84" s="313">
        <v>0.2</v>
      </c>
      <c r="L84" s="862">
        <f>N79*K84</f>
        <v>9124.8400202302873</v>
      </c>
      <c r="M84" s="863"/>
      <c r="N84" s="57"/>
    </row>
    <row r="85" spans="1:14">
      <c r="B85" s="95" t="s">
        <v>1057</v>
      </c>
      <c r="C85" s="96"/>
      <c r="D85" s="96"/>
      <c r="E85" s="96"/>
      <c r="F85" s="96"/>
      <c r="G85" s="96"/>
      <c r="H85" s="96"/>
      <c r="I85" s="93"/>
      <c r="J85" s="94"/>
      <c r="K85" s="313">
        <v>0.05</v>
      </c>
      <c r="L85" s="862">
        <f>N79*K85</f>
        <v>2281.2100050575718</v>
      </c>
      <c r="M85" s="863"/>
      <c r="N85" s="57"/>
    </row>
    <row r="86" spans="1:14" ht="15.75" thickBot="1">
      <c r="B86" s="97" t="s">
        <v>1058</v>
      </c>
      <c r="C86" s="98"/>
      <c r="D86" s="98"/>
      <c r="E86" s="98"/>
      <c r="F86" s="98"/>
      <c r="G86" s="98"/>
      <c r="H86" s="98"/>
      <c r="I86" s="99"/>
      <c r="J86" s="100"/>
      <c r="K86" s="314">
        <v>0.05</v>
      </c>
      <c r="L86" s="864">
        <f>N79*K86</f>
        <v>2281.2100050575718</v>
      </c>
      <c r="M86" s="865"/>
      <c r="N86" s="57"/>
    </row>
    <row r="87" spans="1:14" ht="15.75" thickBot="1">
      <c r="B87" s="828" t="s">
        <v>1037</v>
      </c>
      <c r="C87" s="829"/>
      <c r="D87" s="829"/>
      <c r="E87" s="829"/>
      <c r="F87" s="829"/>
      <c r="G87" s="829"/>
      <c r="H87" s="829"/>
      <c r="I87" s="829"/>
      <c r="J87" s="829"/>
      <c r="K87" s="829"/>
      <c r="L87" s="829"/>
      <c r="M87" s="830"/>
      <c r="N87" s="58">
        <f>L84+L85+L86</f>
        <v>13687.260030345431</v>
      </c>
    </row>
    <row r="88" spans="1:14" ht="15.75" thickBot="1">
      <c r="B88" s="39"/>
      <c r="C88" s="40"/>
      <c r="D88" s="40"/>
      <c r="E88" s="40"/>
      <c r="F88" s="40"/>
      <c r="G88" s="40"/>
      <c r="H88" s="40"/>
      <c r="I88" s="40"/>
      <c r="J88" s="40"/>
      <c r="K88" s="40"/>
      <c r="L88" s="40"/>
      <c r="M88" s="40"/>
      <c r="N88" s="41"/>
    </row>
    <row r="89" spans="1:14" ht="15.75" thickBot="1">
      <c r="A89" t="s">
        <v>2122</v>
      </c>
      <c r="B89" s="828" t="s">
        <v>1059</v>
      </c>
      <c r="C89" s="829"/>
      <c r="D89" s="829"/>
      <c r="E89" s="829"/>
      <c r="F89" s="829"/>
      <c r="G89" s="829"/>
      <c r="H89" s="829"/>
      <c r="I89" s="829"/>
      <c r="J89" s="829"/>
      <c r="K89" s="829"/>
      <c r="L89" s="829"/>
      <c r="M89" s="830"/>
      <c r="N89" s="196">
        <f>N79+N87</f>
        <v>59311.460131496868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72" t="s">
        <v>2324</v>
      </c>
      <c r="C106" s="973"/>
      <c r="D106" s="973"/>
      <c r="E106" s="973"/>
      <c r="F106" s="973"/>
      <c r="G106" s="973"/>
      <c r="H106" s="973"/>
      <c r="I106" s="973"/>
      <c r="J106" s="973"/>
      <c r="K106" s="973"/>
      <c r="L106" s="973"/>
      <c r="M106" s="973"/>
      <c r="N106" s="974"/>
    </row>
    <row r="107" spans="2:14" ht="15" customHeight="1">
      <c r="B107" s="972"/>
      <c r="C107" s="973"/>
      <c r="D107" s="973"/>
      <c r="E107" s="973"/>
      <c r="F107" s="973"/>
      <c r="G107" s="973"/>
      <c r="H107" s="973"/>
      <c r="I107" s="973"/>
      <c r="J107" s="973"/>
      <c r="K107" s="973"/>
      <c r="L107" s="973"/>
      <c r="M107" s="973"/>
      <c r="N107" s="974"/>
    </row>
    <row r="108" spans="2:14" ht="29.25" customHeight="1">
      <c r="B108" s="975" t="s">
        <v>2325</v>
      </c>
      <c r="C108" s="976"/>
      <c r="D108" s="976"/>
      <c r="E108" s="976"/>
      <c r="F108" s="976"/>
      <c r="G108" s="976"/>
      <c r="H108" s="976"/>
      <c r="I108" s="976"/>
      <c r="J108" s="976"/>
      <c r="K108" s="976"/>
      <c r="L108" s="976"/>
      <c r="M108" s="976"/>
      <c r="N108" s="977"/>
    </row>
    <row r="109" spans="2:14">
      <c r="B109" s="975"/>
      <c r="C109" s="976"/>
      <c r="D109" s="976"/>
      <c r="E109" s="976"/>
      <c r="F109" s="976"/>
      <c r="G109" s="976"/>
      <c r="H109" s="976"/>
      <c r="I109" s="976"/>
      <c r="J109" s="976"/>
      <c r="K109" s="976"/>
      <c r="L109" s="976"/>
      <c r="M109" s="976"/>
      <c r="N109" s="97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8"/>
      <c r="K119" s="978"/>
      <c r="L119" s="978"/>
      <c r="M119" s="978"/>
      <c r="N119" s="979"/>
    </row>
    <row r="120" spans="2:14" ht="15.75" thickBot="1">
      <c r="B120" s="428" t="s">
        <v>2327</v>
      </c>
      <c r="C120" s="429"/>
      <c r="D120" s="429"/>
      <c r="E120" s="268"/>
      <c r="F120" s="268"/>
      <c r="G120" s="268"/>
      <c r="H120" s="268"/>
      <c r="I120" s="268"/>
      <c r="J120" s="980"/>
      <c r="K120" s="980"/>
      <c r="L120" s="980"/>
      <c r="M120" s="980"/>
      <c r="N120" s="98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election activeCell="C72" sqref="C72"/>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t="17.25" hidden="1" customHeight="1" thickBot="1">
      <c r="B30" s="77" t="s">
        <v>1027</v>
      </c>
      <c r="C30" s="837" t="s">
        <v>1028</v>
      </c>
      <c r="D30" s="838"/>
      <c r="E30" s="838"/>
      <c r="F30" s="838"/>
      <c r="G30" s="838"/>
      <c r="H30" s="838"/>
      <c r="I30" s="838"/>
      <c r="J30" s="78"/>
      <c r="K30" s="316"/>
      <c r="L30" s="839" t="s">
        <v>1029</v>
      </c>
      <c r="M30" s="840"/>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19"/>
      <c r="B36" s="841"/>
      <c r="C36" s="842"/>
      <c r="D36" s="842"/>
      <c r="E36" s="842"/>
      <c r="F36" s="842"/>
      <c r="G36" s="842"/>
      <c r="H36" s="843"/>
      <c r="I36" s="276"/>
      <c r="J36" s="277"/>
      <c r="K36" s="278"/>
      <c r="L36" s="279"/>
      <c r="M36" s="345"/>
      <c r="N36" s="281"/>
    </row>
    <row r="37" spans="1:14">
      <c r="A37" s="119"/>
      <c r="B37" s="841"/>
      <c r="C37" s="842"/>
      <c r="D37" s="842"/>
      <c r="E37" s="842"/>
      <c r="F37" s="842"/>
      <c r="G37" s="842"/>
      <c r="H37" s="843"/>
      <c r="I37" s="430"/>
      <c r="J37" s="431"/>
      <c r="K37" s="278"/>
      <c r="L37" s="344"/>
      <c r="M37" s="345"/>
      <c r="N37" s="281"/>
    </row>
    <row r="38" spans="1:14">
      <c r="B38" s="841"/>
      <c r="C38" s="842"/>
      <c r="D38" s="842"/>
      <c r="E38" s="842"/>
      <c r="F38" s="842"/>
      <c r="G38" s="842"/>
      <c r="H38" s="843"/>
      <c r="I38" s="337"/>
      <c r="J38" s="339"/>
      <c r="K38" s="278"/>
      <c r="L38" s="432"/>
      <c r="M38" s="433"/>
      <c r="N38" s="281"/>
    </row>
    <row r="39" spans="1:14">
      <c r="B39" s="841"/>
      <c r="C39" s="842"/>
      <c r="D39" s="842"/>
      <c r="E39" s="842"/>
      <c r="F39" s="842"/>
      <c r="G39" s="842"/>
      <c r="H39" s="843"/>
      <c r="I39" s="42"/>
      <c r="J39" s="43"/>
      <c r="K39" s="278"/>
      <c r="L39" s="285"/>
      <c r="M39" s="345"/>
      <c r="N39" s="281"/>
    </row>
    <row r="40" spans="1:14">
      <c r="B40" s="329"/>
      <c r="C40" s="330"/>
      <c r="D40" s="330"/>
      <c r="E40" s="330"/>
      <c r="F40" s="332"/>
      <c r="G40" s="332"/>
      <c r="H40" s="131"/>
      <c r="I40" s="42"/>
      <c r="J40" s="43"/>
      <c r="K40" s="278"/>
      <c r="L40" s="285"/>
      <c r="M40" s="286"/>
      <c r="N40" s="282"/>
    </row>
    <row r="41" spans="1:14">
      <c r="B41" s="848" t="s">
        <v>1036</v>
      </c>
      <c r="C41" s="849"/>
      <c r="D41" s="849"/>
      <c r="E41" s="44"/>
      <c r="F41" s="45"/>
      <c r="G41" s="45"/>
      <c r="H41" s="46"/>
      <c r="I41" s="42"/>
      <c r="J41" s="43"/>
      <c r="K41" s="288"/>
      <c r="L41" s="285"/>
      <c r="M41" s="410">
        <v>0.05</v>
      </c>
      <c r="N41" s="353">
        <f>N76*M41</f>
        <v>85112.008676833342</v>
      </c>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3319.7620683420714</v>
      </c>
      <c r="N48" s="281">
        <f>K48*M48</f>
        <v>3651738.2751762788</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28" t="s">
        <v>1037</v>
      </c>
      <c r="C54" s="829"/>
      <c r="D54" s="829"/>
      <c r="E54" s="829"/>
      <c r="F54" s="829"/>
      <c r="G54" s="829"/>
      <c r="H54" s="829"/>
      <c r="I54" s="829"/>
      <c r="J54" s="829"/>
      <c r="K54" s="829"/>
      <c r="L54" s="829"/>
      <c r="M54" s="830"/>
      <c r="N54" s="403">
        <f>SUM(N48:N53)</f>
        <v>3651738.2751762788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31" t="s">
        <v>1045</v>
      </c>
      <c r="M58" s="804"/>
      <c r="N58" s="82" t="s">
        <v>1035</v>
      </c>
    </row>
    <row r="59" spans="1:14">
      <c r="B59" s="52"/>
      <c r="C59" s="326"/>
      <c r="D59" s="326"/>
      <c r="E59" s="326"/>
      <c r="F59" s="326"/>
      <c r="G59" s="326"/>
      <c r="H59" s="320"/>
      <c r="I59" s="288"/>
      <c r="J59" s="295"/>
      <c r="K59" s="288"/>
      <c r="L59" s="917"/>
      <c r="M59" s="918"/>
      <c r="N59" s="296"/>
    </row>
    <row r="60" spans="1:14">
      <c r="B60" s="52"/>
      <c r="C60" s="53"/>
      <c r="D60" s="53"/>
      <c r="E60" s="53"/>
      <c r="F60" s="53"/>
      <c r="G60" s="53"/>
      <c r="H60" s="320"/>
      <c r="I60" s="288"/>
      <c r="J60" s="295"/>
      <c r="K60" s="288"/>
      <c r="L60" s="917"/>
      <c r="M60" s="918"/>
      <c r="N60" s="296"/>
    </row>
    <row r="61" spans="1:14">
      <c r="B61" s="52"/>
      <c r="C61" s="53"/>
      <c r="D61" s="53"/>
      <c r="E61" s="53"/>
      <c r="F61" s="53"/>
      <c r="G61" s="53"/>
      <c r="H61" s="320"/>
      <c r="I61" s="288"/>
      <c r="J61" s="295"/>
      <c r="K61" s="288"/>
      <c r="L61" s="917"/>
      <c r="M61" s="918"/>
      <c r="N61" s="296"/>
    </row>
    <row r="62" spans="1:14">
      <c r="B62" s="52"/>
      <c r="C62" s="53"/>
      <c r="D62" s="53"/>
      <c r="E62" s="53"/>
      <c r="F62" s="53"/>
      <c r="G62" s="53"/>
      <c r="H62" s="320"/>
      <c r="I62" s="288"/>
      <c r="J62" s="295"/>
      <c r="K62" s="288"/>
      <c r="L62" s="917"/>
      <c r="M62" s="918"/>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1002"/>
      <c r="M64" s="1003"/>
      <c r="N64" s="494"/>
    </row>
    <row r="65" spans="1:15" ht="15.75" thickBot="1">
      <c r="B65" s="828" t="s">
        <v>1037</v>
      </c>
      <c r="C65" s="829"/>
      <c r="D65" s="829"/>
      <c r="E65" s="829"/>
      <c r="F65" s="829"/>
      <c r="G65" s="829"/>
      <c r="H65" s="829"/>
      <c r="I65" s="829"/>
      <c r="J65" s="829"/>
      <c r="K65" s="829"/>
      <c r="L65" s="829"/>
      <c r="M65" s="830"/>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4" t="s">
        <v>1047</v>
      </c>
      <c r="C69" s="855"/>
      <c r="D69" s="855"/>
      <c r="E69" s="855"/>
      <c r="F69" s="855"/>
      <c r="G69" s="855"/>
      <c r="H69" s="855"/>
      <c r="I69" s="79" t="s">
        <v>1048</v>
      </c>
      <c r="J69" s="81" t="s">
        <v>1494</v>
      </c>
      <c r="K69" s="80" t="s">
        <v>1050</v>
      </c>
      <c r="L69" s="856" t="s">
        <v>1034</v>
      </c>
      <c r="M69" s="982"/>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98"/>
      <c r="C75" s="999"/>
      <c r="D75" s="999"/>
      <c r="E75" s="999"/>
      <c r="F75" s="999"/>
      <c r="G75" s="999"/>
      <c r="H75" s="999"/>
      <c r="I75" s="175"/>
      <c r="J75" s="175"/>
      <c r="K75" s="175"/>
      <c r="L75" s="1000"/>
      <c r="M75" s="1001"/>
      <c r="N75" s="51"/>
    </row>
    <row r="76" spans="1:15" ht="15.75" thickBot="1">
      <c r="B76" s="828" t="s">
        <v>1037</v>
      </c>
      <c r="C76" s="829"/>
      <c r="D76" s="829"/>
      <c r="E76" s="829"/>
      <c r="F76" s="829"/>
      <c r="G76" s="829"/>
      <c r="H76" s="829"/>
      <c r="I76" s="829"/>
      <c r="J76" s="829"/>
      <c r="K76" s="829"/>
      <c r="L76" s="829"/>
      <c r="M76" s="830"/>
      <c r="N76" s="310">
        <f>SUM(N70:N75)</f>
        <v>1702240.1735366667</v>
      </c>
    </row>
    <row r="77" spans="1:15" ht="15.75" thickBot="1">
      <c r="B77" s="39"/>
      <c r="C77" s="40"/>
      <c r="D77" s="40"/>
      <c r="E77" s="40"/>
      <c r="F77" s="40"/>
      <c r="G77" s="40"/>
      <c r="H77" s="40"/>
      <c r="I77" s="40"/>
      <c r="J77" s="40"/>
      <c r="K77" s="40"/>
      <c r="L77" s="40"/>
      <c r="M77" s="40"/>
      <c r="N77" s="41"/>
    </row>
    <row r="78" spans="1:15" ht="15.75" thickBot="1">
      <c r="B78" s="828" t="s">
        <v>1051</v>
      </c>
      <c r="C78" s="829"/>
      <c r="D78" s="829"/>
      <c r="E78" s="829"/>
      <c r="F78" s="829"/>
      <c r="G78" s="829"/>
      <c r="H78" s="829"/>
      <c r="I78" s="829"/>
      <c r="J78" s="829"/>
      <c r="K78" s="829"/>
      <c r="L78" s="829"/>
      <c r="M78" s="830"/>
      <c r="N78" s="105">
        <f>N43+N54+N65+N76</f>
        <v>5439090.4573897794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1087818.0914779559</v>
      </c>
      <c r="M83" s="863"/>
      <c r="N83" s="57"/>
    </row>
    <row r="84" spans="1:14">
      <c r="B84" s="95" t="s">
        <v>1057</v>
      </c>
      <c r="C84" s="96"/>
      <c r="D84" s="96"/>
      <c r="E84" s="96"/>
      <c r="F84" s="96"/>
      <c r="G84" s="96"/>
      <c r="H84" s="96"/>
      <c r="I84" s="93"/>
      <c r="J84" s="94"/>
      <c r="K84" s="313">
        <v>0.05</v>
      </c>
      <c r="L84" s="862">
        <f>N78*K84</f>
        <v>271954.52286948898</v>
      </c>
      <c r="M84" s="863"/>
      <c r="N84" s="57"/>
    </row>
    <row r="85" spans="1:14" ht="15.75" thickBot="1">
      <c r="B85" s="97" t="s">
        <v>1058</v>
      </c>
      <c r="C85" s="98"/>
      <c r="D85" s="98"/>
      <c r="E85" s="98"/>
      <c r="F85" s="98"/>
      <c r="G85" s="98"/>
      <c r="H85" s="98"/>
      <c r="I85" s="99"/>
      <c r="J85" s="100"/>
      <c r="K85" s="314">
        <v>0.05</v>
      </c>
      <c r="L85" s="864">
        <f>N78*K85</f>
        <v>271954.52286948898</v>
      </c>
      <c r="M85" s="865"/>
      <c r="N85" s="57"/>
    </row>
    <row r="86" spans="1:14" ht="15.75" thickBot="1">
      <c r="B86" s="828" t="s">
        <v>1037</v>
      </c>
      <c r="C86" s="829"/>
      <c r="D86" s="829"/>
      <c r="E86" s="829"/>
      <c r="F86" s="829"/>
      <c r="G86" s="829"/>
      <c r="H86" s="829"/>
      <c r="I86" s="829"/>
      <c r="J86" s="829"/>
      <c r="K86" s="829"/>
      <c r="L86" s="829"/>
      <c r="M86" s="830"/>
      <c r="N86" s="58">
        <f>L83+L84+L85</f>
        <v>1631727.1372169338</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7070817.5946067134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29.25"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election activeCell="C72" sqref="C72"/>
    </sheetView>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28.5" customHeight="1" thickBot="1">
      <c r="A31" t="s">
        <v>1929</v>
      </c>
      <c r="B31" s="113" t="s">
        <v>1250</v>
      </c>
      <c r="C31" s="1004" t="s">
        <v>2299</v>
      </c>
      <c r="D31" s="1005"/>
      <c r="E31" s="1005"/>
      <c r="F31" s="1005"/>
      <c r="G31" s="1005"/>
      <c r="H31" s="1005"/>
      <c r="I31" s="1005"/>
      <c r="J31" s="1005"/>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s="177" t="s">
        <v>373</v>
      </c>
      <c r="B36" s="841" t="str">
        <f>VLOOKUP(A36,EQUIPOS!A6:D154,3,FALSE)</f>
        <v>Volqueta 6 m3</v>
      </c>
      <c r="C36" s="842"/>
      <c r="D36" s="842"/>
      <c r="E36" s="842"/>
      <c r="F36" s="842"/>
      <c r="G36" s="842"/>
      <c r="H36" s="843"/>
      <c r="I36" s="276"/>
      <c r="J36" s="277"/>
      <c r="K36" s="278">
        <f>VLOOKUP(A36,EQUIPOS!A6:D161,4,FALSE)</f>
        <v>65000</v>
      </c>
      <c r="L36" s="279"/>
      <c r="M36" s="464">
        <v>81</v>
      </c>
      <c r="N36" s="281">
        <f>K36/M36</f>
        <v>802.46913580246917</v>
      </c>
    </row>
    <row r="37" span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2"/>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105">
        <f>SUM(N36:N42)</f>
        <v>802.46913580246917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23"/>
      <c r="C53" s="824"/>
      <c r="D53" s="824"/>
      <c r="E53" s="824"/>
      <c r="F53" s="824"/>
      <c r="G53" s="824"/>
      <c r="H53" s="824"/>
      <c r="I53" s="825"/>
      <c r="J53" s="48"/>
      <c r="K53" s="50"/>
      <c r="L53" s="826"/>
      <c r="M53" s="827"/>
      <c r="N53" s="51"/>
    </row>
    <row r="54" spans="2:14" ht="15.75" thickBot="1">
      <c r="B54" s="828" t="s">
        <v>1037</v>
      </c>
      <c r="C54" s="829"/>
      <c r="D54" s="829"/>
      <c r="E54" s="829"/>
      <c r="F54" s="829"/>
      <c r="G54" s="829"/>
      <c r="H54" s="829"/>
      <c r="I54" s="829"/>
      <c r="J54" s="829"/>
      <c r="K54" s="829"/>
      <c r="L54" s="829"/>
      <c r="M54" s="830"/>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31" t="s">
        <v>1045</v>
      </c>
      <c r="M58" s="804"/>
      <c r="N58" s="82" t="s">
        <v>1035</v>
      </c>
    </row>
    <row r="59" spans="2:14">
      <c r="B59" s="52"/>
      <c r="C59" s="326"/>
      <c r="D59" s="326"/>
      <c r="E59" s="326"/>
      <c r="F59" s="326"/>
      <c r="G59" s="326"/>
      <c r="H59" s="320"/>
      <c r="I59" s="288"/>
      <c r="J59" s="295"/>
      <c r="K59" s="288"/>
      <c r="L59" s="917"/>
      <c r="M59" s="91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1002"/>
      <c r="M64" s="1003"/>
      <c r="N64" s="494"/>
    </row>
    <row r="65" spans="2:15" ht="15.75" thickBot="1">
      <c r="B65" s="828" t="s">
        <v>1037</v>
      </c>
      <c r="C65" s="829"/>
      <c r="D65" s="829"/>
      <c r="E65" s="829"/>
      <c r="F65" s="829"/>
      <c r="G65" s="829"/>
      <c r="H65" s="829"/>
      <c r="I65" s="829"/>
      <c r="J65" s="829"/>
      <c r="K65" s="829"/>
      <c r="L65" s="829"/>
      <c r="M65" s="830"/>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8"/>
      <c r="C75" s="999"/>
      <c r="D75" s="999"/>
      <c r="E75" s="999"/>
      <c r="F75" s="999"/>
      <c r="G75" s="999"/>
      <c r="H75" s="999"/>
      <c r="I75" s="175"/>
      <c r="J75" s="175"/>
      <c r="K75" s="175"/>
      <c r="L75" s="1000"/>
      <c r="M75" s="1001"/>
      <c r="N75" s="51"/>
    </row>
    <row r="76" spans="2:15" ht="15.75" thickBot="1">
      <c r="B76" s="828" t="s">
        <v>1037</v>
      </c>
      <c r="C76" s="829"/>
      <c r="D76" s="829"/>
      <c r="E76" s="829"/>
      <c r="F76" s="829"/>
      <c r="G76" s="829"/>
      <c r="H76" s="829"/>
      <c r="I76" s="829"/>
      <c r="J76" s="829"/>
      <c r="K76" s="829"/>
      <c r="L76" s="829"/>
      <c r="M76" s="830"/>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802.46913580246917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160.49382716049385</v>
      </c>
      <c r="M83" s="863"/>
      <c r="N83" s="57"/>
    </row>
    <row r="84" spans="1:14">
      <c r="B84" s="95" t="s">
        <v>1057</v>
      </c>
      <c r="C84" s="96"/>
      <c r="D84" s="96"/>
      <c r="E84" s="96"/>
      <c r="F84" s="96"/>
      <c r="G84" s="96"/>
      <c r="H84" s="96"/>
      <c r="I84" s="93"/>
      <c r="J84" s="94"/>
      <c r="K84" s="313">
        <v>0.05</v>
      </c>
      <c r="L84" s="862">
        <f>N78*K84</f>
        <v>40.123456790123463</v>
      </c>
      <c r="M84" s="863"/>
      <c r="N84" s="57"/>
    </row>
    <row r="85" spans="1:14" ht="15.75" thickBot="1">
      <c r="B85" s="97" t="s">
        <v>1058</v>
      </c>
      <c r="C85" s="98"/>
      <c r="D85" s="98"/>
      <c r="E85" s="98"/>
      <c r="F85" s="98"/>
      <c r="G85" s="98"/>
      <c r="H85" s="98"/>
      <c r="I85" s="99"/>
      <c r="J85" s="100"/>
      <c r="K85" s="314">
        <v>0.05</v>
      </c>
      <c r="L85" s="864">
        <f>N78*K85</f>
        <v>40.123456790123463</v>
      </c>
      <c r="M85" s="865"/>
      <c r="N85" s="57"/>
    </row>
    <row r="86" spans="1:14" ht="15.75" thickBot="1">
      <c r="B86" s="828" t="s">
        <v>1037</v>
      </c>
      <c r="C86" s="829"/>
      <c r="D86" s="829"/>
      <c r="E86" s="829"/>
      <c r="F86" s="829"/>
      <c r="G86" s="829"/>
      <c r="H86" s="829"/>
      <c r="I86" s="829"/>
      <c r="J86" s="829"/>
      <c r="K86" s="829"/>
      <c r="L86" s="829"/>
      <c r="M86" s="830"/>
      <c r="N86" s="58">
        <f>L83+L84+L85</f>
        <v>240.74074074074079</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1043.2098765432099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30"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64" zoomScale="75" zoomScaleNormal="75" workbookViewId="0">
      <selection activeCell="C72" sqref="C72"/>
    </sheetView>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10"/>
      <c r="H25" s="9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13" t="s">
        <v>1026</v>
      </c>
      <c r="C27" s="914"/>
      <c r="D27" s="914"/>
      <c r="E27" s="914"/>
      <c r="F27" s="914"/>
      <c r="G27" s="914"/>
      <c r="H27" s="914"/>
      <c r="I27" s="914"/>
      <c r="J27" s="914"/>
      <c r="K27" s="914"/>
      <c r="L27" s="914"/>
      <c r="M27" s="914"/>
      <c r="N27" s="915"/>
    </row>
    <row r="28" spans="1:14" ht="15.75" thickBot="1">
      <c r="B28" s="39"/>
      <c r="C28" s="40"/>
      <c r="D28" s="40"/>
      <c r="E28" s="40"/>
      <c r="F28" s="40"/>
      <c r="G28" s="40"/>
      <c r="H28" s="40"/>
      <c r="I28" s="40"/>
      <c r="J28" s="40"/>
      <c r="K28" s="40"/>
      <c r="L28" s="40"/>
      <c r="M28" s="40"/>
      <c r="N28" s="41"/>
    </row>
    <row r="29" spans="1:14" ht="26.25" thickBot="1">
      <c r="B29" s="77" t="s">
        <v>1027</v>
      </c>
      <c r="C29" s="837" t="s">
        <v>1028</v>
      </c>
      <c r="D29" s="838"/>
      <c r="E29" s="838"/>
      <c r="F29" s="838"/>
      <c r="G29" s="838"/>
      <c r="H29" s="838"/>
      <c r="I29" s="838"/>
      <c r="J29" s="78"/>
      <c r="K29" s="351" t="s">
        <v>2321</v>
      </c>
      <c r="L29" s="839" t="s">
        <v>1029</v>
      </c>
      <c r="M29" s="840"/>
      <c r="N29" s="77" t="s">
        <v>1030</v>
      </c>
    </row>
    <row r="30" spans="1:14" hidden="1">
      <c r="B30" s="77" t="s">
        <v>1027</v>
      </c>
      <c r="C30" s="837" t="s">
        <v>1028</v>
      </c>
      <c r="D30" s="838"/>
      <c r="E30" s="838"/>
      <c r="F30" s="838"/>
      <c r="G30" s="838"/>
      <c r="H30" s="838"/>
      <c r="I30" s="838"/>
      <c r="J30" s="78"/>
      <c r="K30" s="316"/>
      <c r="L30" s="839" t="s">
        <v>1029</v>
      </c>
      <c r="M30" s="840"/>
      <c r="N30" s="77" t="s">
        <v>1030</v>
      </c>
    </row>
    <row r="31" spans="1:14" ht="41.25" customHeight="1" thickBot="1">
      <c r="A31" t="s">
        <v>1929</v>
      </c>
      <c r="B31" s="113" t="s">
        <v>1251</v>
      </c>
      <c r="C31" s="1004" t="s">
        <v>2302</v>
      </c>
      <c r="D31" s="1005"/>
      <c r="E31" s="1005"/>
      <c r="F31" s="1005"/>
      <c r="G31" s="1005"/>
      <c r="H31" s="1005"/>
      <c r="I31" s="1005"/>
      <c r="J31" s="1005"/>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373</v>
      </c>
      <c r="B36" s="841" t="str">
        <f>VLOOKUP(A36,EQUIPOS!A6:D154,3,FALSE)</f>
        <v>Volqueta 6 m3</v>
      </c>
      <c r="C36" s="842"/>
      <c r="D36" s="842"/>
      <c r="E36" s="842"/>
      <c r="F36" s="842"/>
      <c r="G36" s="842"/>
      <c r="H36" s="843"/>
      <c r="I36" s="276"/>
      <c r="J36" s="277"/>
      <c r="K36" s="278">
        <f>VLOOKUP(A36,EQUIPOS!A6:D161,4,FALSE)</f>
        <v>65000</v>
      </c>
      <c r="L36" s="279"/>
      <c r="M36" s="292">
        <v>66</v>
      </c>
      <c r="N36" s="281">
        <f>K36/M36</f>
        <v>984.84848484848487</v>
      </c>
    </row>
    <row r="37" span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2"/>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105">
        <f>SUM(N36:N42)</f>
        <v>984.84848484848487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23"/>
      <c r="C53" s="824"/>
      <c r="D53" s="824"/>
      <c r="E53" s="824"/>
      <c r="F53" s="824"/>
      <c r="G53" s="824"/>
      <c r="H53" s="824"/>
      <c r="I53" s="825"/>
      <c r="J53" s="48"/>
      <c r="K53" s="50"/>
      <c r="L53" s="826"/>
      <c r="M53" s="827"/>
      <c r="N53" s="51"/>
    </row>
    <row r="54" spans="2:14" ht="15.75" thickBot="1">
      <c r="B54" s="828" t="s">
        <v>1037</v>
      </c>
      <c r="C54" s="829"/>
      <c r="D54" s="829"/>
      <c r="E54" s="829"/>
      <c r="F54" s="829"/>
      <c r="G54" s="829"/>
      <c r="H54" s="829"/>
      <c r="I54" s="829"/>
      <c r="J54" s="829"/>
      <c r="K54" s="829"/>
      <c r="L54" s="829"/>
      <c r="M54" s="830"/>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31" t="s">
        <v>1045</v>
      </c>
      <c r="M58" s="804"/>
      <c r="N58" s="82" t="s">
        <v>1035</v>
      </c>
    </row>
    <row r="59" spans="2:14">
      <c r="B59" s="52"/>
      <c r="C59" s="326"/>
      <c r="D59" s="326"/>
      <c r="E59" s="326"/>
      <c r="F59" s="326"/>
      <c r="G59" s="326"/>
      <c r="H59" s="320"/>
      <c r="I59" s="288"/>
      <c r="J59" s="295"/>
      <c r="K59" s="288"/>
      <c r="L59" s="917"/>
      <c r="M59" s="91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1002"/>
      <c r="M64" s="1003"/>
      <c r="N64" s="494"/>
    </row>
    <row r="65" spans="2:15" ht="15.75" thickBot="1">
      <c r="B65" s="828" t="s">
        <v>1037</v>
      </c>
      <c r="C65" s="829"/>
      <c r="D65" s="829"/>
      <c r="E65" s="829"/>
      <c r="F65" s="829"/>
      <c r="G65" s="829"/>
      <c r="H65" s="829"/>
      <c r="I65" s="829"/>
      <c r="J65" s="829"/>
      <c r="K65" s="829"/>
      <c r="L65" s="829"/>
      <c r="M65" s="830"/>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8"/>
      <c r="C75" s="999"/>
      <c r="D75" s="999"/>
      <c r="E75" s="999"/>
      <c r="F75" s="999"/>
      <c r="G75" s="999"/>
      <c r="H75" s="999"/>
      <c r="I75" s="175"/>
      <c r="J75" s="175"/>
      <c r="K75" s="175"/>
      <c r="L75" s="1000"/>
      <c r="M75" s="1001"/>
      <c r="N75" s="51"/>
    </row>
    <row r="76" spans="2:15" ht="15.75" thickBot="1">
      <c r="B76" s="828" t="s">
        <v>1037</v>
      </c>
      <c r="C76" s="829"/>
      <c r="D76" s="829"/>
      <c r="E76" s="829"/>
      <c r="F76" s="829"/>
      <c r="G76" s="829"/>
      <c r="H76" s="829"/>
      <c r="I76" s="829"/>
      <c r="J76" s="829"/>
      <c r="K76" s="829"/>
      <c r="L76" s="829"/>
      <c r="M76" s="830"/>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984.84848484848487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196.969696969697</v>
      </c>
      <c r="M83" s="863"/>
      <c r="N83" s="57"/>
    </row>
    <row r="84" spans="1:14">
      <c r="B84" s="95" t="s">
        <v>1057</v>
      </c>
      <c r="C84" s="96"/>
      <c r="D84" s="96"/>
      <c r="E84" s="96"/>
      <c r="F84" s="96"/>
      <c r="G84" s="96"/>
      <c r="H84" s="96"/>
      <c r="I84" s="93"/>
      <c r="J84" s="94"/>
      <c r="K84" s="313">
        <v>0.05</v>
      </c>
      <c r="L84" s="862">
        <f>N78*K84</f>
        <v>49.242424242424249</v>
      </c>
      <c r="M84" s="863"/>
      <c r="N84" s="57"/>
    </row>
    <row r="85" spans="1:14" ht="15.75" thickBot="1">
      <c r="B85" s="97" t="s">
        <v>1058</v>
      </c>
      <c r="C85" s="98"/>
      <c r="D85" s="98"/>
      <c r="E85" s="98"/>
      <c r="F85" s="98"/>
      <c r="G85" s="98"/>
      <c r="H85" s="98"/>
      <c r="I85" s="99"/>
      <c r="J85" s="100"/>
      <c r="K85" s="314">
        <v>0.05</v>
      </c>
      <c r="L85" s="864">
        <f>N78*K85</f>
        <v>49.242424242424249</v>
      </c>
      <c r="M85" s="865"/>
      <c r="N85" s="57"/>
    </row>
    <row r="86" spans="1:14" ht="15.75" thickBot="1">
      <c r="B86" s="828" t="s">
        <v>1037</v>
      </c>
      <c r="C86" s="829"/>
      <c r="D86" s="829"/>
      <c r="E86" s="829"/>
      <c r="F86" s="829"/>
      <c r="G86" s="829"/>
      <c r="H86" s="829"/>
      <c r="I86" s="829"/>
      <c r="J86" s="829"/>
      <c r="K86" s="829"/>
      <c r="L86" s="829"/>
      <c r="M86" s="830"/>
      <c r="N86" s="58">
        <f>L83+L84+L85</f>
        <v>295.4545454545455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1280.3030303030305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30"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election activeCell="C72" sqref="C72"/>
    </sheetView>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9"/>
      <c r="C1" s="931"/>
      <c r="D1" s="932"/>
      <c r="E1" s="932"/>
      <c r="F1" s="932"/>
      <c r="G1" s="932"/>
      <c r="H1" s="932"/>
      <c r="I1" s="932"/>
      <c r="J1" s="933"/>
      <c r="K1" s="934" t="s">
        <v>1017</v>
      </c>
      <c r="L1" s="936" t="s">
        <v>2304</v>
      </c>
      <c r="M1" s="937"/>
      <c r="N1" s="938"/>
    </row>
    <row r="2" spans="2:14">
      <c r="B2" s="920"/>
      <c r="C2" s="942" t="s">
        <v>1018</v>
      </c>
      <c r="D2" s="943"/>
      <c r="E2" s="943"/>
      <c r="F2" s="943"/>
      <c r="G2" s="943"/>
      <c r="H2" s="943"/>
      <c r="I2" s="943"/>
      <c r="J2" s="944"/>
      <c r="K2" s="935"/>
      <c r="L2" s="939"/>
      <c r="M2" s="940"/>
      <c r="N2" s="941"/>
    </row>
    <row r="3" spans="2:14">
      <c r="B3" s="920"/>
      <c r="C3" s="942" t="s">
        <v>2305</v>
      </c>
      <c r="D3" s="943"/>
      <c r="E3" s="943"/>
      <c r="F3" s="943"/>
      <c r="G3" s="943"/>
      <c r="H3" s="943"/>
      <c r="I3" s="943"/>
      <c r="J3" s="944"/>
      <c r="K3" s="922" t="s">
        <v>1019</v>
      </c>
      <c r="L3" s="946">
        <v>1</v>
      </c>
      <c r="M3" s="947"/>
      <c r="N3" s="948"/>
    </row>
    <row r="4" spans="2:14">
      <c r="B4" s="920"/>
      <c r="C4" s="942" t="s">
        <v>2306</v>
      </c>
      <c r="D4" s="943"/>
      <c r="E4" s="943"/>
      <c r="F4" s="943"/>
      <c r="G4" s="943"/>
      <c r="H4" s="943"/>
      <c r="I4" s="943"/>
      <c r="J4" s="944"/>
      <c r="K4" s="945"/>
      <c r="L4" s="949"/>
      <c r="M4" s="950"/>
      <c r="N4" s="951"/>
    </row>
    <row r="5" spans="2:14">
      <c r="B5" s="920"/>
      <c r="C5" s="942" t="s">
        <v>2307</v>
      </c>
      <c r="D5" s="943"/>
      <c r="E5" s="943"/>
      <c r="F5" s="943"/>
      <c r="G5" s="943"/>
      <c r="H5" s="943"/>
      <c r="I5" s="943"/>
      <c r="J5" s="944"/>
      <c r="K5" s="922" t="s">
        <v>1020</v>
      </c>
      <c r="L5" s="924"/>
      <c r="M5" s="924" t="s">
        <v>1021</v>
      </c>
      <c r="N5" s="926"/>
    </row>
    <row r="6" spans="2:14" ht="15.75" thickBot="1">
      <c r="B6" s="921"/>
      <c r="C6" s="928"/>
      <c r="D6" s="929"/>
      <c r="E6" s="929"/>
      <c r="F6" s="929"/>
      <c r="G6" s="929"/>
      <c r="H6" s="929"/>
      <c r="I6" s="929"/>
      <c r="J6" s="930"/>
      <c r="K6" s="923"/>
      <c r="L6" s="925"/>
      <c r="M6" s="925"/>
      <c r="N6" s="92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52" t="s">
        <v>2311</v>
      </c>
      <c r="C10" s="953"/>
      <c r="D10" s="953"/>
      <c r="E10" s="953"/>
      <c r="F10" s="397" t="s">
        <v>2312</v>
      </c>
      <c r="G10" s="392"/>
      <c r="H10" s="398"/>
      <c r="I10" s="954" t="s">
        <v>2313</v>
      </c>
      <c r="J10" s="954"/>
      <c r="K10" s="399" t="s">
        <v>2312</v>
      </c>
      <c r="L10" s="395"/>
      <c r="M10" s="395"/>
      <c r="N10" s="396"/>
    </row>
    <row r="11" spans="2:14">
      <c r="B11" s="370" t="s">
        <v>1023</v>
      </c>
      <c r="C11" s="371"/>
      <c r="D11" s="899"/>
      <c r="E11" s="899"/>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11"/>
      <c r="M12" s="911"/>
      <c r="N12" s="9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9" t="s">
        <v>2328</v>
      </c>
      <c r="G25" s="909"/>
      <c r="H25" s="90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1008" t="s">
        <v>1026</v>
      </c>
      <c r="C27" s="1009"/>
      <c r="D27" s="1009"/>
      <c r="E27" s="1009"/>
      <c r="F27" s="1009"/>
      <c r="G27" s="1009"/>
      <c r="H27" s="1009"/>
      <c r="I27" s="1009"/>
      <c r="J27" s="1009"/>
      <c r="K27" s="1009"/>
      <c r="L27" s="1009"/>
      <c r="M27" s="1009"/>
      <c r="N27" s="1010"/>
    </row>
    <row r="28" spans="1:14" ht="15.75" thickBot="1">
      <c r="B28" s="39"/>
      <c r="C28" s="40"/>
      <c r="D28" s="40"/>
      <c r="E28" s="40"/>
      <c r="F28" s="40"/>
      <c r="G28" s="40"/>
      <c r="H28" s="40"/>
      <c r="I28" s="40"/>
      <c r="J28" s="40"/>
      <c r="K28" s="40"/>
      <c r="L28" s="40"/>
      <c r="M28" s="40"/>
      <c r="N28" s="41"/>
    </row>
    <row r="29" spans="1:14" ht="26.25" thickBot="1">
      <c r="B29" s="77" t="s">
        <v>1027</v>
      </c>
      <c r="C29" s="1006" t="s">
        <v>1028</v>
      </c>
      <c r="D29" s="1007"/>
      <c r="E29" s="1007"/>
      <c r="F29" s="1007"/>
      <c r="G29" s="1007"/>
      <c r="H29" s="1007"/>
      <c r="I29" s="1007"/>
      <c r="J29" s="78"/>
      <c r="K29" s="351" t="s">
        <v>2321</v>
      </c>
      <c r="L29" s="1011" t="s">
        <v>1029</v>
      </c>
      <c r="M29" s="1012"/>
      <c r="N29" s="77" t="s">
        <v>1030</v>
      </c>
    </row>
    <row r="30" spans="1:14" hidden="1">
      <c r="B30" s="77" t="s">
        <v>1027</v>
      </c>
      <c r="C30" s="837" t="s">
        <v>1028</v>
      </c>
      <c r="D30" s="838"/>
      <c r="E30" s="838"/>
      <c r="F30" s="838"/>
      <c r="G30" s="838"/>
      <c r="H30" s="838"/>
      <c r="I30" s="838"/>
      <c r="J30" s="78"/>
      <c r="K30" s="316"/>
      <c r="L30" s="839" t="s">
        <v>1029</v>
      </c>
      <c r="M30" s="840"/>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9" t="s">
        <v>1028</v>
      </c>
      <c r="C35" s="810"/>
      <c r="D35" s="810"/>
      <c r="E35" s="810"/>
      <c r="F35" s="810"/>
      <c r="G35" s="810"/>
      <c r="H35" s="811"/>
      <c r="I35" s="812" t="s">
        <v>1032</v>
      </c>
      <c r="J35" s="813"/>
      <c r="K35" s="75" t="s">
        <v>1033</v>
      </c>
      <c r="L35" s="814" t="s">
        <v>1034</v>
      </c>
      <c r="M35" s="811"/>
      <c r="N35" s="76" t="s">
        <v>1035</v>
      </c>
    </row>
    <row r="36" spans="1:14">
      <c r="A36" t="s">
        <v>373</v>
      </c>
      <c r="B36" s="841" t="str">
        <f>VLOOKUP(A36,EQUIPOS!A6:D154,3,FALSE)</f>
        <v>Volqueta 6 m3</v>
      </c>
      <c r="C36" s="842"/>
      <c r="D36" s="842"/>
      <c r="E36" s="842"/>
      <c r="F36" s="842"/>
      <c r="G36" s="842"/>
      <c r="H36" s="843"/>
      <c r="I36" s="276"/>
      <c r="J36" s="277"/>
      <c r="K36" s="278">
        <f>VLOOKUP(A36,EQUIPOS!A6:D161,4,FALSE)</f>
        <v>65000</v>
      </c>
      <c r="L36" s="279"/>
      <c r="M36" s="292">
        <v>66</v>
      </c>
      <c r="N36" s="281">
        <f>K36/M36</f>
        <v>984.84848484848487</v>
      </c>
    </row>
    <row r="37" spans="1:14">
      <c r="B37" s="841"/>
      <c r="C37" s="842"/>
      <c r="D37" s="842"/>
      <c r="E37" s="842"/>
      <c r="F37" s="842"/>
      <c r="G37" s="842"/>
      <c r="H37" s="843"/>
      <c r="I37" s="276"/>
      <c r="J37" s="277"/>
      <c r="K37" s="278"/>
      <c r="L37" s="279"/>
      <c r="M37" s="280"/>
      <c r="N37" s="281"/>
    </row>
    <row r="38" spans="1:14">
      <c r="B38" s="841"/>
      <c r="C38" s="842"/>
      <c r="D38" s="842"/>
      <c r="E38" s="842"/>
      <c r="F38" s="842"/>
      <c r="G38" s="842"/>
      <c r="H38" s="843"/>
      <c r="I38" s="276"/>
      <c r="J38" s="277"/>
      <c r="K38" s="278"/>
      <c r="L38" s="279"/>
      <c r="M38" s="280"/>
      <c r="N38" s="282"/>
    </row>
    <row r="39" spans="1:14">
      <c r="B39" s="841"/>
      <c r="C39" s="842"/>
      <c r="D39" s="842"/>
      <c r="E39" s="842"/>
      <c r="F39" s="842"/>
      <c r="G39" s="842"/>
      <c r="H39" s="843"/>
      <c r="I39" s="844"/>
      <c r="J39" s="825"/>
      <c r="K39" s="283"/>
      <c r="L39" s="845"/>
      <c r="M39" s="846"/>
      <c r="N39" s="284"/>
    </row>
    <row r="40" spans="1:14">
      <c r="B40" s="841"/>
      <c r="C40" s="842"/>
      <c r="D40" s="842"/>
      <c r="E40" s="847"/>
      <c r="F40" s="842"/>
      <c r="G40" s="842"/>
      <c r="H40" s="843"/>
      <c r="I40" s="42"/>
      <c r="J40" s="43"/>
      <c r="K40" s="283"/>
      <c r="L40" s="285"/>
      <c r="M40" s="286"/>
      <c r="N40" s="287"/>
    </row>
    <row r="41" spans="1:14">
      <c r="B41" s="848"/>
      <c r="C41" s="849"/>
      <c r="D41" s="849"/>
      <c r="E41" s="44"/>
      <c r="F41" s="45"/>
      <c r="G41" s="45"/>
      <c r="H41" s="46"/>
      <c r="I41" s="42"/>
      <c r="J41" s="43"/>
      <c r="K41" s="288"/>
      <c r="L41" s="285"/>
      <c r="M41" s="286"/>
      <c r="N41" s="353"/>
    </row>
    <row r="42" spans="1:14" ht="15.75" thickBot="1">
      <c r="B42" s="841"/>
      <c r="C42" s="842"/>
      <c r="D42" s="842"/>
      <c r="E42" s="842"/>
      <c r="F42" s="842"/>
      <c r="G42" s="842"/>
      <c r="H42" s="843"/>
      <c r="I42" s="850"/>
      <c r="J42" s="851"/>
      <c r="K42" s="47"/>
      <c r="L42" s="852"/>
      <c r="M42" s="853"/>
      <c r="N42" s="111"/>
    </row>
    <row r="43" spans="1:14" ht="15.75" thickBot="1">
      <c r="B43" s="828" t="s">
        <v>1037</v>
      </c>
      <c r="C43" s="829"/>
      <c r="D43" s="829"/>
      <c r="E43" s="829"/>
      <c r="F43" s="829"/>
      <c r="G43" s="829"/>
      <c r="H43" s="829"/>
      <c r="I43" s="829"/>
      <c r="J43" s="829"/>
      <c r="K43" s="829"/>
      <c r="L43" s="829"/>
      <c r="M43" s="830"/>
      <c r="N43" s="105">
        <f>SUM(N36:N42)</f>
        <v>984.84848484848487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9" t="s">
        <v>1028</v>
      </c>
      <c r="C47" s="820"/>
      <c r="D47" s="820"/>
      <c r="E47" s="820"/>
      <c r="F47" s="820"/>
      <c r="G47" s="820"/>
      <c r="H47" s="820"/>
      <c r="I47" s="821"/>
      <c r="J47" s="324" t="s">
        <v>1029</v>
      </c>
      <c r="K47" s="91" t="s">
        <v>1030</v>
      </c>
      <c r="L47" s="822" t="s">
        <v>1039</v>
      </c>
      <c r="M47" s="821"/>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23"/>
      <c r="C53" s="824"/>
      <c r="D53" s="824"/>
      <c r="E53" s="824"/>
      <c r="F53" s="824"/>
      <c r="G53" s="824"/>
      <c r="H53" s="824"/>
      <c r="I53" s="825"/>
      <c r="J53" s="48"/>
      <c r="K53" s="50"/>
      <c r="L53" s="826"/>
      <c r="M53" s="827"/>
      <c r="N53" s="51"/>
    </row>
    <row r="54" spans="2:14" ht="15.75" thickBot="1">
      <c r="B54" s="828" t="s">
        <v>1037</v>
      </c>
      <c r="C54" s="829"/>
      <c r="D54" s="829"/>
      <c r="E54" s="829"/>
      <c r="F54" s="829"/>
      <c r="G54" s="829"/>
      <c r="H54" s="829"/>
      <c r="I54" s="829"/>
      <c r="J54" s="829"/>
      <c r="K54" s="829"/>
      <c r="L54" s="829"/>
      <c r="M54" s="830"/>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31" t="s">
        <v>1045</v>
      </c>
      <c r="M58" s="804"/>
      <c r="N58" s="82" t="s">
        <v>1035</v>
      </c>
    </row>
    <row r="59" spans="2:14">
      <c r="B59" s="52"/>
      <c r="C59" s="326"/>
      <c r="D59" s="326"/>
      <c r="E59" s="326"/>
      <c r="F59" s="326"/>
      <c r="G59" s="326"/>
      <c r="H59" s="320"/>
      <c r="I59" s="288"/>
      <c r="J59" s="295"/>
      <c r="K59" s="288"/>
      <c r="L59" s="917"/>
      <c r="M59" s="91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1002"/>
      <c r="M64" s="1003"/>
      <c r="N64" s="494"/>
    </row>
    <row r="65" spans="2:15" ht="15.75" thickBot="1">
      <c r="B65" s="828" t="s">
        <v>1037</v>
      </c>
      <c r="C65" s="829"/>
      <c r="D65" s="829"/>
      <c r="E65" s="829"/>
      <c r="F65" s="829"/>
      <c r="G65" s="829"/>
      <c r="H65" s="829"/>
      <c r="I65" s="829"/>
      <c r="J65" s="829"/>
      <c r="K65" s="829"/>
      <c r="L65" s="829"/>
      <c r="M65" s="830"/>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4" t="s">
        <v>1047</v>
      </c>
      <c r="C69" s="855"/>
      <c r="D69" s="855"/>
      <c r="E69" s="855"/>
      <c r="F69" s="855"/>
      <c r="G69" s="855"/>
      <c r="H69" s="855"/>
      <c r="I69" s="79" t="s">
        <v>1048</v>
      </c>
      <c r="J69" s="81" t="s">
        <v>1494</v>
      </c>
      <c r="K69" s="80" t="s">
        <v>1050</v>
      </c>
      <c r="L69" s="856" t="s">
        <v>1034</v>
      </c>
      <c r="M69" s="857"/>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8"/>
      <c r="C75" s="999"/>
      <c r="D75" s="999"/>
      <c r="E75" s="999"/>
      <c r="F75" s="999"/>
      <c r="G75" s="999"/>
      <c r="H75" s="999"/>
      <c r="I75" s="175"/>
      <c r="J75" s="175"/>
      <c r="K75" s="175"/>
      <c r="L75" s="1000"/>
      <c r="M75" s="1001"/>
      <c r="N75" s="51"/>
    </row>
    <row r="76" spans="2:15" ht="15.75" thickBot="1">
      <c r="B76" s="828" t="s">
        <v>1037</v>
      </c>
      <c r="C76" s="829"/>
      <c r="D76" s="829"/>
      <c r="E76" s="829"/>
      <c r="F76" s="829"/>
      <c r="G76" s="829"/>
      <c r="H76" s="829"/>
      <c r="I76" s="829"/>
      <c r="J76" s="829"/>
      <c r="K76" s="829"/>
      <c r="L76" s="829"/>
      <c r="M76" s="830"/>
      <c r="N76" s="310"/>
    </row>
    <row r="77" spans="2:15" ht="15.75" thickBot="1">
      <c r="B77" s="39"/>
      <c r="C77" s="40"/>
      <c r="D77" s="40"/>
      <c r="E77" s="40"/>
      <c r="F77" s="40"/>
      <c r="G77" s="40"/>
      <c r="H77" s="40"/>
      <c r="I77" s="40"/>
      <c r="J77" s="40"/>
      <c r="K77" s="40"/>
      <c r="L77" s="40"/>
      <c r="M77" s="40"/>
      <c r="N77" s="41"/>
    </row>
    <row r="78" spans="2:15" ht="15.75" thickBot="1">
      <c r="B78" s="828" t="s">
        <v>1051</v>
      </c>
      <c r="C78" s="829"/>
      <c r="D78" s="829"/>
      <c r="E78" s="829"/>
      <c r="F78" s="829"/>
      <c r="G78" s="829"/>
      <c r="H78" s="829"/>
      <c r="I78" s="829"/>
      <c r="J78" s="829"/>
      <c r="K78" s="829"/>
      <c r="L78" s="829"/>
      <c r="M78" s="830"/>
      <c r="N78" s="105">
        <f>N43+N54+N65+N76</f>
        <v>984.84848484848487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9" t="s">
        <v>1053</v>
      </c>
      <c r="C82" s="820"/>
      <c r="D82" s="820"/>
      <c r="E82" s="820"/>
      <c r="F82" s="820"/>
      <c r="G82" s="820"/>
      <c r="H82" s="820"/>
      <c r="I82" s="323"/>
      <c r="J82" s="343"/>
      <c r="K82" s="311" t="s">
        <v>1054</v>
      </c>
      <c r="L82" s="858" t="s">
        <v>1055</v>
      </c>
      <c r="M82" s="859"/>
      <c r="N82" s="312"/>
    </row>
    <row r="83" spans="1:14">
      <c r="B83" s="860" t="s">
        <v>1056</v>
      </c>
      <c r="C83" s="861"/>
      <c r="D83" s="861"/>
      <c r="E83" s="861"/>
      <c r="F83" s="861"/>
      <c r="G83" s="861"/>
      <c r="H83" s="861"/>
      <c r="I83" s="93"/>
      <c r="J83" s="94"/>
      <c r="K83" s="313">
        <v>0.2</v>
      </c>
      <c r="L83" s="862">
        <f>N78*K83</f>
        <v>196.969696969697</v>
      </c>
      <c r="M83" s="863"/>
      <c r="N83" s="57"/>
    </row>
    <row r="84" spans="1:14">
      <c r="B84" s="95" t="s">
        <v>1057</v>
      </c>
      <c r="C84" s="96"/>
      <c r="D84" s="96"/>
      <c r="E84" s="96"/>
      <c r="F84" s="96"/>
      <c r="G84" s="96"/>
      <c r="H84" s="96"/>
      <c r="I84" s="93"/>
      <c r="J84" s="94"/>
      <c r="K84" s="313">
        <v>0.05</v>
      </c>
      <c r="L84" s="862">
        <f>N78*K84</f>
        <v>49.242424242424249</v>
      </c>
      <c r="M84" s="863"/>
      <c r="N84" s="57"/>
    </row>
    <row r="85" spans="1:14" ht="15.75" thickBot="1">
      <c r="B85" s="97" t="s">
        <v>1058</v>
      </c>
      <c r="C85" s="98"/>
      <c r="D85" s="98"/>
      <c r="E85" s="98"/>
      <c r="F85" s="98"/>
      <c r="G85" s="98"/>
      <c r="H85" s="98"/>
      <c r="I85" s="99"/>
      <c r="J85" s="100"/>
      <c r="K85" s="314">
        <v>0.05</v>
      </c>
      <c r="L85" s="864">
        <f>N78*K85</f>
        <v>49.242424242424249</v>
      </c>
      <c r="M85" s="865"/>
      <c r="N85" s="57"/>
    </row>
    <row r="86" spans="1:14" ht="15.75" thickBot="1">
      <c r="B86" s="828" t="s">
        <v>1037</v>
      </c>
      <c r="C86" s="829"/>
      <c r="D86" s="829"/>
      <c r="E86" s="829"/>
      <c r="F86" s="829"/>
      <c r="G86" s="829"/>
      <c r="H86" s="829"/>
      <c r="I86" s="829"/>
      <c r="J86" s="829"/>
      <c r="K86" s="829"/>
      <c r="L86" s="829"/>
      <c r="M86" s="830"/>
      <c r="N86" s="58">
        <f>L83+L84+L85</f>
        <v>295.4545454545455</v>
      </c>
    </row>
    <row r="87" spans="1:14" ht="15.75" thickBot="1">
      <c r="B87" s="39"/>
      <c r="C87" s="40"/>
      <c r="D87" s="40"/>
      <c r="E87" s="40"/>
      <c r="F87" s="40"/>
      <c r="G87" s="40"/>
      <c r="H87" s="40"/>
      <c r="I87" s="40"/>
      <c r="J87" s="40"/>
      <c r="K87" s="40"/>
      <c r="L87" s="40"/>
      <c r="M87" s="40"/>
      <c r="N87" s="41"/>
    </row>
    <row r="88" spans="1:14" ht="15.75" thickBot="1">
      <c r="A88" t="s">
        <v>2122</v>
      </c>
      <c r="B88" s="828" t="s">
        <v>1059</v>
      </c>
      <c r="C88" s="829"/>
      <c r="D88" s="829"/>
      <c r="E88" s="829"/>
      <c r="F88" s="829"/>
      <c r="G88" s="829"/>
      <c r="H88" s="829"/>
      <c r="I88" s="829"/>
      <c r="J88" s="829"/>
      <c r="K88" s="829"/>
      <c r="L88" s="829"/>
      <c r="M88" s="830"/>
      <c r="N88" s="196">
        <f>N78+N86</f>
        <v>1280.3030303030305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72" t="s">
        <v>2324</v>
      </c>
      <c r="C105" s="973"/>
      <c r="D105" s="973"/>
      <c r="E105" s="973"/>
      <c r="F105" s="973"/>
      <c r="G105" s="973"/>
      <c r="H105" s="973"/>
      <c r="I105" s="973"/>
      <c r="J105" s="973"/>
      <c r="K105" s="973"/>
      <c r="L105" s="973"/>
      <c r="M105" s="973"/>
      <c r="N105" s="974"/>
    </row>
    <row r="106" spans="2:14" ht="15" customHeight="1">
      <c r="B106" s="972"/>
      <c r="C106" s="973"/>
      <c r="D106" s="973"/>
      <c r="E106" s="973"/>
      <c r="F106" s="973"/>
      <c r="G106" s="973"/>
      <c r="H106" s="973"/>
      <c r="I106" s="973"/>
      <c r="J106" s="973"/>
      <c r="K106" s="973"/>
      <c r="L106" s="973"/>
      <c r="M106" s="973"/>
      <c r="N106" s="974"/>
    </row>
    <row r="107" spans="2:14" ht="30" customHeight="1">
      <c r="B107" s="975" t="s">
        <v>2325</v>
      </c>
      <c r="C107" s="976"/>
      <c r="D107" s="976"/>
      <c r="E107" s="976"/>
      <c r="F107" s="976"/>
      <c r="G107" s="976"/>
      <c r="H107" s="976"/>
      <c r="I107" s="976"/>
      <c r="J107" s="976"/>
      <c r="K107" s="976"/>
      <c r="L107" s="976"/>
      <c r="M107" s="976"/>
      <c r="N107" s="977"/>
    </row>
    <row r="108" spans="2:14">
      <c r="B108" s="975"/>
      <c r="C108" s="976"/>
      <c r="D108" s="976"/>
      <c r="E108" s="976"/>
      <c r="F108" s="976"/>
      <c r="G108" s="976"/>
      <c r="H108" s="976"/>
      <c r="I108" s="976"/>
      <c r="J108" s="976"/>
      <c r="K108" s="976"/>
      <c r="L108" s="976"/>
      <c r="M108" s="976"/>
      <c r="N108" s="97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8"/>
      <c r="K118" s="978"/>
      <c r="L118" s="978"/>
      <c r="M118" s="978"/>
      <c r="N118" s="979"/>
    </row>
    <row r="119" spans="2:14" ht="15.75" thickBot="1">
      <c r="B119" s="428" t="s">
        <v>2327</v>
      </c>
      <c r="C119" s="429"/>
      <c r="D119" s="429"/>
      <c r="E119" s="268"/>
      <c r="F119" s="268"/>
      <c r="G119" s="268"/>
      <c r="H119" s="268"/>
      <c r="I119" s="268"/>
      <c r="J119" s="980"/>
      <c r="K119" s="980"/>
      <c r="L119" s="980"/>
      <c r="M119" s="980"/>
      <c r="N119" s="981"/>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2020-03-11T16:42:37Z</dcterms:modified>
</cp:coreProperties>
</file>